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105" windowWidth="14805" windowHeight="8010"/>
  </bookViews>
  <sheets>
    <sheet name="Pivot summery" sheetId="4" r:id="rId1"/>
    <sheet name="2016-17" sheetId="1" r:id="rId2"/>
  </sheets>
  <externalReferences>
    <externalReference r:id="rId3"/>
    <externalReference r:id="rId4"/>
  </externalReferences>
  <definedNames>
    <definedName name="_xlnm._FilterDatabase" localSheetId="1" hidden="1">'2016-17'!$A$1:$AL$875</definedName>
  </definedNames>
  <calcPr calcId="145621"/>
  <pivotCaches>
    <pivotCache cacheId="2" r:id="rId5"/>
  </pivotCaches>
</workbook>
</file>

<file path=xl/calcChain.xml><?xml version="1.0" encoding="utf-8"?>
<calcChain xmlns="http://schemas.openxmlformats.org/spreadsheetml/2006/main">
  <c r="AD876" i="1" l="1"/>
  <c r="V875" i="1"/>
  <c r="V874" i="1"/>
  <c r="AK873" i="1"/>
  <c r="AJ873" i="1"/>
  <c r="AI873" i="1"/>
  <c r="AH873" i="1"/>
  <c r="V873" i="1"/>
  <c r="V872" i="1"/>
  <c r="V871" i="1"/>
  <c r="V870" i="1"/>
  <c r="V869" i="1"/>
  <c r="V868" i="1"/>
  <c r="V867" i="1"/>
  <c r="AB867" i="1" s="1"/>
  <c r="AK866" i="1"/>
  <c r="AJ866" i="1"/>
  <c r="AI866" i="1"/>
  <c r="AH866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AK854" i="1"/>
  <c r="AJ854" i="1"/>
  <c r="AI854" i="1"/>
  <c r="AH854" i="1"/>
  <c r="V854" i="1"/>
  <c r="V853" i="1"/>
  <c r="AK852" i="1"/>
  <c r="AJ852" i="1"/>
  <c r="AI852" i="1"/>
  <c r="AH852" i="1"/>
  <c r="V852" i="1"/>
  <c r="AK851" i="1"/>
  <c r="AJ851" i="1"/>
  <c r="AI851" i="1"/>
  <c r="AH851" i="1"/>
  <c r="V851" i="1"/>
  <c r="V850" i="1"/>
  <c r="AK849" i="1"/>
  <c r="AJ849" i="1"/>
  <c r="AI849" i="1"/>
  <c r="AH849" i="1"/>
  <c r="V849" i="1"/>
  <c r="AB849" i="1" s="1"/>
  <c r="AK848" i="1"/>
  <c r="AJ848" i="1"/>
  <c r="AI848" i="1"/>
  <c r="AH848" i="1"/>
  <c r="V848" i="1"/>
  <c r="AB848" i="1" s="1"/>
  <c r="AK847" i="1"/>
  <c r="AJ847" i="1"/>
  <c r="AI847" i="1"/>
  <c r="AH847" i="1"/>
  <c r="V847" i="1"/>
  <c r="V846" i="1"/>
  <c r="AB846" i="1" s="1"/>
  <c r="V845" i="1"/>
  <c r="AK844" i="1"/>
  <c r="AJ844" i="1"/>
  <c r="AI844" i="1"/>
  <c r="AH844" i="1"/>
  <c r="V844" i="1"/>
  <c r="AK843" i="1"/>
  <c r="AJ843" i="1"/>
  <c r="AI843" i="1"/>
  <c r="AH843" i="1"/>
  <c r="V843" i="1"/>
  <c r="V842" i="1"/>
  <c r="AB842" i="1" s="1"/>
  <c r="V841" i="1"/>
  <c r="V840" i="1"/>
  <c r="V839" i="1"/>
  <c r="AB839" i="1" s="1"/>
  <c r="V838" i="1"/>
  <c r="AB838" i="1" s="1"/>
  <c r="V837" i="1"/>
  <c r="V836" i="1"/>
  <c r="V835" i="1"/>
  <c r="AB835" i="1" s="1"/>
  <c r="V834" i="1"/>
  <c r="V833" i="1"/>
  <c r="V832" i="1"/>
  <c r="V831" i="1"/>
  <c r="AB831" i="1" s="1"/>
  <c r="AK830" i="1"/>
  <c r="AJ830" i="1"/>
  <c r="AI830" i="1"/>
  <c r="AH830" i="1"/>
  <c r="V830" i="1"/>
  <c r="V829" i="1"/>
  <c r="V828" i="1"/>
  <c r="V827" i="1"/>
  <c r="AB827" i="1" s="1"/>
  <c r="V826" i="1"/>
  <c r="AB826" i="1" s="1"/>
  <c r="V825" i="1"/>
  <c r="AB825" i="1" s="1"/>
  <c r="V824" i="1"/>
  <c r="V823" i="1"/>
  <c r="AK822" i="1"/>
  <c r="AJ822" i="1"/>
  <c r="AI822" i="1"/>
  <c r="AH822" i="1"/>
  <c r="V822" i="1"/>
  <c r="V821" i="1"/>
  <c r="AB821" i="1" s="1"/>
  <c r="AK820" i="1"/>
  <c r="AJ820" i="1"/>
  <c r="AI820" i="1"/>
  <c r="AH820" i="1"/>
  <c r="V820" i="1"/>
  <c r="AK819" i="1"/>
  <c r="AJ819" i="1"/>
  <c r="AI819" i="1"/>
  <c r="AH819" i="1"/>
  <c r="V819" i="1"/>
  <c r="V818" i="1"/>
  <c r="AK817" i="1"/>
  <c r="AJ817" i="1"/>
  <c r="AI817" i="1"/>
  <c r="AH817" i="1"/>
  <c r="V817" i="1"/>
  <c r="AK816" i="1"/>
  <c r="AJ816" i="1"/>
  <c r="AI816" i="1"/>
  <c r="AH816" i="1"/>
  <c r="V816" i="1"/>
  <c r="V815" i="1"/>
  <c r="V814" i="1"/>
  <c r="AK812" i="1"/>
  <c r="AJ812" i="1"/>
  <c r="AI812" i="1"/>
  <c r="AH812" i="1"/>
  <c r="V812" i="1"/>
  <c r="AK811" i="1"/>
  <c r="AJ811" i="1"/>
  <c r="AI811" i="1"/>
  <c r="AH811" i="1"/>
  <c r="V811" i="1"/>
  <c r="AK810" i="1"/>
  <c r="AJ810" i="1"/>
  <c r="AI810" i="1"/>
  <c r="AH810" i="1"/>
  <c r="V810" i="1"/>
  <c r="AK809" i="1"/>
  <c r="AJ809" i="1"/>
  <c r="AI809" i="1"/>
  <c r="AH809" i="1"/>
  <c r="V809" i="1"/>
  <c r="AK808" i="1"/>
  <c r="AJ808" i="1"/>
  <c r="AI808" i="1"/>
  <c r="AH808" i="1"/>
  <c r="V808" i="1"/>
  <c r="V807" i="1"/>
  <c r="V806" i="1"/>
  <c r="V805" i="1"/>
  <c r="AK804" i="1"/>
  <c r="AJ804" i="1"/>
  <c r="AI804" i="1"/>
  <c r="AH804" i="1"/>
  <c r="V804" i="1"/>
  <c r="AB804" i="1" s="1"/>
  <c r="V803" i="1"/>
  <c r="V802" i="1"/>
  <c r="V801" i="1"/>
  <c r="AK800" i="1"/>
  <c r="AJ800" i="1"/>
  <c r="AI800" i="1"/>
  <c r="AH800" i="1"/>
  <c r="V800" i="1"/>
  <c r="V799" i="1"/>
  <c r="V798" i="1"/>
  <c r="V797" i="1"/>
  <c r="V796" i="1"/>
  <c r="V795" i="1"/>
  <c r="V794" i="1"/>
  <c r="V793" i="1"/>
  <c r="AB793" i="1" s="1"/>
  <c r="AK792" i="1"/>
  <c r="AJ792" i="1"/>
  <c r="AI792" i="1"/>
  <c r="AH792" i="1"/>
  <c r="V792" i="1"/>
  <c r="AI791" i="1"/>
  <c r="AH791" i="1"/>
  <c r="V791" i="1"/>
  <c r="AI790" i="1"/>
  <c r="AH790" i="1"/>
  <c r="V790" i="1"/>
  <c r="AK789" i="1"/>
  <c r="AJ789" i="1"/>
  <c r="AI789" i="1"/>
  <c r="AH789" i="1"/>
  <c r="V789" i="1"/>
  <c r="V788" i="1"/>
  <c r="AH787" i="1"/>
  <c r="V787" i="1"/>
  <c r="V786" i="1"/>
  <c r="AB786" i="1" s="1"/>
  <c r="V785" i="1"/>
  <c r="V784" i="1"/>
  <c r="V783" i="1"/>
  <c r="V782" i="1"/>
  <c r="V781" i="1"/>
  <c r="AK780" i="1"/>
  <c r="AJ780" i="1"/>
  <c r="AI780" i="1"/>
  <c r="AH780" i="1"/>
  <c r="V780" i="1"/>
  <c r="AK779" i="1"/>
  <c r="AJ779" i="1"/>
  <c r="AI779" i="1"/>
  <c r="AH779" i="1"/>
  <c r="V779" i="1"/>
  <c r="AK778" i="1"/>
  <c r="AJ778" i="1"/>
  <c r="AI778" i="1"/>
  <c r="AH778" i="1"/>
  <c r="V778" i="1"/>
  <c r="V777" i="1"/>
  <c r="AK776" i="1"/>
  <c r="AJ776" i="1"/>
  <c r="AI776" i="1"/>
  <c r="AH776" i="1"/>
  <c r="V776" i="1"/>
  <c r="AK775" i="1"/>
  <c r="AJ775" i="1"/>
  <c r="AI775" i="1"/>
  <c r="AH775" i="1"/>
  <c r="V775" i="1"/>
  <c r="AK774" i="1"/>
  <c r="AJ774" i="1"/>
  <c r="AI774" i="1"/>
  <c r="AH774" i="1"/>
  <c r="V774" i="1"/>
  <c r="AB774" i="1" s="1"/>
  <c r="AK773" i="1"/>
  <c r="AJ773" i="1"/>
  <c r="AI773" i="1"/>
  <c r="AH773" i="1"/>
  <c r="V773" i="1"/>
  <c r="V772" i="1"/>
  <c r="AK771" i="1"/>
  <c r="AJ771" i="1"/>
  <c r="AI771" i="1"/>
  <c r="AH771" i="1"/>
  <c r="V771" i="1"/>
  <c r="AB771" i="1" s="1"/>
  <c r="G771" i="1"/>
  <c r="V770" i="1"/>
  <c r="AB770" i="1" s="1"/>
  <c r="G770" i="1"/>
  <c r="AJ769" i="1"/>
  <c r="AI769" i="1"/>
  <c r="AH769" i="1"/>
  <c r="V769" i="1"/>
  <c r="AK768" i="1"/>
  <c r="AJ768" i="1"/>
  <c r="AI768" i="1"/>
  <c r="AH768" i="1"/>
  <c r="V768" i="1"/>
  <c r="AJ767" i="1"/>
  <c r="AI767" i="1"/>
  <c r="AH767" i="1"/>
  <c r="V767" i="1"/>
  <c r="AJ766" i="1"/>
  <c r="AI766" i="1"/>
  <c r="AH766" i="1"/>
  <c r="V766" i="1"/>
  <c r="AK765" i="1"/>
  <c r="AJ765" i="1"/>
  <c r="AI765" i="1"/>
  <c r="AH765" i="1"/>
  <c r="V765" i="1"/>
  <c r="AB765" i="1" s="1"/>
  <c r="G765" i="1"/>
  <c r="V764" i="1"/>
  <c r="AB764" i="1" s="1"/>
  <c r="V763" i="1"/>
  <c r="AH762" i="1"/>
  <c r="V762" i="1"/>
  <c r="V761" i="1"/>
  <c r="AB761" i="1" s="1"/>
  <c r="AH760" i="1"/>
  <c r="V760" i="1"/>
  <c r="AB760" i="1" s="1"/>
  <c r="AH759" i="1"/>
  <c r="V759" i="1"/>
  <c r="AH758" i="1"/>
  <c r="V758" i="1"/>
  <c r="V757" i="1"/>
  <c r="AK756" i="1"/>
  <c r="AJ756" i="1"/>
  <c r="AI756" i="1"/>
  <c r="AH756" i="1"/>
  <c r="V756" i="1"/>
  <c r="AB756" i="1" s="1"/>
  <c r="G756" i="1"/>
  <c r="V755" i="1"/>
  <c r="AB755" i="1" s="1"/>
  <c r="G755" i="1"/>
  <c r="AK754" i="1"/>
  <c r="AJ754" i="1"/>
  <c r="AI754" i="1"/>
  <c r="AH754" i="1"/>
  <c r="V754" i="1"/>
  <c r="AB754" i="1" s="1"/>
  <c r="G754" i="1"/>
  <c r="AK753" i="1"/>
  <c r="AJ753" i="1"/>
  <c r="AI753" i="1"/>
  <c r="AH753" i="1"/>
  <c r="V753" i="1"/>
  <c r="AB753" i="1" s="1"/>
  <c r="G753" i="1"/>
  <c r="AH752" i="1"/>
  <c r="V752" i="1"/>
  <c r="AH751" i="1"/>
  <c r="V751" i="1"/>
  <c r="AB751" i="1" s="1"/>
  <c r="AK750" i="1"/>
  <c r="AJ750" i="1"/>
  <c r="AI750" i="1"/>
  <c r="AH750" i="1"/>
  <c r="V750" i="1"/>
  <c r="AB750" i="1" s="1"/>
  <c r="G750" i="1"/>
  <c r="AK749" i="1"/>
  <c r="AJ749" i="1"/>
  <c r="AI749" i="1"/>
  <c r="AH749" i="1"/>
  <c r="V749" i="1"/>
  <c r="AB749" i="1" s="1"/>
  <c r="G749" i="1"/>
  <c r="V748" i="1"/>
  <c r="AH747" i="1"/>
  <c r="V747" i="1"/>
  <c r="V746" i="1"/>
  <c r="V745" i="1"/>
  <c r="V744" i="1"/>
  <c r="V743" i="1"/>
  <c r="AK742" i="1"/>
  <c r="AJ742" i="1"/>
  <c r="AI742" i="1"/>
  <c r="AH742" i="1"/>
  <c r="V742" i="1"/>
  <c r="AB742" i="1" s="1"/>
  <c r="G742" i="1"/>
  <c r="AH741" i="1"/>
  <c r="V741" i="1"/>
  <c r="V740" i="1"/>
  <c r="V739" i="1"/>
  <c r="AH738" i="1"/>
  <c r="V738" i="1"/>
  <c r="AK737" i="1"/>
  <c r="AJ737" i="1"/>
  <c r="AI737" i="1"/>
  <c r="AH737" i="1"/>
  <c r="V737" i="1"/>
  <c r="AB737" i="1" s="1"/>
  <c r="G737" i="1"/>
  <c r="AK736" i="1"/>
  <c r="AJ736" i="1"/>
  <c r="AI736" i="1"/>
  <c r="AH736" i="1"/>
  <c r="V736" i="1"/>
  <c r="AB736" i="1" s="1"/>
  <c r="G736" i="1"/>
  <c r="V735" i="1"/>
  <c r="AB735" i="1" s="1"/>
  <c r="G735" i="1"/>
  <c r="AH734" i="1"/>
  <c r="V734" i="1"/>
  <c r="AB734" i="1" s="1"/>
  <c r="V733" i="1"/>
  <c r="V732" i="1"/>
  <c r="AK731" i="1"/>
  <c r="AJ731" i="1"/>
  <c r="AI731" i="1"/>
  <c r="AH731" i="1"/>
  <c r="V731" i="1"/>
  <c r="AB731" i="1" s="1"/>
  <c r="G731" i="1"/>
  <c r="AH730" i="1"/>
  <c r="V730" i="1"/>
  <c r="AH729" i="1"/>
  <c r="V729" i="1"/>
  <c r="AH728" i="1"/>
  <c r="V728" i="1"/>
  <c r="AB728" i="1" s="1"/>
  <c r="V727" i="1"/>
  <c r="AH726" i="1"/>
  <c r="V726" i="1"/>
  <c r="AH725" i="1"/>
  <c r="V725" i="1"/>
  <c r="AB725" i="1" s="1"/>
  <c r="AH724" i="1"/>
  <c r="V724" i="1"/>
  <c r="AB724" i="1" s="1"/>
  <c r="AH723" i="1"/>
  <c r="V723" i="1"/>
  <c r="AH722" i="1"/>
  <c r="V722" i="1"/>
  <c r="AB722" i="1" s="1"/>
  <c r="V721" i="1"/>
  <c r="AH720" i="1"/>
  <c r="V720" i="1"/>
  <c r="V719" i="1"/>
  <c r="AH718" i="1"/>
  <c r="V718" i="1"/>
  <c r="AH717" i="1"/>
  <c r="V717" i="1"/>
  <c r="V716" i="1"/>
  <c r="AH715" i="1"/>
  <c r="V715" i="1"/>
  <c r="AH714" i="1"/>
  <c r="V714" i="1"/>
  <c r="AH713" i="1"/>
  <c r="V713" i="1"/>
  <c r="V712" i="1"/>
  <c r="AH711" i="1"/>
  <c r="V711" i="1"/>
  <c r="V710" i="1"/>
  <c r="AH709" i="1"/>
  <c r="V709" i="1"/>
  <c r="V708" i="1"/>
  <c r="AH707" i="1"/>
  <c r="V707" i="1"/>
  <c r="AH706" i="1"/>
  <c r="V706" i="1"/>
  <c r="AH705" i="1"/>
  <c r="V705" i="1"/>
  <c r="V704" i="1"/>
  <c r="V703" i="1"/>
  <c r="AH702" i="1"/>
  <c r="V702" i="1"/>
  <c r="V701" i="1"/>
  <c r="AH700" i="1"/>
  <c r="V700" i="1"/>
  <c r="V699" i="1"/>
  <c r="V698" i="1"/>
  <c r="AH696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AH682" i="1"/>
  <c r="V682" i="1"/>
  <c r="AB682" i="1" s="1"/>
  <c r="AH681" i="1"/>
  <c r="V681" i="1"/>
  <c r="AB681" i="1" s="1"/>
  <c r="V680" i="1"/>
  <c r="V679" i="1"/>
  <c r="V678" i="1"/>
  <c r="AH677" i="1"/>
  <c r="V677" i="1"/>
  <c r="V676" i="1"/>
  <c r="AH675" i="1"/>
  <c r="V675" i="1"/>
  <c r="AB675" i="1" s="1"/>
  <c r="V674" i="1"/>
  <c r="V673" i="1"/>
  <c r="V672" i="1"/>
  <c r="AH671" i="1"/>
  <c r="V671" i="1"/>
  <c r="AH670" i="1"/>
  <c r="V670" i="1"/>
  <c r="AH669" i="1"/>
  <c r="V669" i="1"/>
  <c r="AH668" i="1"/>
  <c r="V668" i="1"/>
  <c r="AH666" i="1"/>
  <c r="V666" i="1"/>
  <c r="V665" i="1"/>
  <c r="V664" i="1"/>
  <c r="V663" i="1"/>
  <c r="AH662" i="1"/>
  <c r="V662" i="1"/>
  <c r="AB662" i="1" s="1"/>
  <c r="AH661" i="1"/>
  <c r="V661" i="1"/>
  <c r="V660" i="1"/>
  <c r="AH659" i="1"/>
  <c r="V659" i="1"/>
  <c r="AH658" i="1"/>
  <c r="V658" i="1"/>
  <c r="V657" i="1"/>
  <c r="AH656" i="1"/>
  <c r="V656" i="1"/>
  <c r="AB656" i="1" s="1"/>
  <c r="AH655" i="1"/>
  <c r="V655" i="1"/>
  <c r="V654" i="1"/>
  <c r="V653" i="1"/>
  <c r="AB653" i="1" s="1"/>
  <c r="V652" i="1"/>
  <c r="AH651" i="1"/>
  <c r="V651" i="1"/>
  <c r="AB651" i="1" s="1"/>
  <c r="AH650" i="1"/>
  <c r="V650" i="1"/>
  <c r="AB650" i="1" s="1"/>
  <c r="V648" i="1"/>
  <c r="V647" i="1"/>
  <c r="V646" i="1"/>
  <c r="AH645" i="1"/>
  <c r="V645" i="1"/>
  <c r="AB645" i="1" s="1"/>
  <c r="V644" i="1"/>
  <c r="AH643" i="1"/>
  <c r="V643" i="1"/>
  <c r="AB643" i="1" s="1"/>
  <c r="AH642" i="1"/>
  <c r="V642" i="1"/>
  <c r="V641" i="1"/>
  <c r="AH640" i="1"/>
  <c r="V640" i="1"/>
  <c r="AH639" i="1"/>
  <c r="V639" i="1"/>
  <c r="AB639" i="1" s="1"/>
  <c r="AH638" i="1"/>
  <c r="V638" i="1"/>
  <c r="AH637" i="1"/>
  <c r="V637" i="1"/>
  <c r="AH636" i="1"/>
  <c r="V636" i="1"/>
  <c r="AH635" i="1"/>
  <c r="V635" i="1"/>
  <c r="AH634" i="1"/>
  <c r="V634" i="1"/>
  <c r="V633" i="1"/>
  <c r="AH632" i="1"/>
  <c r="V632" i="1"/>
  <c r="V631" i="1"/>
  <c r="AH630" i="1"/>
  <c r="V630" i="1"/>
  <c r="AB630" i="1" s="1"/>
  <c r="V629" i="1"/>
  <c r="V628" i="1"/>
  <c r="V627" i="1"/>
  <c r="V626" i="1"/>
  <c r="AH625" i="1"/>
  <c r="V625" i="1"/>
  <c r="AB625" i="1" s="1"/>
  <c r="V624" i="1"/>
  <c r="V623" i="1"/>
  <c r="V622" i="1"/>
  <c r="V621" i="1"/>
  <c r="AH620" i="1"/>
  <c r="V620" i="1"/>
  <c r="V619" i="1"/>
  <c r="V618" i="1"/>
  <c r="AH617" i="1"/>
  <c r="V617" i="1"/>
  <c r="V616" i="1"/>
  <c r="V615" i="1"/>
  <c r="AH614" i="1"/>
  <c r="V614" i="1"/>
  <c r="AH613" i="1"/>
  <c r="V613" i="1"/>
  <c r="AH612" i="1"/>
  <c r="V612" i="1"/>
  <c r="AH611" i="1"/>
  <c r="V611" i="1"/>
  <c r="AH610" i="1"/>
  <c r="V610" i="1"/>
  <c r="AB610" i="1" s="1"/>
  <c r="V609" i="1"/>
  <c r="V608" i="1"/>
  <c r="AH607" i="1"/>
  <c r="V607" i="1"/>
  <c r="AB607" i="1" s="1"/>
  <c r="V606" i="1"/>
  <c r="AH605" i="1"/>
  <c r="V605" i="1"/>
  <c r="V604" i="1"/>
  <c r="V603" i="1"/>
  <c r="V602" i="1"/>
  <c r="V601" i="1"/>
  <c r="AH600" i="1"/>
  <c r="V600" i="1"/>
  <c r="V599" i="1"/>
  <c r="AB599" i="1" s="1"/>
  <c r="V598" i="1"/>
  <c r="AH597" i="1"/>
  <c r="V597" i="1"/>
  <c r="AB597" i="1" s="1"/>
  <c r="V596" i="1"/>
  <c r="V595" i="1"/>
  <c r="V594" i="1"/>
  <c r="V593" i="1"/>
  <c r="V592" i="1"/>
  <c r="AH591" i="1"/>
  <c r="V591" i="1"/>
  <c r="AH590" i="1"/>
  <c r="V590" i="1"/>
  <c r="V589" i="1"/>
  <c r="V588" i="1"/>
  <c r="V587" i="1"/>
  <c r="AB587" i="1" s="1"/>
  <c r="V586" i="1"/>
  <c r="AB586" i="1" s="1"/>
  <c r="V585" i="1"/>
  <c r="AB585" i="1" s="1"/>
  <c r="V584" i="1"/>
  <c r="AB584" i="1" s="1"/>
  <c r="AH583" i="1"/>
  <c r="V583" i="1"/>
  <c r="AB583" i="1" s="1"/>
  <c r="V582" i="1"/>
  <c r="AB582" i="1" s="1"/>
  <c r="AH581" i="1"/>
  <c r="V581" i="1"/>
  <c r="AB581" i="1" s="1"/>
  <c r="AH580" i="1"/>
  <c r="V580" i="1"/>
  <c r="AB580" i="1" s="1"/>
  <c r="AH579" i="1"/>
  <c r="V579" i="1"/>
  <c r="AB579" i="1" s="1"/>
  <c r="V578" i="1"/>
  <c r="AB578" i="1" s="1"/>
  <c r="V577" i="1"/>
  <c r="AB577" i="1" s="1"/>
  <c r="AH576" i="1"/>
  <c r="V576" i="1"/>
  <c r="AB576" i="1" s="1"/>
  <c r="AH575" i="1"/>
  <c r="V575" i="1"/>
  <c r="AB575" i="1" s="1"/>
  <c r="AH574" i="1"/>
  <c r="V574" i="1"/>
  <c r="AB574" i="1" s="1"/>
  <c r="AH573" i="1"/>
  <c r="V573" i="1"/>
  <c r="AB573" i="1" s="1"/>
  <c r="V572" i="1"/>
  <c r="AB572" i="1" s="1"/>
  <c r="V571" i="1"/>
  <c r="AB571" i="1" s="1"/>
  <c r="AH570" i="1"/>
  <c r="V570" i="1"/>
  <c r="AB570" i="1" s="1"/>
  <c r="V569" i="1"/>
  <c r="AB569" i="1" s="1"/>
  <c r="AH568" i="1"/>
  <c r="V568" i="1"/>
  <c r="AB568" i="1" s="1"/>
  <c r="V567" i="1"/>
  <c r="AB567" i="1" s="1"/>
  <c r="V566" i="1"/>
  <c r="AB566" i="1" s="1"/>
  <c r="AH565" i="1"/>
  <c r="V565" i="1"/>
  <c r="AB565" i="1" s="1"/>
  <c r="V564" i="1"/>
  <c r="AB564" i="1" s="1"/>
  <c r="V563" i="1"/>
  <c r="AB563" i="1" s="1"/>
  <c r="V562" i="1"/>
  <c r="AB562" i="1" s="1"/>
  <c r="V561" i="1"/>
  <c r="AB561" i="1" s="1"/>
  <c r="V560" i="1"/>
  <c r="AB560" i="1" s="1"/>
  <c r="AH559" i="1"/>
  <c r="V559" i="1"/>
  <c r="AB559" i="1" s="1"/>
  <c r="AH558" i="1"/>
  <c r="V558" i="1"/>
  <c r="AB558" i="1" s="1"/>
  <c r="AH557" i="1"/>
  <c r="V557" i="1"/>
  <c r="AB557" i="1" s="1"/>
  <c r="AH556" i="1"/>
  <c r="V556" i="1"/>
  <c r="AB556" i="1" s="1"/>
  <c r="AH555" i="1"/>
  <c r="V555" i="1"/>
  <c r="AB555" i="1" s="1"/>
  <c r="AH554" i="1"/>
  <c r="V554" i="1"/>
  <c r="AB554" i="1" s="1"/>
  <c r="AH553" i="1"/>
  <c r="V553" i="1"/>
  <c r="AB553" i="1" s="1"/>
  <c r="V552" i="1"/>
  <c r="V551" i="1"/>
  <c r="AB551" i="1" s="1"/>
  <c r="AH550" i="1"/>
  <c r="V550" i="1"/>
  <c r="AB550" i="1" s="1"/>
  <c r="AH549" i="1"/>
  <c r="V549" i="1"/>
  <c r="AB549" i="1" s="1"/>
  <c r="AH548" i="1"/>
  <c r="V548" i="1"/>
  <c r="AB548" i="1" s="1"/>
  <c r="V547" i="1"/>
  <c r="AB547" i="1" s="1"/>
  <c r="AH546" i="1"/>
  <c r="V546" i="1"/>
  <c r="AB546" i="1" s="1"/>
  <c r="AH545" i="1"/>
  <c r="V545" i="1"/>
  <c r="AB545" i="1" s="1"/>
  <c r="V544" i="1"/>
  <c r="AB544" i="1" s="1"/>
  <c r="V543" i="1"/>
  <c r="AB543" i="1" s="1"/>
  <c r="AH542" i="1"/>
  <c r="V542" i="1"/>
  <c r="AB542" i="1" s="1"/>
  <c r="AH541" i="1"/>
  <c r="V541" i="1"/>
  <c r="AB541" i="1" s="1"/>
  <c r="AH540" i="1"/>
  <c r="V540" i="1"/>
  <c r="AB540" i="1" s="1"/>
  <c r="AH539" i="1"/>
  <c r="V539" i="1"/>
  <c r="AB539" i="1" s="1"/>
  <c r="AH538" i="1"/>
  <c r="V538" i="1"/>
  <c r="AB538" i="1" s="1"/>
  <c r="AH537" i="1"/>
  <c r="V537" i="1"/>
  <c r="AB537" i="1" s="1"/>
  <c r="AH536" i="1"/>
  <c r="V536" i="1"/>
  <c r="AB536" i="1" s="1"/>
  <c r="V535" i="1"/>
  <c r="V534" i="1"/>
  <c r="AH533" i="1"/>
  <c r="V533" i="1"/>
  <c r="AB533" i="1" s="1"/>
  <c r="AH532" i="1"/>
  <c r="V532" i="1"/>
  <c r="AB532" i="1" s="1"/>
  <c r="AH531" i="1"/>
  <c r="V531" i="1"/>
  <c r="AB531" i="1" s="1"/>
  <c r="AH530" i="1"/>
  <c r="V530" i="1"/>
  <c r="AB530" i="1" s="1"/>
  <c r="AH529" i="1"/>
  <c r="V529" i="1"/>
  <c r="AB529" i="1" s="1"/>
  <c r="V528" i="1"/>
  <c r="AB528" i="1" s="1"/>
  <c r="AH527" i="1"/>
  <c r="V527" i="1"/>
  <c r="AB527" i="1" s="1"/>
  <c r="V526" i="1"/>
  <c r="AB526" i="1" s="1"/>
  <c r="AH525" i="1"/>
  <c r="V525" i="1"/>
  <c r="AB525" i="1" s="1"/>
  <c r="AH524" i="1"/>
  <c r="V524" i="1"/>
  <c r="AB524" i="1" s="1"/>
  <c r="AH523" i="1"/>
  <c r="V523" i="1"/>
  <c r="AB523" i="1" s="1"/>
  <c r="AH522" i="1"/>
  <c r="V522" i="1"/>
  <c r="AB522" i="1" s="1"/>
  <c r="AH521" i="1"/>
  <c r="V521" i="1"/>
  <c r="AB521" i="1" s="1"/>
  <c r="AH520" i="1"/>
  <c r="V520" i="1"/>
  <c r="AB520" i="1" s="1"/>
  <c r="V519" i="1"/>
  <c r="AB519" i="1" s="1"/>
  <c r="AH518" i="1"/>
  <c r="V518" i="1"/>
  <c r="AB518" i="1" s="1"/>
  <c r="V517" i="1"/>
  <c r="AB517" i="1" s="1"/>
  <c r="AH516" i="1"/>
  <c r="V516" i="1"/>
  <c r="AB516" i="1" s="1"/>
  <c r="V515" i="1"/>
  <c r="AB515" i="1" s="1"/>
  <c r="V514" i="1"/>
  <c r="AB514" i="1" s="1"/>
  <c r="AH513" i="1"/>
  <c r="V513" i="1"/>
  <c r="AB513" i="1" s="1"/>
  <c r="AH512" i="1"/>
  <c r="V512" i="1"/>
  <c r="AB512" i="1" s="1"/>
  <c r="AH511" i="1"/>
  <c r="V511" i="1"/>
  <c r="AB511" i="1" s="1"/>
  <c r="AH510" i="1"/>
  <c r="V510" i="1"/>
  <c r="AB510" i="1" s="1"/>
  <c r="AH509" i="1"/>
  <c r="V509" i="1"/>
  <c r="AB509" i="1" s="1"/>
  <c r="AH508" i="1"/>
  <c r="V508" i="1"/>
  <c r="AB508" i="1" s="1"/>
  <c r="AH507" i="1"/>
  <c r="V507" i="1"/>
  <c r="AB507" i="1" s="1"/>
  <c r="AH506" i="1"/>
  <c r="V506" i="1"/>
  <c r="AB506" i="1" s="1"/>
  <c r="AH505" i="1"/>
  <c r="V505" i="1"/>
  <c r="AB505" i="1" s="1"/>
  <c r="AH504" i="1"/>
  <c r="V504" i="1"/>
  <c r="AB504" i="1" s="1"/>
  <c r="V503" i="1"/>
  <c r="AB503" i="1" s="1"/>
  <c r="AH502" i="1"/>
  <c r="V502" i="1"/>
  <c r="AB502" i="1" s="1"/>
  <c r="AH501" i="1"/>
  <c r="V501" i="1"/>
  <c r="AB501" i="1" s="1"/>
  <c r="AH500" i="1"/>
  <c r="V500" i="1"/>
  <c r="AB500" i="1" s="1"/>
  <c r="AH499" i="1"/>
  <c r="V499" i="1"/>
  <c r="AB499" i="1" s="1"/>
  <c r="AH498" i="1"/>
  <c r="V498" i="1"/>
  <c r="AB498" i="1" s="1"/>
  <c r="AH497" i="1"/>
  <c r="V497" i="1"/>
  <c r="AB497" i="1" s="1"/>
  <c r="AH496" i="1"/>
  <c r="V496" i="1"/>
  <c r="AB496" i="1" s="1"/>
  <c r="AH495" i="1"/>
  <c r="V495" i="1"/>
  <c r="AB495" i="1" s="1"/>
  <c r="AH494" i="1"/>
  <c r="V494" i="1"/>
  <c r="AB494" i="1" s="1"/>
  <c r="V493" i="1"/>
  <c r="AB493" i="1" s="1"/>
  <c r="AH492" i="1"/>
  <c r="V492" i="1"/>
  <c r="AB492" i="1" s="1"/>
  <c r="AH491" i="1"/>
  <c r="V491" i="1"/>
  <c r="AB491" i="1" s="1"/>
  <c r="AH490" i="1"/>
  <c r="V490" i="1"/>
  <c r="AB490" i="1" s="1"/>
  <c r="AH489" i="1"/>
  <c r="V489" i="1"/>
  <c r="AB489" i="1" s="1"/>
  <c r="AH488" i="1"/>
  <c r="V488" i="1"/>
  <c r="AB488" i="1" s="1"/>
  <c r="V487" i="1"/>
  <c r="AB487" i="1" s="1"/>
  <c r="V486" i="1"/>
  <c r="AB486" i="1" s="1"/>
  <c r="V485" i="1"/>
  <c r="AB485" i="1" s="1"/>
  <c r="AH484" i="1"/>
  <c r="V484" i="1"/>
  <c r="AB484" i="1" s="1"/>
  <c r="AH483" i="1"/>
  <c r="V483" i="1"/>
  <c r="AB483" i="1" s="1"/>
  <c r="AH482" i="1"/>
  <c r="V482" i="1"/>
  <c r="AB482" i="1" s="1"/>
  <c r="AH481" i="1"/>
  <c r="V481" i="1"/>
  <c r="AB481" i="1" s="1"/>
  <c r="AH480" i="1"/>
  <c r="V480" i="1"/>
  <c r="AB480" i="1" s="1"/>
  <c r="AH479" i="1"/>
  <c r="V479" i="1"/>
  <c r="AB479" i="1" s="1"/>
  <c r="V478" i="1"/>
  <c r="AB478" i="1" s="1"/>
  <c r="V477" i="1"/>
  <c r="AB477" i="1" s="1"/>
  <c r="V476" i="1"/>
  <c r="AB476" i="1" s="1"/>
  <c r="AH475" i="1"/>
  <c r="V475" i="1"/>
  <c r="AB475" i="1" s="1"/>
  <c r="V474" i="1"/>
  <c r="AB474" i="1" s="1"/>
  <c r="V473" i="1"/>
  <c r="AB473" i="1" s="1"/>
  <c r="V472" i="1"/>
  <c r="V471" i="1"/>
  <c r="AB471" i="1" s="1"/>
  <c r="V470" i="1"/>
  <c r="AB470" i="1" s="1"/>
  <c r="V469" i="1"/>
  <c r="AB469" i="1" s="1"/>
  <c r="V468" i="1"/>
  <c r="AB468" i="1" s="1"/>
  <c r="V467" i="1"/>
  <c r="AB467" i="1" s="1"/>
  <c r="V466" i="1"/>
  <c r="AB466" i="1" s="1"/>
  <c r="V465" i="1"/>
  <c r="AB465" i="1" s="1"/>
  <c r="V464" i="1"/>
  <c r="AB464" i="1" s="1"/>
  <c r="AB463" i="1"/>
  <c r="AB462" i="1"/>
  <c r="V461" i="1"/>
  <c r="AB461" i="1" s="1"/>
  <c r="V460" i="1"/>
  <c r="AB460" i="1" s="1"/>
  <c r="V459" i="1"/>
  <c r="AB459" i="1" s="1"/>
  <c r="V458" i="1"/>
  <c r="AB457" i="1"/>
  <c r="V456" i="1"/>
  <c r="AB456" i="1" s="1"/>
  <c r="V455" i="1"/>
  <c r="AB455" i="1" s="1"/>
  <c r="AB454" i="1"/>
  <c r="AB453" i="1"/>
  <c r="V452" i="1"/>
  <c r="AB452" i="1" s="1"/>
  <c r="V451" i="1"/>
  <c r="AB451" i="1" s="1"/>
  <c r="V450" i="1"/>
  <c r="AB450" i="1" s="1"/>
  <c r="V449" i="1"/>
  <c r="AB449" i="1" s="1"/>
  <c r="V448" i="1"/>
  <c r="AB448" i="1" s="1"/>
  <c r="V447" i="1"/>
  <c r="AB447" i="1" s="1"/>
  <c r="V446" i="1"/>
  <c r="AB446" i="1" s="1"/>
  <c r="V445" i="1"/>
  <c r="AB445" i="1" s="1"/>
  <c r="V444" i="1"/>
  <c r="AB444" i="1" s="1"/>
  <c r="V443" i="1"/>
  <c r="AB443" i="1" s="1"/>
  <c r="V442" i="1"/>
  <c r="AB442" i="1" s="1"/>
  <c r="V441" i="1"/>
  <c r="AB441" i="1" s="1"/>
  <c r="V440" i="1"/>
  <c r="AB440" i="1" s="1"/>
  <c r="V439" i="1"/>
  <c r="AB439" i="1" s="1"/>
  <c r="V438" i="1"/>
  <c r="AB438" i="1" s="1"/>
  <c r="V437" i="1"/>
  <c r="AB437" i="1" s="1"/>
  <c r="V436" i="1"/>
  <c r="AB436" i="1" s="1"/>
  <c r="V435" i="1"/>
  <c r="AB435" i="1" s="1"/>
  <c r="V434" i="1"/>
  <c r="AB434" i="1" s="1"/>
  <c r="V433" i="1"/>
  <c r="AB433" i="1" s="1"/>
  <c r="V432" i="1"/>
  <c r="AB432" i="1" s="1"/>
  <c r="V431" i="1"/>
  <c r="AB431" i="1" s="1"/>
  <c r="V430" i="1"/>
  <c r="AB430" i="1" s="1"/>
  <c r="V429" i="1"/>
  <c r="AB429" i="1" s="1"/>
  <c r="V428" i="1"/>
  <c r="AB428" i="1" s="1"/>
  <c r="V427" i="1"/>
  <c r="AB427" i="1" s="1"/>
  <c r="V426" i="1"/>
  <c r="AB426" i="1" s="1"/>
  <c r="V425" i="1"/>
  <c r="AB425" i="1" s="1"/>
  <c r="V424" i="1"/>
  <c r="AB424" i="1" s="1"/>
  <c r="V423" i="1"/>
  <c r="AB423" i="1" s="1"/>
  <c r="V422" i="1"/>
  <c r="AB422" i="1" s="1"/>
  <c r="V421" i="1"/>
  <c r="AB421" i="1" s="1"/>
  <c r="V420" i="1"/>
  <c r="AB420" i="1" s="1"/>
  <c r="V419" i="1"/>
  <c r="AB419" i="1" s="1"/>
  <c r="V418" i="1"/>
  <c r="AB418" i="1" s="1"/>
  <c r="V417" i="1"/>
  <c r="AB417" i="1" s="1"/>
  <c r="V416" i="1"/>
  <c r="AB416" i="1" s="1"/>
  <c r="V415" i="1"/>
  <c r="AB415" i="1" s="1"/>
  <c r="V414" i="1"/>
  <c r="AB414" i="1" s="1"/>
  <c r="V413" i="1"/>
  <c r="AB413" i="1" s="1"/>
  <c r="V412" i="1"/>
  <c r="AB412" i="1" s="1"/>
  <c r="V411" i="1"/>
  <c r="AB411" i="1" s="1"/>
  <c r="V410" i="1"/>
  <c r="AB410" i="1" s="1"/>
  <c r="V409" i="1"/>
  <c r="AB409" i="1" s="1"/>
  <c r="V408" i="1"/>
  <c r="AB408" i="1" s="1"/>
  <c r="V407" i="1"/>
  <c r="AB407" i="1" s="1"/>
  <c r="V406" i="1"/>
  <c r="AB406" i="1" s="1"/>
  <c r="V405" i="1"/>
  <c r="AB405" i="1" s="1"/>
  <c r="V404" i="1"/>
  <c r="AB404" i="1" s="1"/>
  <c r="V403" i="1"/>
  <c r="AB403" i="1" s="1"/>
  <c r="V402" i="1"/>
  <c r="AB402" i="1" s="1"/>
  <c r="V401" i="1"/>
  <c r="AB401" i="1" s="1"/>
  <c r="V400" i="1"/>
  <c r="AB400" i="1" s="1"/>
  <c r="V399" i="1"/>
  <c r="AB399" i="1" s="1"/>
  <c r="V398" i="1"/>
  <c r="AB398" i="1" s="1"/>
  <c r="V397" i="1"/>
  <c r="AB397" i="1" s="1"/>
  <c r="V396" i="1"/>
  <c r="AB396" i="1" s="1"/>
  <c r="V395" i="1"/>
  <c r="AB395" i="1" s="1"/>
  <c r="V394" i="1"/>
  <c r="AB394" i="1" s="1"/>
  <c r="V393" i="1"/>
  <c r="AB393" i="1" s="1"/>
  <c r="V392" i="1"/>
  <c r="AB392" i="1" s="1"/>
  <c r="V391" i="1"/>
  <c r="AB391" i="1" s="1"/>
  <c r="V390" i="1"/>
  <c r="AB390" i="1" s="1"/>
  <c r="V389" i="1"/>
  <c r="AB389" i="1" s="1"/>
  <c r="V388" i="1"/>
  <c r="AB388" i="1" s="1"/>
  <c r="V387" i="1"/>
  <c r="AB387" i="1" s="1"/>
  <c r="V386" i="1"/>
  <c r="AB386" i="1" s="1"/>
  <c r="V385" i="1"/>
  <c r="AB385" i="1" s="1"/>
  <c r="V384" i="1"/>
  <c r="AB384" i="1" s="1"/>
  <c r="V383" i="1"/>
  <c r="AB383" i="1" s="1"/>
  <c r="V382" i="1"/>
  <c r="AB382" i="1" s="1"/>
  <c r="V381" i="1"/>
  <c r="AB381" i="1" s="1"/>
  <c r="V380" i="1"/>
  <c r="AB380" i="1" s="1"/>
  <c r="V379" i="1"/>
  <c r="AB379" i="1" s="1"/>
  <c r="V378" i="1"/>
  <c r="AB378" i="1" s="1"/>
  <c r="V377" i="1"/>
  <c r="AB377" i="1" s="1"/>
  <c r="V376" i="1"/>
  <c r="AB376" i="1" s="1"/>
  <c r="V375" i="1"/>
  <c r="AB375" i="1" s="1"/>
  <c r="V374" i="1"/>
  <c r="AB374" i="1" s="1"/>
  <c r="V373" i="1"/>
  <c r="AB373" i="1" s="1"/>
  <c r="V372" i="1"/>
  <c r="AB372" i="1" s="1"/>
  <c r="V371" i="1"/>
  <c r="AB371" i="1" s="1"/>
  <c r="V370" i="1"/>
  <c r="AB370" i="1" s="1"/>
  <c r="AC369" i="1"/>
  <c r="V369" i="1"/>
  <c r="AB369" i="1" s="1"/>
  <c r="AC368" i="1"/>
  <c r="V368" i="1"/>
  <c r="AB368" i="1" s="1"/>
  <c r="AC367" i="1"/>
  <c r="V367" i="1"/>
  <c r="AB367" i="1" s="1"/>
  <c r="AC366" i="1"/>
  <c r="V366" i="1"/>
  <c r="AB366" i="1" s="1"/>
  <c r="AC365" i="1"/>
  <c r="V365" i="1"/>
  <c r="AB365" i="1" s="1"/>
  <c r="AC364" i="1"/>
  <c r="V364" i="1"/>
  <c r="AB364" i="1" s="1"/>
  <c r="AC363" i="1"/>
  <c r="V363" i="1"/>
  <c r="AB363" i="1" s="1"/>
  <c r="AC362" i="1"/>
  <c r="V362" i="1"/>
  <c r="AB362" i="1" s="1"/>
  <c r="AC361" i="1"/>
  <c r="V361" i="1"/>
  <c r="AB361" i="1" s="1"/>
  <c r="AC360" i="1"/>
  <c r="V360" i="1"/>
  <c r="AB360" i="1" s="1"/>
  <c r="AC359" i="1"/>
  <c r="V359" i="1"/>
  <c r="AB359" i="1" s="1"/>
  <c r="AC358" i="1"/>
  <c r="V358" i="1"/>
  <c r="AB358" i="1" s="1"/>
  <c r="V357" i="1"/>
  <c r="AB357" i="1" s="1"/>
  <c r="AC356" i="1"/>
  <c r="V356" i="1"/>
  <c r="AB356" i="1" s="1"/>
  <c r="AC355" i="1"/>
  <c r="V355" i="1"/>
  <c r="AB355" i="1" s="1"/>
  <c r="AC354" i="1"/>
  <c r="V354" i="1"/>
  <c r="AB354" i="1" s="1"/>
  <c r="AC353" i="1"/>
  <c r="V353" i="1"/>
  <c r="AB353" i="1" s="1"/>
  <c r="AC352" i="1"/>
  <c r="V352" i="1"/>
  <c r="AB352" i="1" s="1"/>
  <c r="AC351" i="1"/>
  <c r="V351" i="1"/>
  <c r="AB351" i="1" s="1"/>
  <c r="AC350" i="1"/>
  <c r="V350" i="1"/>
  <c r="AB350" i="1" s="1"/>
  <c r="AC349" i="1"/>
  <c r="V349" i="1"/>
  <c r="AB349" i="1" s="1"/>
  <c r="AC348" i="1"/>
  <c r="V348" i="1"/>
  <c r="AB348" i="1" s="1"/>
  <c r="AC347" i="1"/>
  <c r="V347" i="1"/>
  <c r="AB347" i="1" s="1"/>
  <c r="AC346" i="1"/>
  <c r="V346" i="1"/>
  <c r="AB346" i="1" s="1"/>
  <c r="AC345" i="1"/>
  <c r="V345" i="1"/>
  <c r="AB345" i="1" s="1"/>
  <c r="AC344" i="1"/>
  <c r="V344" i="1"/>
  <c r="AB344" i="1" s="1"/>
  <c r="AB343" i="1"/>
  <c r="AB342" i="1"/>
  <c r="AC341" i="1"/>
  <c r="V341" i="1"/>
  <c r="AB341" i="1" s="1"/>
  <c r="AC340" i="1"/>
  <c r="V340" i="1"/>
  <c r="AB340" i="1" s="1"/>
  <c r="AC339" i="1"/>
  <c r="V339" i="1"/>
  <c r="AB339" i="1" s="1"/>
  <c r="AC338" i="1"/>
  <c r="V338" i="1"/>
  <c r="AB338" i="1" s="1"/>
  <c r="V337" i="1"/>
  <c r="AB337" i="1" s="1"/>
  <c r="V336" i="1"/>
  <c r="AB335" i="1"/>
  <c r="AB334" i="1"/>
  <c r="AC333" i="1"/>
  <c r="V333" i="1"/>
  <c r="AB333" i="1" s="1"/>
  <c r="AC332" i="1"/>
  <c r="V332" i="1"/>
  <c r="AB332" i="1" s="1"/>
  <c r="AC331" i="1"/>
  <c r="V331" i="1"/>
  <c r="AB331" i="1" s="1"/>
  <c r="AC330" i="1"/>
  <c r="V330" i="1"/>
  <c r="AB330" i="1" s="1"/>
  <c r="V329" i="1"/>
  <c r="AB329" i="1" s="1"/>
  <c r="V328" i="1"/>
  <c r="AB328" i="1" s="1"/>
  <c r="V327" i="1"/>
  <c r="AB327" i="1" s="1"/>
  <c r="AC326" i="1"/>
  <c r="V326" i="1"/>
  <c r="AB326" i="1" s="1"/>
  <c r="V325" i="1"/>
  <c r="AB325" i="1" s="1"/>
  <c r="AC324" i="1"/>
  <c r="V324" i="1"/>
  <c r="AB324" i="1" s="1"/>
  <c r="AC323" i="1"/>
  <c r="V323" i="1"/>
  <c r="AB323" i="1" s="1"/>
  <c r="AC322" i="1"/>
  <c r="V322" i="1"/>
  <c r="AB322" i="1" s="1"/>
  <c r="AC321" i="1"/>
  <c r="V321" i="1"/>
  <c r="AB321" i="1" s="1"/>
  <c r="AB320" i="1"/>
  <c r="AC319" i="1"/>
  <c r="V319" i="1"/>
  <c r="AB319" i="1" s="1"/>
  <c r="AC318" i="1"/>
  <c r="V318" i="1"/>
  <c r="AB318" i="1" s="1"/>
  <c r="AC317" i="1"/>
  <c r="V317" i="1"/>
  <c r="AB317" i="1" s="1"/>
  <c r="AB316" i="1"/>
  <c r="AC315" i="1"/>
  <c r="V315" i="1"/>
  <c r="AB315" i="1" s="1"/>
  <c r="AC314" i="1"/>
  <c r="V314" i="1"/>
  <c r="AB314" i="1" s="1"/>
  <c r="AC313" i="1"/>
  <c r="V313" i="1"/>
  <c r="AB313" i="1" s="1"/>
  <c r="AC312" i="1"/>
  <c r="V312" i="1"/>
  <c r="AB312" i="1" s="1"/>
  <c r="AC311" i="1"/>
  <c r="V311" i="1"/>
  <c r="AB311" i="1" s="1"/>
  <c r="AB310" i="1"/>
  <c r="AC309" i="1"/>
  <c r="V309" i="1"/>
  <c r="AB309" i="1" s="1"/>
  <c r="AC308" i="1"/>
  <c r="V308" i="1"/>
  <c r="AB308" i="1" s="1"/>
  <c r="AC307" i="1"/>
  <c r="V307" i="1"/>
  <c r="AB307" i="1" s="1"/>
  <c r="AC306" i="1"/>
  <c r="V306" i="1"/>
  <c r="AB306" i="1" s="1"/>
  <c r="AC305" i="1"/>
  <c r="V305" i="1"/>
  <c r="AB305" i="1" s="1"/>
  <c r="AC304" i="1"/>
  <c r="V304" i="1"/>
  <c r="AB304" i="1" s="1"/>
  <c r="AC303" i="1"/>
  <c r="V303" i="1"/>
  <c r="AB303" i="1" s="1"/>
  <c r="V302" i="1"/>
  <c r="AB302" i="1" s="1"/>
  <c r="AB301" i="1"/>
  <c r="AC300" i="1"/>
  <c r="V300" i="1"/>
  <c r="AB300" i="1" s="1"/>
  <c r="AB299" i="1"/>
  <c r="AC298" i="1"/>
  <c r="V298" i="1"/>
  <c r="AB298" i="1" s="1"/>
  <c r="AC297" i="1"/>
  <c r="V297" i="1"/>
  <c r="AB297" i="1" s="1"/>
  <c r="AB296" i="1"/>
  <c r="AC295" i="1"/>
  <c r="V295" i="1"/>
  <c r="AB295" i="1" s="1"/>
  <c r="AC294" i="1"/>
  <c r="V294" i="1"/>
  <c r="AB294" i="1" s="1"/>
  <c r="AC293" i="1"/>
  <c r="V293" i="1"/>
  <c r="AB293" i="1" s="1"/>
  <c r="AC292" i="1"/>
  <c r="V292" i="1"/>
  <c r="AB292" i="1" s="1"/>
  <c r="AC291" i="1"/>
  <c r="V291" i="1"/>
  <c r="AB291" i="1" s="1"/>
  <c r="AC290" i="1"/>
  <c r="V290" i="1"/>
  <c r="AB290" i="1" s="1"/>
  <c r="AC289" i="1"/>
  <c r="V289" i="1"/>
  <c r="AB289" i="1" s="1"/>
  <c r="AC288" i="1"/>
  <c r="V288" i="1"/>
  <c r="AB288" i="1" s="1"/>
  <c r="AC287" i="1"/>
  <c r="V287" i="1"/>
  <c r="AB287" i="1" s="1"/>
  <c r="AC286" i="1"/>
  <c r="V286" i="1"/>
  <c r="AB286" i="1" s="1"/>
  <c r="AC285" i="1"/>
  <c r="V285" i="1"/>
  <c r="AB285" i="1" s="1"/>
  <c r="AC284" i="1"/>
  <c r="V284" i="1"/>
  <c r="AB284" i="1" s="1"/>
  <c r="V283" i="1"/>
  <c r="AB283" i="1" s="1"/>
  <c r="V282" i="1"/>
  <c r="AB282" i="1" s="1"/>
  <c r="V281" i="1"/>
  <c r="AB281" i="1" s="1"/>
  <c r="V280" i="1"/>
  <c r="AB280" i="1" s="1"/>
  <c r="V279" i="1"/>
  <c r="AB279" i="1" s="1"/>
  <c r="V278" i="1"/>
  <c r="AB278" i="1" s="1"/>
  <c r="V277" i="1"/>
  <c r="AB277" i="1" s="1"/>
  <c r="V276" i="1"/>
  <c r="AB276" i="1" s="1"/>
  <c r="V275" i="1"/>
  <c r="AB275" i="1" s="1"/>
  <c r="V274" i="1"/>
  <c r="AB274" i="1" s="1"/>
  <c r="V273" i="1"/>
  <c r="AB273" i="1" s="1"/>
  <c r="V272" i="1"/>
  <c r="AB272" i="1" s="1"/>
  <c r="AC271" i="1"/>
  <c r="V271" i="1"/>
  <c r="AB271" i="1" s="1"/>
  <c r="V270" i="1"/>
  <c r="AB270" i="1" s="1"/>
  <c r="V269" i="1"/>
  <c r="AB269" i="1" s="1"/>
  <c r="V268" i="1"/>
  <c r="AB268" i="1" s="1"/>
  <c r="AB267" i="1"/>
  <c r="AC266" i="1"/>
  <c r="V266" i="1"/>
  <c r="AB266" i="1" s="1"/>
  <c r="AC265" i="1"/>
  <c r="V265" i="1"/>
  <c r="AB265" i="1" s="1"/>
  <c r="AC264" i="1"/>
  <c r="V264" i="1"/>
  <c r="AB264" i="1" s="1"/>
  <c r="AC263" i="1"/>
  <c r="V263" i="1"/>
  <c r="AB263" i="1" s="1"/>
  <c r="V262" i="1"/>
  <c r="AB262" i="1" s="1"/>
  <c r="AC261" i="1"/>
  <c r="V261" i="1"/>
  <c r="AB261" i="1" s="1"/>
  <c r="AC260" i="1"/>
  <c r="V260" i="1"/>
  <c r="AB260" i="1" s="1"/>
  <c r="AC259" i="1"/>
  <c r="V259" i="1"/>
  <c r="AB259" i="1" s="1"/>
  <c r="AC258" i="1"/>
  <c r="V258" i="1"/>
  <c r="AB258" i="1" s="1"/>
  <c r="AC257" i="1"/>
  <c r="V257" i="1"/>
  <c r="AB257" i="1" s="1"/>
  <c r="AC256" i="1"/>
  <c r="V256" i="1"/>
  <c r="AB256" i="1" s="1"/>
  <c r="V255" i="1"/>
  <c r="AB255" i="1" s="1"/>
  <c r="AC254" i="1"/>
  <c r="V254" i="1"/>
  <c r="AB254" i="1" s="1"/>
  <c r="AC253" i="1"/>
  <c r="V253" i="1"/>
  <c r="AB253" i="1" s="1"/>
  <c r="V252" i="1"/>
  <c r="AB252" i="1" s="1"/>
  <c r="AC251" i="1"/>
  <c r="V251" i="1"/>
  <c r="AB251" i="1" s="1"/>
  <c r="AC250" i="1"/>
  <c r="V250" i="1"/>
  <c r="AB250" i="1" s="1"/>
  <c r="AC249" i="1"/>
  <c r="V249" i="1"/>
  <c r="AB249" i="1" s="1"/>
  <c r="AC248" i="1"/>
  <c r="V248" i="1"/>
  <c r="AB248" i="1" s="1"/>
  <c r="AC247" i="1"/>
  <c r="V247" i="1"/>
  <c r="AB247" i="1" s="1"/>
  <c r="AC246" i="1"/>
  <c r="V246" i="1"/>
  <c r="AB246" i="1" s="1"/>
  <c r="AC245" i="1"/>
  <c r="V245" i="1"/>
  <c r="AB245" i="1" s="1"/>
  <c r="AC244" i="1"/>
  <c r="V244" i="1"/>
  <c r="AB244" i="1" s="1"/>
  <c r="AC243" i="1"/>
  <c r="V243" i="1"/>
  <c r="AB243" i="1" s="1"/>
  <c r="AC242" i="1"/>
  <c r="V242" i="1"/>
  <c r="AB242" i="1" s="1"/>
  <c r="AC241" i="1"/>
  <c r="V241" i="1"/>
  <c r="AB241" i="1" s="1"/>
  <c r="AC240" i="1"/>
  <c r="V240" i="1"/>
  <c r="AB240" i="1" s="1"/>
  <c r="AB239" i="1"/>
  <c r="AC238" i="1"/>
  <c r="V238" i="1"/>
  <c r="AB238" i="1" s="1"/>
  <c r="AC237" i="1"/>
  <c r="V237" i="1"/>
  <c r="AB237" i="1" s="1"/>
  <c r="AC236" i="1"/>
  <c r="V236" i="1"/>
  <c r="AB236" i="1" s="1"/>
  <c r="AC235" i="1"/>
  <c r="V235" i="1"/>
  <c r="AB235" i="1" s="1"/>
  <c r="AC234" i="1"/>
  <c r="V234" i="1"/>
  <c r="AB234" i="1" s="1"/>
  <c r="AC233" i="1"/>
  <c r="V233" i="1"/>
  <c r="AB233" i="1" s="1"/>
  <c r="AC232" i="1"/>
  <c r="V232" i="1"/>
  <c r="AB232" i="1" s="1"/>
  <c r="AC231" i="1"/>
  <c r="V231" i="1"/>
  <c r="AB231" i="1" s="1"/>
  <c r="AC230" i="1"/>
  <c r="V230" i="1"/>
  <c r="AB230" i="1" s="1"/>
  <c r="AC229" i="1"/>
  <c r="V229" i="1"/>
  <c r="AB229" i="1" s="1"/>
  <c r="AC228" i="1"/>
  <c r="V228" i="1"/>
  <c r="AB228" i="1" s="1"/>
  <c r="AC227" i="1"/>
  <c r="V227" i="1"/>
  <c r="AB227" i="1" s="1"/>
  <c r="AC226" i="1"/>
  <c r="V226" i="1"/>
  <c r="AB226" i="1" s="1"/>
  <c r="AC225" i="1"/>
  <c r="V225" i="1"/>
  <c r="AB225" i="1" s="1"/>
  <c r="AC224" i="1"/>
  <c r="V224" i="1"/>
  <c r="AB224" i="1" s="1"/>
  <c r="AB223" i="1"/>
  <c r="AC222" i="1"/>
  <c r="V222" i="1"/>
  <c r="AB222" i="1" s="1"/>
  <c r="AC221" i="1"/>
  <c r="V221" i="1"/>
  <c r="AB221" i="1" s="1"/>
  <c r="AC220" i="1"/>
  <c r="V220" i="1"/>
  <c r="AB220" i="1" s="1"/>
  <c r="AC219" i="1"/>
  <c r="V219" i="1"/>
  <c r="AB219" i="1" s="1"/>
  <c r="AC218" i="1"/>
  <c r="V218" i="1"/>
  <c r="AB218" i="1" s="1"/>
  <c r="AC217" i="1"/>
  <c r="V217" i="1"/>
  <c r="AB217" i="1" s="1"/>
  <c r="AC216" i="1"/>
  <c r="V216" i="1"/>
  <c r="AB216" i="1" s="1"/>
  <c r="AC215" i="1"/>
  <c r="V215" i="1"/>
  <c r="AB215" i="1" s="1"/>
  <c r="AC214" i="1"/>
  <c r="V214" i="1"/>
  <c r="AB214" i="1" s="1"/>
  <c r="AC213" i="1"/>
  <c r="V213" i="1"/>
  <c r="AB213" i="1" s="1"/>
  <c r="AC212" i="1"/>
  <c r="V212" i="1"/>
  <c r="AB212" i="1" s="1"/>
  <c r="AC211" i="1"/>
  <c r="V211" i="1"/>
  <c r="AB211" i="1" s="1"/>
  <c r="AC210" i="1"/>
  <c r="V210" i="1"/>
  <c r="AB210" i="1" s="1"/>
  <c r="AC209" i="1"/>
  <c r="V209" i="1"/>
  <c r="AB209" i="1" s="1"/>
  <c r="AC208" i="1"/>
  <c r="V208" i="1"/>
  <c r="AB208" i="1" s="1"/>
  <c r="AC207" i="1"/>
  <c r="V207" i="1"/>
  <c r="AB207" i="1" s="1"/>
  <c r="AC206" i="1"/>
  <c r="V206" i="1"/>
  <c r="AB206" i="1" s="1"/>
  <c r="AB205" i="1"/>
  <c r="AC204" i="1"/>
  <c r="V204" i="1"/>
  <c r="AB204" i="1" s="1"/>
  <c r="AC203" i="1"/>
  <c r="V203" i="1"/>
  <c r="AB203" i="1" s="1"/>
  <c r="AC202" i="1"/>
  <c r="V202" i="1"/>
  <c r="AB202" i="1" s="1"/>
  <c r="AC201" i="1"/>
  <c r="V201" i="1"/>
  <c r="AB201" i="1" s="1"/>
  <c r="AC200" i="1"/>
  <c r="V200" i="1"/>
  <c r="AB200" i="1" s="1"/>
  <c r="AC199" i="1"/>
  <c r="V199" i="1"/>
  <c r="AB199" i="1" s="1"/>
  <c r="V198" i="1"/>
  <c r="AB198" i="1" s="1"/>
  <c r="AB197" i="1"/>
  <c r="V196" i="1"/>
  <c r="AB196" i="1" s="1"/>
  <c r="AC195" i="1"/>
  <c r="V195" i="1"/>
  <c r="AB195" i="1" s="1"/>
  <c r="AB194" i="1"/>
  <c r="AB193" i="1"/>
  <c r="AC192" i="1"/>
  <c r="V192" i="1"/>
  <c r="AB192" i="1" s="1"/>
  <c r="AC191" i="1"/>
  <c r="V191" i="1"/>
  <c r="AB191" i="1" s="1"/>
  <c r="AC190" i="1"/>
  <c r="V190" i="1"/>
  <c r="AB190" i="1" s="1"/>
  <c r="AB189" i="1"/>
  <c r="AC188" i="1"/>
  <c r="V188" i="1"/>
  <c r="AB188" i="1" s="1"/>
  <c r="AC187" i="1"/>
  <c r="V187" i="1"/>
  <c r="AB187" i="1" s="1"/>
  <c r="AC186" i="1"/>
  <c r="V186" i="1"/>
  <c r="AB186" i="1" s="1"/>
  <c r="AC185" i="1"/>
  <c r="V185" i="1"/>
  <c r="AB185" i="1" s="1"/>
  <c r="AC184" i="1"/>
  <c r="V184" i="1"/>
  <c r="AB184" i="1" s="1"/>
  <c r="AC183" i="1"/>
  <c r="V183" i="1"/>
  <c r="AB183" i="1" s="1"/>
  <c r="AC182" i="1"/>
  <c r="V182" i="1"/>
  <c r="AB182" i="1" s="1"/>
  <c r="AC181" i="1"/>
  <c r="V181" i="1"/>
  <c r="AB181" i="1" s="1"/>
  <c r="AC180" i="1"/>
  <c r="V180" i="1"/>
  <c r="AB180" i="1" s="1"/>
  <c r="AC179" i="1"/>
  <c r="V179" i="1"/>
  <c r="AB179" i="1" s="1"/>
  <c r="AC178" i="1"/>
  <c r="V178" i="1"/>
  <c r="AB178" i="1" s="1"/>
  <c r="AC177" i="1"/>
  <c r="V177" i="1"/>
  <c r="AB177" i="1" s="1"/>
  <c r="AC176" i="1"/>
  <c r="V176" i="1"/>
  <c r="AB176" i="1" s="1"/>
  <c r="AC175" i="1"/>
  <c r="V175" i="1"/>
  <c r="AB175" i="1" s="1"/>
  <c r="AC174" i="1"/>
  <c r="V174" i="1"/>
  <c r="AB174" i="1" s="1"/>
  <c r="AC173" i="1"/>
  <c r="V173" i="1"/>
  <c r="AB173" i="1" s="1"/>
  <c r="AC172" i="1"/>
  <c r="V172" i="1"/>
  <c r="AB172" i="1" s="1"/>
  <c r="V171" i="1"/>
  <c r="AB171" i="1" s="1"/>
  <c r="V170" i="1"/>
  <c r="AB170" i="1" s="1"/>
  <c r="AC169" i="1"/>
  <c r="V169" i="1"/>
  <c r="AB169" i="1" s="1"/>
  <c r="AC168" i="1"/>
  <c r="V168" i="1"/>
  <c r="AB168" i="1" s="1"/>
  <c r="AC167" i="1"/>
  <c r="V167" i="1"/>
  <c r="AB167" i="1" s="1"/>
  <c r="AC166" i="1"/>
  <c r="V166" i="1"/>
  <c r="AB166" i="1" s="1"/>
  <c r="AC165" i="1"/>
  <c r="V165" i="1"/>
  <c r="AB165" i="1" s="1"/>
  <c r="V164" i="1"/>
  <c r="AB164" i="1" s="1"/>
  <c r="AB163" i="1"/>
  <c r="AB162" i="1"/>
  <c r="AC161" i="1"/>
  <c r="V161" i="1"/>
  <c r="AB161" i="1" s="1"/>
  <c r="AC160" i="1"/>
  <c r="V160" i="1"/>
  <c r="AB160" i="1" s="1"/>
  <c r="AC159" i="1"/>
  <c r="V159" i="1"/>
  <c r="AB159" i="1" s="1"/>
  <c r="AB158" i="1"/>
  <c r="AB157" i="1"/>
  <c r="AC156" i="1"/>
  <c r="V156" i="1"/>
  <c r="AB156" i="1" s="1"/>
  <c r="AB155" i="1"/>
  <c r="AB154" i="1"/>
  <c r="AB153" i="1"/>
  <c r="AB152" i="1"/>
  <c r="AB151" i="1"/>
  <c r="AB150" i="1"/>
  <c r="AB149" i="1"/>
  <c r="AB148" i="1"/>
  <c r="AC147" i="1"/>
  <c r="V147" i="1"/>
  <c r="AB147" i="1" s="1"/>
  <c r="AC146" i="1"/>
  <c r="V146" i="1"/>
  <c r="AB146" i="1" s="1"/>
  <c r="V145" i="1"/>
  <c r="AB145" i="1" s="1"/>
  <c r="AC144" i="1"/>
  <c r="V144" i="1"/>
  <c r="AB144" i="1" s="1"/>
  <c r="AC143" i="1"/>
  <c r="V143" i="1"/>
  <c r="AB143" i="1" s="1"/>
  <c r="AC142" i="1"/>
  <c r="V142" i="1"/>
  <c r="AB142" i="1" s="1"/>
  <c r="AC141" i="1"/>
  <c r="V141" i="1"/>
  <c r="AB141" i="1" s="1"/>
  <c r="AC140" i="1"/>
  <c r="V140" i="1"/>
  <c r="AB140" i="1" s="1"/>
  <c r="AC139" i="1"/>
  <c r="V139" i="1"/>
  <c r="AB139" i="1" s="1"/>
  <c r="AC138" i="1"/>
  <c r="V138" i="1"/>
  <c r="AB138" i="1" s="1"/>
  <c r="AB137" i="1"/>
  <c r="AB136" i="1"/>
  <c r="AC135" i="1"/>
  <c r="V135" i="1"/>
  <c r="AB135" i="1" s="1"/>
  <c r="AC134" i="1"/>
  <c r="V134" i="1"/>
  <c r="AB134" i="1" s="1"/>
  <c r="AC133" i="1"/>
  <c r="V133" i="1"/>
  <c r="AB133" i="1" s="1"/>
  <c r="AC132" i="1"/>
  <c r="V132" i="1"/>
  <c r="AB132" i="1" s="1"/>
  <c r="AB131" i="1"/>
  <c r="AC130" i="1"/>
  <c r="V130" i="1"/>
  <c r="AB130" i="1" s="1"/>
  <c r="AC129" i="1"/>
  <c r="V129" i="1"/>
  <c r="AB129" i="1" s="1"/>
  <c r="AB128" i="1"/>
  <c r="AC127" i="1"/>
  <c r="V127" i="1"/>
  <c r="AB127" i="1" s="1"/>
  <c r="AC126" i="1"/>
  <c r="V126" i="1"/>
  <c r="AB126" i="1" s="1"/>
  <c r="AC125" i="1"/>
  <c r="V125" i="1"/>
  <c r="AB125" i="1" s="1"/>
  <c r="AC124" i="1"/>
  <c r="V124" i="1"/>
  <c r="AB124" i="1" s="1"/>
  <c r="AC123" i="1"/>
  <c r="V123" i="1"/>
  <c r="AB123" i="1" s="1"/>
  <c r="AC122" i="1"/>
  <c r="V122" i="1"/>
  <c r="AB122" i="1" s="1"/>
  <c r="AC121" i="1"/>
  <c r="V121" i="1"/>
  <c r="AB121" i="1" s="1"/>
  <c r="AC120" i="1"/>
  <c r="V120" i="1"/>
  <c r="AB120" i="1" s="1"/>
  <c r="AC119" i="1"/>
  <c r="V119" i="1"/>
  <c r="AB119" i="1" s="1"/>
  <c r="AC118" i="1"/>
  <c r="V118" i="1"/>
  <c r="AB118" i="1" s="1"/>
  <c r="AC117" i="1"/>
  <c r="V117" i="1"/>
  <c r="AB117" i="1" s="1"/>
  <c r="AC116" i="1"/>
  <c r="V116" i="1"/>
  <c r="AB116" i="1" s="1"/>
  <c r="V115" i="1"/>
  <c r="AB115" i="1" s="1"/>
  <c r="AC114" i="1"/>
  <c r="V114" i="1"/>
  <c r="AB114" i="1" s="1"/>
  <c r="AC113" i="1"/>
  <c r="V113" i="1"/>
  <c r="AB113" i="1" s="1"/>
  <c r="AC112" i="1"/>
  <c r="V112" i="1"/>
  <c r="AB112" i="1" s="1"/>
  <c r="AC111" i="1"/>
  <c r="V111" i="1"/>
  <c r="AB111" i="1" s="1"/>
  <c r="AC110" i="1"/>
  <c r="V110" i="1"/>
  <c r="AB110" i="1" s="1"/>
  <c r="AC109" i="1"/>
  <c r="V109" i="1"/>
  <c r="AB109" i="1" s="1"/>
  <c r="AC108" i="1"/>
  <c r="V108" i="1"/>
  <c r="AB108" i="1" s="1"/>
  <c r="AC107" i="1"/>
  <c r="V107" i="1"/>
  <c r="AB107" i="1" s="1"/>
  <c r="AC106" i="1"/>
  <c r="V106" i="1"/>
  <c r="AB106" i="1" s="1"/>
  <c r="AC105" i="1"/>
  <c r="V105" i="1"/>
  <c r="AB105" i="1" s="1"/>
  <c r="AC104" i="1"/>
  <c r="V104" i="1"/>
  <c r="AB104" i="1" s="1"/>
  <c r="AB103" i="1"/>
  <c r="AB102" i="1"/>
  <c r="AC101" i="1"/>
  <c r="V101" i="1"/>
  <c r="AB101" i="1" s="1"/>
  <c r="V100" i="1"/>
  <c r="AB100" i="1" s="1"/>
  <c r="AC99" i="1"/>
  <c r="V99" i="1"/>
  <c r="AB99" i="1" s="1"/>
  <c r="AC98" i="1"/>
  <c r="V98" i="1"/>
  <c r="AB98" i="1" s="1"/>
  <c r="AC97" i="1"/>
  <c r="V97" i="1"/>
  <c r="AB97" i="1" s="1"/>
  <c r="AC96" i="1"/>
  <c r="V96" i="1"/>
  <c r="AB96" i="1" s="1"/>
  <c r="V95" i="1"/>
  <c r="AB95" i="1" s="1"/>
  <c r="V94" i="1"/>
  <c r="AB94" i="1" s="1"/>
  <c r="AC93" i="1"/>
  <c r="V93" i="1"/>
  <c r="AB93" i="1" s="1"/>
  <c r="AC92" i="1"/>
  <c r="V92" i="1"/>
  <c r="AB92" i="1" s="1"/>
  <c r="V91" i="1"/>
  <c r="AB91" i="1" s="1"/>
  <c r="AB90" i="1"/>
  <c r="V89" i="1"/>
  <c r="AB89" i="1" s="1"/>
  <c r="V88" i="1"/>
  <c r="AB88" i="1" s="1"/>
  <c r="V87" i="1"/>
  <c r="AB87" i="1" s="1"/>
  <c r="V86" i="1"/>
  <c r="AB86" i="1" s="1"/>
  <c r="V85" i="1"/>
  <c r="AB85" i="1" s="1"/>
  <c r="V84" i="1"/>
  <c r="AB84" i="1" s="1"/>
  <c r="AB83" i="1"/>
  <c r="V82" i="1"/>
  <c r="AB82" i="1" s="1"/>
  <c r="V81" i="1"/>
  <c r="AB81" i="1" s="1"/>
  <c r="V80" i="1"/>
  <c r="AB80" i="1" s="1"/>
  <c r="V79" i="1"/>
  <c r="AB79" i="1" s="1"/>
  <c r="V78" i="1"/>
  <c r="AB78" i="1" s="1"/>
  <c r="V77" i="1"/>
  <c r="AB77" i="1" s="1"/>
  <c r="V76" i="1"/>
  <c r="AB76" i="1" s="1"/>
  <c r="V75" i="1"/>
  <c r="AB75" i="1" s="1"/>
  <c r="V74" i="1"/>
  <c r="AB74" i="1" s="1"/>
  <c r="V73" i="1"/>
  <c r="AB73" i="1" s="1"/>
  <c r="V72" i="1"/>
  <c r="AB72" i="1" s="1"/>
  <c r="V71" i="1"/>
  <c r="AB71" i="1" s="1"/>
  <c r="V70" i="1"/>
  <c r="AB70" i="1" s="1"/>
  <c r="V69" i="1"/>
  <c r="AB69" i="1" s="1"/>
  <c r="V68" i="1"/>
  <c r="AB68" i="1" s="1"/>
  <c r="V67" i="1"/>
  <c r="AB67" i="1" s="1"/>
  <c r="V66" i="1"/>
  <c r="AB66" i="1" s="1"/>
  <c r="V65" i="1"/>
  <c r="AB65" i="1" s="1"/>
  <c r="V64" i="1"/>
  <c r="AB64" i="1" s="1"/>
  <c r="V63" i="1"/>
  <c r="AB63" i="1" s="1"/>
  <c r="V62" i="1"/>
  <c r="AB62" i="1" s="1"/>
  <c r="V61" i="1"/>
  <c r="AB61" i="1" s="1"/>
  <c r="V60" i="1"/>
  <c r="AB60" i="1" s="1"/>
  <c r="V59" i="1"/>
  <c r="AB59" i="1" s="1"/>
  <c r="V58" i="1"/>
  <c r="AB58" i="1" s="1"/>
  <c r="V57" i="1"/>
  <c r="AB57" i="1" s="1"/>
  <c r="V56" i="1"/>
  <c r="AB56" i="1" s="1"/>
  <c r="V55" i="1"/>
  <c r="AB55" i="1" s="1"/>
  <c r="V54" i="1"/>
  <c r="AB54" i="1" s="1"/>
  <c r="V53" i="1"/>
  <c r="AB53" i="1" s="1"/>
  <c r="V52" i="1"/>
  <c r="AB52" i="1" s="1"/>
  <c r="V51" i="1"/>
  <c r="AB51" i="1" s="1"/>
  <c r="V50" i="1"/>
  <c r="AB50" i="1" s="1"/>
  <c r="V49" i="1"/>
  <c r="AB49" i="1" s="1"/>
  <c r="V48" i="1"/>
  <c r="AB48" i="1" s="1"/>
  <c r="V47" i="1"/>
  <c r="AB47" i="1" s="1"/>
  <c r="V46" i="1"/>
  <c r="AB46" i="1" s="1"/>
  <c r="V45" i="1"/>
  <c r="AB45" i="1" s="1"/>
  <c r="AB44" i="1"/>
  <c r="V43" i="1"/>
  <c r="AB43" i="1" s="1"/>
  <c r="V42" i="1"/>
  <c r="AB42" i="1" s="1"/>
  <c r="V41" i="1"/>
  <c r="AB41" i="1" s="1"/>
  <c r="V40" i="1"/>
  <c r="AB40" i="1" s="1"/>
  <c r="V39" i="1"/>
  <c r="AB39" i="1" s="1"/>
  <c r="V38" i="1"/>
  <c r="AB38" i="1" s="1"/>
  <c r="V37" i="1"/>
  <c r="AB37" i="1" s="1"/>
  <c r="V36" i="1"/>
  <c r="AB36" i="1" s="1"/>
  <c r="V35" i="1"/>
  <c r="AB35" i="1" s="1"/>
  <c r="V34" i="1"/>
  <c r="AB34" i="1" s="1"/>
  <c r="V33" i="1"/>
  <c r="AB33" i="1" s="1"/>
  <c r="V32" i="1"/>
  <c r="AB32" i="1" s="1"/>
  <c r="V31" i="1"/>
  <c r="AB31" i="1" s="1"/>
  <c r="V30" i="1"/>
  <c r="AB30" i="1" s="1"/>
  <c r="V29" i="1"/>
  <c r="AB29" i="1" s="1"/>
  <c r="V28" i="1"/>
  <c r="AB28" i="1" s="1"/>
  <c r="V27" i="1"/>
  <c r="AB27" i="1" s="1"/>
  <c r="V26" i="1"/>
  <c r="AB26" i="1" s="1"/>
  <c r="V25" i="1"/>
  <c r="AB25" i="1" s="1"/>
  <c r="V24" i="1"/>
  <c r="AB24" i="1" s="1"/>
  <c r="V23" i="1"/>
  <c r="AB23" i="1" s="1"/>
  <c r="V22" i="1"/>
  <c r="AB22" i="1" s="1"/>
  <c r="V21" i="1"/>
  <c r="AB21" i="1" s="1"/>
  <c r="V20" i="1"/>
  <c r="AB20" i="1" s="1"/>
  <c r="V19" i="1"/>
  <c r="AB19" i="1" s="1"/>
  <c r="AB18" i="1"/>
  <c r="V17" i="1"/>
  <c r="AB17" i="1" s="1"/>
  <c r="V16" i="1"/>
  <c r="AB16" i="1" s="1"/>
  <c r="V15" i="1"/>
  <c r="AB15" i="1" s="1"/>
  <c r="V14" i="1"/>
  <c r="AB14" i="1" s="1"/>
  <c r="V13" i="1"/>
  <c r="AB13" i="1" s="1"/>
  <c r="V12" i="1"/>
  <c r="AB12" i="1" s="1"/>
  <c r="V11" i="1"/>
  <c r="AB11" i="1" s="1"/>
  <c r="V10" i="1"/>
  <c r="AB10" i="1" s="1"/>
  <c r="V9" i="1"/>
  <c r="AB9" i="1" s="1"/>
  <c r="V8" i="1"/>
  <c r="AB8" i="1" s="1"/>
  <c r="V7" i="1"/>
  <c r="AB7" i="1" s="1"/>
  <c r="V6" i="1"/>
  <c r="AB6" i="1" s="1"/>
  <c r="V5" i="1"/>
  <c r="AB5" i="1" s="1"/>
  <c r="V4" i="1"/>
  <c r="AB4" i="1" s="1"/>
  <c r="V3" i="1"/>
  <c r="AB3" i="1" s="1"/>
  <c r="V2" i="1"/>
  <c r="AB2" i="1" s="1"/>
</calcChain>
</file>

<file path=xl/sharedStrings.xml><?xml version="1.0" encoding="utf-8"?>
<sst xmlns="http://schemas.openxmlformats.org/spreadsheetml/2006/main" count="15961" uniqueCount="3006">
  <si>
    <t>Sr. Nos.</t>
  </si>
  <si>
    <t xml:space="preserve">Accounting Year </t>
  </si>
  <si>
    <t xml:space="preserve">Company </t>
  </si>
  <si>
    <t>Pre-Shipment Invoice  No</t>
  </si>
  <si>
    <t>Pre-Inv. Date</t>
  </si>
  <si>
    <t>monthwise details</t>
  </si>
  <si>
    <t>Commercial Inv./SAP no.</t>
  </si>
  <si>
    <t>Comm. Inv. Date</t>
  </si>
  <si>
    <t>Unit (Type)</t>
  </si>
  <si>
    <t>Unit Location</t>
  </si>
  <si>
    <t>Direct/Third party</t>
  </si>
  <si>
    <t>Buyer Name</t>
  </si>
  <si>
    <t>Country of Exports</t>
  </si>
  <si>
    <t>Payment terms</t>
  </si>
  <si>
    <t>Ship Terms</t>
  </si>
  <si>
    <t>Description of export product as per shipping bill</t>
  </si>
  <si>
    <t>HS Code</t>
  </si>
  <si>
    <t>Quantity (In Mts)</t>
  </si>
  <si>
    <t>UOM</t>
  </si>
  <si>
    <t>Currecy of Export</t>
  </si>
  <si>
    <t>Sale Rate</t>
  </si>
  <si>
    <t>Invoice value in FFC</t>
  </si>
  <si>
    <t>Insurance (In FFC)As per S/Bill</t>
  </si>
  <si>
    <t>Freight (In FFC)As per S/Bill</t>
  </si>
  <si>
    <t>Discount if any (in FFC)As per S/Bill</t>
  </si>
  <si>
    <t>Comm (in FFC)As per S/Bill</t>
  </si>
  <si>
    <t xml:space="preserve">Port of Loading </t>
  </si>
  <si>
    <t>S/Bill Value (FOB in FFC)</t>
  </si>
  <si>
    <t>Custom (ExRate)</t>
  </si>
  <si>
    <t>Shipping Bill      (FOB in Rs)</t>
  </si>
  <si>
    <t>S/B NO.</t>
  </si>
  <si>
    <t>S/B DATE</t>
  </si>
  <si>
    <t>BRC No.</t>
  </si>
  <si>
    <t>BRC Date</t>
  </si>
  <si>
    <t>Bank Ref. No.</t>
  </si>
  <si>
    <t>Realised Value in FFC</t>
  </si>
  <si>
    <t>Date of Realisation</t>
  </si>
  <si>
    <t>BRC Status</t>
  </si>
  <si>
    <t>2016-17</t>
  </si>
  <si>
    <t>VIL</t>
  </si>
  <si>
    <t>VVF/TAL/EXP/0001/16-17</t>
  </si>
  <si>
    <t>04.04.2016</t>
  </si>
  <si>
    <t>April_2016</t>
  </si>
  <si>
    <t>EOU</t>
  </si>
  <si>
    <t>TALOJA</t>
  </si>
  <si>
    <t>DIRECT</t>
  </si>
  <si>
    <t>VIKUDHA OVERSEAS CORPORATION L</t>
  </si>
  <si>
    <t>DOMINICAN REPUBLIC</t>
  </si>
  <si>
    <t>30% ADV;70% CAD</t>
  </si>
  <si>
    <t>CFR</t>
  </si>
  <si>
    <t>SATRTD-Hxadecan-1-OL (CETYL ALCOHOL) Fatty Alcohol Vegarol 1698 (Cetyl Alcohol) Pastilles</t>
  </si>
  <si>
    <t>MT</t>
  </si>
  <si>
    <t>USD</t>
  </si>
  <si>
    <t>Nhava-sheva</t>
  </si>
  <si>
    <t>BKID0000160160891987</t>
  </si>
  <si>
    <t>0160FBC16000816</t>
  </si>
  <si>
    <t>fully uploaded</t>
  </si>
  <si>
    <t>VVF/TAL/EXP/0002/16-17</t>
  </si>
  <si>
    <t>13.04.2016</t>
  </si>
  <si>
    <t>DTA</t>
  </si>
  <si>
    <t>VVF LLC</t>
  </si>
  <si>
    <t>USA</t>
  </si>
  <si>
    <t>90 Days from B/L date</t>
  </si>
  <si>
    <t>CIF</t>
  </si>
  <si>
    <t>SATRTD-Hxadecan-1-OL (CETYL ALCOHOL) Fatty Alcohol Vegarol 1698 (Cetyl Alcohol) NF,Pastilles</t>
  </si>
  <si>
    <t>BKID0000160160884482</t>
  </si>
  <si>
    <t>0160FBC16000659</t>
  </si>
  <si>
    <t>VVF/TAL/EXP/0003/16-17</t>
  </si>
  <si>
    <t>CV. Sari Barokah Agrindo</t>
  </si>
  <si>
    <t>Indonesia</t>
  </si>
  <si>
    <t>50% ADVANCE AND 50% CAD</t>
  </si>
  <si>
    <t>FOB</t>
  </si>
  <si>
    <t>Other Industrial Fatty Alcohol -Vegarol 1618 Ta (Ceto Stearyl Alcohol) Pastilles</t>
  </si>
  <si>
    <t>BKID0000160160898382</t>
  </si>
  <si>
    <t>0160FBC16000849</t>
  </si>
  <si>
    <t>VVF/TAL/EXP/0004/16-17</t>
  </si>
  <si>
    <t>SATRTD-Hxadecan-1-OL (CETYL ALCOHOL) Fatty Alcohol Vegarol 1698 (MB)(Cetyl Alcohol) Pastilles</t>
  </si>
  <si>
    <t>15.04.2016</t>
  </si>
  <si>
    <t>BKID0000160160884487</t>
  </si>
  <si>
    <t>0160FBC16000716</t>
  </si>
  <si>
    <t>VVF/TAL/EXP/0005/16-17</t>
  </si>
  <si>
    <t>Other Industrial Fatty Alcohol -Vegarol 1618 50:50 (MB) (Ceto Stearyl Alcohol) NF</t>
  </si>
  <si>
    <t>BKID0000160160884486</t>
  </si>
  <si>
    <t>0160FBC16000715</t>
  </si>
  <si>
    <t>VVF/TAL/EXP/0006/16-17</t>
  </si>
  <si>
    <t>9103750007-08</t>
  </si>
  <si>
    <t>Sun Jin Chemical Co. Ltd</t>
  </si>
  <si>
    <t>South Korea</t>
  </si>
  <si>
    <t>L/C AT Sight</t>
  </si>
  <si>
    <t xml:space="preserve"> OLEIC ACID-Distilled Fatty Acid -Oleic Acid 60</t>
  </si>
  <si>
    <t>BKID0000160160881987</t>
  </si>
  <si>
    <t>0160FBN16000091</t>
  </si>
  <si>
    <t>VVF/TAL/EXP/0007/16-17</t>
  </si>
  <si>
    <t>BASF ESPANOLA S.L(ESPANA)</t>
  </si>
  <si>
    <t>Germany/Spain pls check</t>
  </si>
  <si>
    <t>30 Days from B/L date</t>
  </si>
  <si>
    <t>Other SATRTD ACYLC MNOCRBIXYLC ACDS-DISTILLED FATTY ACID -C10 (CPRIC ACID 99%)</t>
  </si>
  <si>
    <t>BKID0000160160885349</t>
  </si>
  <si>
    <t>0160FBC16000654</t>
  </si>
  <si>
    <t>VVF/TAL/EXP/0008/16-17</t>
  </si>
  <si>
    <t>14.04.2016</t>
  </si>
  <si>
    <t>BASF PERSONAL CARE AND NUTRITI</t>
  </si>
  <si>
    <t>Germany</t>
  </si>
  <si>
    <t>PALMITIC ACID 98%</t>
  </si>
  <si>
    <t>BKID0000160160885348</t>
  </si>
  <si>
    <t>0160FBC16000632</t>
  </si>
  <si>
    <t>VVF/TAL/EXP/0009/16-17</t>
  </si>
  <si>
    <t>BKID0000160160881988</t>
  </si>
  <si>
    <t>VVF/TAL/EXP/0010/16-17</t>
  </si>
  <si>
    <t>SATRTD-Hxadecan-1-OL (CETYL ALCOHOL) Fatty Alcohol Vegarol 1698(mb) (Cetyl Alcohol) nf</t>
  </si>
  <si>
    <t>BKID0000160160884483</t>
  </si>
  <si>
    <t>0160FBC16000661</t>
  </si>
  <si>
    <t>VVF/TAL/EXP/0011/16-17</t>
  </si>
  <si>
    <t>9103750011-12</t>
  </si>
  <si>
    <t>other Industrial Monocarboxylic Fatty Acid-Distilled Fatty Acid-C8/C10 (Caprylic Capric Acid)</t>
  </si>
  <si>
    <t>BKID0000160160914560</t>
  </si>
  <si>
    <t>0160FBC16000656</t>
  </si>
  <si>
    <t>VVF/TAL/EXP/0012/16-17</t>
  </si>
  <si>
    <t>BKID0000160160914559</t>
  </si>
  <si>
    <t>VVF/TAL/EXP/0013/16-17</t>
  </si>
  <si>
    <t>LOOK CHEMICALS IMPORTACAO E EX</t>
  </si>
  <si>
    <t>BRAZIL</t>
  </si>
  <si>
    <t>20.04.2016</t>
  </si>
  <si>
    <t>7091506</t>
  </si>
  <si>
    <t>16.04.2016</t>
  </si>
  <si>
    <t>BKID0000160160884490</t>
  </si>
  <si>
    <t>0160FBC16000741</t>
  </si>
  <si>
    <t>VVF/TAL/EXP/0014/16-17</t>
  </si>
  <si>
    <t>OLEOCOMM INTERNATIONAL LIMITED</t>
  </si>
  <si>
    <t>Singapore</t>
  </si>
  <si>
    <t>100% CAD</t>
  </si>
  <si>
    <t>Other Industrial Monocarboxylic Fatty Acid-Mix DFA blend (34 IV)</t>
  </si>
  <si>
    <t>BKID0000160160890335</t>
  </si>
  <si>
    <t>0160FBC16000797</t>
  </si>
  <si>
    <t>VVF/TAL/EXP/0015/16-17</t>
  </si>
  <si>
    <t>IXOM AGENTINA S.A</t>
  </si>
  <si>
    <t>Argentina</t>
  </si>
  <si>
    <t>45 Days from B/L date</t>
  </si>
  <si>
    <t>BKID0000160160956785</t>
  </si>
  <si>
    <t>0160FBC16000774</t>
  </si>
  <si>
    <t>VVF/TAL/EXP/0016/16-17</t>
  </si>
  <si>
    <t>MANUCHAR NV</t>
  </si>
  <si>
    <t>Belgium</t>
  </si>
  <si>
    <t>Vegarol 1698 (Cetyl Alcohol) Pastilles</t>
  </si>
  <si>
    <t>BKID0000160160890337</t>
  </si>
  <si>
    <t>0160FBC16000799</t>
  </si>
  <si>
    <t>VVF/TAL/EXP/0017/16-17</t>
  </si>
  <si>
    <t>SEZ SUPPLY</t>
  </si>
  <si>
    <t>VVF/TAL/EXP/0018/16-17</t>
  </si>
  <si>
    <t>TRICOM L.L.C</t>
  </si>
  <si>
    <t>United Arab Emirates</t>
  </si>
  <si>
    <t>BKID0000160160890336</t>
  </si>
  <si>
    <t>0160FBC16000798</t>
  </si>
  <si>
    <t>VVF/TAL/EXP/0019/16-17</t>
  </si>
  <si>
    <t>Tricon Dry Chemicals LLC</t>
  </si>
  <si>
    <t>BKID0000160160890338</t>
  </si>
  <si>
    <t>0160FBC16000800</t>
  </si>
  <si>
    <t>VVF/TAL/EXP/0020/16-17</t>
  </si>
  <si>
    <t>CosmoPharm</t>
  </si>
  <si>
    <t>Israel</t>
  </si>
  <si>
    <t>18.04.2016</t>
  </si>
  <si>
    <t>BKID0000160160876925</t>
  </si>
  <si>
    <t>0160FBC16000631</t>
  </si>
  <si>
    <t>VVF/TAL/EXP/0021/16-17</t>
  </si>
  <si>
    <t>L'OREAL COSMETICS INDUSTRY</t>
  </si>
  <si>
    <t>Egypt</t>
  </si>
  <si>
    <t>Other Industrial Fatty Alcohol -Vegarol 1618 50:50 (Ceto Stearyl Alcohol 50:50)Pastilles</t>
  </si>
  <si>
    <t>BKID0000160160957562</t>
  </si>
  <si>
    <t>0160FBC16000675</t>
  </si>
  <si>
    <t>VVF/TAL/EXP/0022/16-17</t>
  </si>
  <si>
    <t>Interbeauty Cosmetics Ltd.</t>
  </si>
  <si>
    <t>60 Days from B/L date</t>
  </si>
  <si>
    <t>BKID0000160160957561</t>
  </si>
  <si>
    <t>0160FBC16000660</t>
  </si>
  <si>
    <t>9103750020-21</t>
  </si>
  <si>
    <t>Nhava-Sheva</t>
  </si>
  <si>
    <t>VVF/TAL/EXP/0023/16-17</t>
  </si>
  <si>
    <t>DARIC MATERIAL AND TRADING CO.</t>
  </si>
  <si>
    <t>IRAN</t>
  </si>
  <si>
    <t>INR</t>
  </si>
  <si>
    <t>UCBA0001979160196838</t>
  </si>
  <si>
    <t>19791617N2518</t>
  </si>
  <si>
    <t>VVF/TAL/EXP/0024/16-17</t>
  </si>
  <si>
    <t>FUJIAN ZHONGMIN CHEMICAL CO.LT</t>
  </si>
  <si>
    <t>China</t>
  </si>
  <si>
    <t>other Industrial Monocarboxylic Fatty Acid-Distilled Fatty Acid-C6 (Caproic Acid 50%)</t>
  </si>
  <si>
    <t>BKID0000160160881488</t>
  </si>
  <si>
    <t>0160FBN16000096</t>
  </si>
  <si>
    <t>VVF/TAL/EXP/0025/16-17</t>
  </si>
  <si>
    <t>9103750024-25</t>
  </si>
  <si>
    <t>IXOM PERU S.A.C</t>
  </si>
  <si>
    <t>Peru</t>
  </si>
  <si>
    <t>BKID0000160160907211</t>
  </si>
  <si>
    <t>0160FBN16000101</t>
  </si>
  <si>
    <t>VVF/TAL/EXP/0026/16-17</t>
  </si>
  <si>
    <t>GLOBE CHEMICALS GmbH</t>
  </si>
  <si>
    <t>Saudi Arabia</t>
  </si>
  <si>
    <t>ADVANCE</t>
  </si>
  <si>
    <t>UTIB0000173000015902</t>
  </si>
  <si>
    <t>0173FBFP1600477</t>
  </si>
  <si>
    <t>VVF/TAL/EXP/0027/16-17</t>
  </si>
  <si>
    <t>19.04.2016</t>
  </si>
  <si>
    <t>BKID0000160160884484</t>
  </si>
  <si>
    <t>0160FBC16000705</t>
  </si>
  <si>
    <t>VVF/TAL/EXP/0028/16-17</t>
  </si>
  <si>
    <t>LOREAL MFG MIDRAND (PTY) LTD</t>
  </si>
  <si>
    <t>South Africa</t>
  </si>
  <si>
    <t>Other Industrial Fatty Alcohol -Vegarol 1618 Ta (Ceto Stearyl Alcohol)Pastilles</t>
  </si>
  <si>
    <t>BOI</t>
  </si>
  <si>
    <t>Recd In BOI</t>
  </si>
  <si>
    <t>0160FBC16000657</t>
  </si>
  <si>
    <t>PAYMENT REALISED</t>
  </si>
  <si>
    <t>VVF/TAL/EXP/0029/16-17</t>
  </si>
  <si>
    <t>BERG &amp; SCHMIDT GMBH &amp; CO. KG</t>
  </si>
  <si>
    <t>Other Industrial Fatty Alcohol -Vegarol 1618 Ta (Ceto Stearyl Alcohol 30:70)Pastilles</t>
  </si>
  <si>
    <t>UTIB0000173000016140</t>
  </si>
  <si>
    <t>0173FUGC1600469</t>
  </si>
  <si>
    <t>VVF/TAL/EXP/0030/16-17</t>
  </si>
  <si>
    <t>SHANGHAI HAIYI ENVIRONMENTAL</t>
  </si>
  <si>
    <t>Other SATRTD ACYLC MNOCRBIXYLC ACDS-DISTILLED FATTY ACID -C22 (BEHENIC ACID 90%) Pastilles</t>
  </si>
  <si>
    <t>BKID0000160160881487</t>
  </si>
  <si>
    <t>0160FBN16000095</t>
  </si>
  <si>
    <t>VVF/TAL/EXP/0031/16-17</t>
  </si>
  <si>
    <t>PRIMAZOL C.A</t>
  </si>
  <si>
    <t>100% Advance</t>
  </si>
  <si>
    <t>BKID0000160160874300</t>
  </si>
  <si>
    <t>0160FBC16000694</t>
  </si>
  <si>
    <t>VVF/TAL/EXP/0032/16-17</t>
  </si>
  <si>
    <t>BKID0000160160884931</t>
  </si>
  <si>
    <t>0160FBC16000706</t>
  </si>
  <si>
    <t>VVF/TAL/EXP/0033/16-17</t>
  </si>
  <si>
    <t>BKID0000160160884932</t>
  </si>
  <si>
    <t>VVF/TAL/EXP/0034/16-17</t>
  </si>
  <si>
    <t>Other Industrial Fatty Alcohol -Vegarol 1618 50:50 (Ceto Stearyl Alcohol)Pastilles</t>
  </si>
  <si>
    <t>BKID0000160160884485</t>
  </si>
  <si>
    <t>VVF/TAL/EXP/0035/16-17</t>
  </si>
  <si>
    <t>OLEON NATURAL CHEMISTRY</t>
  </si>
  <si>
    <t>BKID0000160160957256</t>
  </si>
  <si>
    <t>0160FBC16000701</t>
  </si>
  <si>
    <t>VVF/TAL/EXP/0036/16-17</t>
  </si>
  <si>
    <t>Malaysia</t>
  </si>
  <si>
    <t>BKID0000160160957255</t>
  </si>
  <si>
    <t>VVF/TAL/EXP/0037/16-17</t>
  </si>
  <si>
    <t>RAK SYSCOM PTE LTD</t>
  </si>
  <si>
    <t>Other Industrial Fatty Alcohol -Vegarol 1618 TA (Ceto Stearyl Alcohol)Pastilles</t>
  </si>
  <si>
    <t>21.04.2016</t>
  </si>
  <si>
    <t>BKID0000160160890339</t>
  </si>
  <si>
    <t>0160FBC16000801</t>
  </si>
  <si>
    <t>VVF/TAL/EXP/0038/16-17</t>
  </si>
  <si>
    <t>Other Industrial Fatty Alcohol -Vegarol 1618 TA(MB) (Ceto Stearyl Alcohol)</t>
  </si>
  <si>
    <t>BKID0000160160884489</t>
  </si>
  <si>
    <t>0160FBC16000718</t>
  </si>
  <si>
    <t>Other Industrial Fatty Alcohol -Vegarol 1618TA (Ceto Stearyl Alcohol)Pastilles</t>
  </si>
  <si>
    <t>VVF/TAL/EXP/0039/16-17</t>
  </si>
  <si>
    <t>9103750043-44</t>
  </si>
  <si>
    <t>SUNJIN CHEMICAL CO. LTD</t>
  </si>
  <si>
    <t>Oleic Acid Distilled Fatty Acid Oleic Acid-60</t>
  </si>
  <si>
    <t>BKID0000160160886809</t>
  </si>
  <si>
    <t>0160FBN16000102</t>
  </si>
  <si>
    <t>VVF/TAL/EXP/0040/16-17</t>
  </si>
  <si>
    <t>UPCITY INTERNATIONAL LIMITED</t>
  </si>
  <si>
    <t>British Virgin Islands</t>
  </si>
  <si>
    <t>Other UNSATRTD ACYCLC MNOCRBIXYLC ACDS-DISTILLED FATTY ACID-c22 (Erucic Acid 90%)</t>
  </si>
  <si>
    <t>BKID0000160160882525</t>
  </si>
  <si>
    <t>VVF/TAL/EXP/0041/16-17</t>
  </si>
  <si>
    <t>VVF/TAL/EXP/0042/16-17</t>
  </si>
  <si>
    <t>9103750052</t>
  </si>
  <si>
    <t>UCHUMI CHEMICALS LTD.</t>
  </si>
  <si>
    <t>Kenya</t>
  </si>
  <si>
    <t>BKID0000160160891988</t>
  </si>
  <si>
    <t>0160FBC16000817</t>
  </si>
  <si>
    <t>VVF/TAL/EXP/0043/16-17</t>
  </si>
  <si>
    <t>POLYRHEO INC.</t>
  </si>
  <si>
    <t>CANADA</t>
  </si>
  <si>
    <t>Other SATRTD ACYLC MNOCRBIXYLC ACDS-DISTILLED FATTY ACID -C22 BEHENIC ACID 85%/ Colfat 2285</t>
  </si>
  <si>
    <t>22.04.2016</t>
  </si>
  <si>
    <t>BKID0000160160918356</t>
  </si>
  <si>
    <t>0160FBC16000938</t>
  </si>
  <si>
    <t>VVF/TAL/EXP/0044/16-17</t>
  </si>
  <si>
    <t>SATRTD-Hxadecan-1-OL (CETYL ALCOHOL) Fatty Alcohol Vegarol 1698 (Cetyl Alcohol)</t>
  </si>
  <si>
    <t>BKID0000160160884488</t>
  </si>
  <si>
    <t>0160FBC16000717</t>
  </si>
  <si>
    <t>VVF/TAL/EXP/0045/16-17</t>
  </si>
  <si>
    <t>BKID0000160160886810</t>
  </si>
  <si>
    <t xml:space="preserve">VVF/TAL/EXP/0045/16-17  </t>
  </si>
  <si>
    <t>VVF/TAL/EXP/0046/16-17</t>
  </si>
  <si>
    <t>UTIB0000173000016141</t>
  </si>
  <si>
    <t>0173FUGC1600483</t>
  </si>
  <si>
    <t>VVF/TAL/EXP/0047/16-17</t>
  </si>
  <si>
    <t>REUSE TRADING NV</t>
  </si>
  <si>
    <t>UTIB0000173000015922</t>
  </si>
  <si>
    <t>0173FBFP1600500</t>
  </si>
  <si>
    <t>VVF/TAL/EXP/0048/16-17</t>
  </si>
  <si>
    <t>NAHAL SOBH OMID CO.</t>
  </si>
  <si>
    <t>BKID0000160160875877</t>
  </si>
  <si>
    <t>0160FBC16000710</t>
  </si>
  <si>
    <t>VVF/TAL/EXP/0049/16-17</t>
  </si>
  <si>
    <t>TROPICAL DEGIL COSMETIC INDUST</t>
  </si>
  <si>
    <t>BKID0000160160912162</t>
  </si>
  <si>
    <t>0160FBN16000093</t>
  </si>
  <si>
    <t>VVF/TAL/EXP/0050/16-17</t>
  </si>
  <si>
    <t>BKID0000160160956784</t>
  </si>
  <si>
    <t>0160FBC16000702</t>
  </si>
  <si>
    <t>VVF/TAL/EXP/0051/16-17</t>
  </si>
  <si>
    <t>BKID0000160160942065</t>
  </si>
  <si>
    <t>0160FBC16000885</t>
  </si>
  <si>
    <t>VVF/TAL/EXP/0052/16-17</t>
  </si>
  <si>
    <t>VVF SINGAPORE PTE LTD</t>
  </si>
  <si>
    <t>OTHER UNSATRTD ACYLC. MONOCRBOXYLC ACDS DISTILLED FATTY ACID -C22 (ERUCIC ACID 90%)</t>
  </si>
  <si>
    <t>BKID0000160160962056</t>
  </si>
  <si>
    <t>0160FBC16000703</t>
  </si>
  <si>
    <t>VVF/TAL/EXP/0053/16-17</t>
  </si>
  <si>
    <t>23.04.2016</t>
  </si>
  <si>
    <t>BKID0000160160885351</t>
  </si>
  <si>
    <t>0160FBN16000103</t>
  </si>
  <si>
    <t>VVF/TAL/EXP/0054/16-17</t>
  </si>
  <si>
    <t>25.04.2016</t>
  </si>
  <si>
    <t>AKZO NOBEL SURFACE CHEMISTRY A</t>
  </si>
  <si>
    <t>Sweden</t>
  </si>
  <si>
    <t>DDU</t>
  </si>
  <si>
    <t xml:space="preserve">Other SATRTD ACYLC MNOCRBIXYLC ACDS-DISTILLED FATTY ACID -C10 (CAPRIC ACID 99%) </t>
  </si>
  <si>
    <t>EUR</t>
  </si>
  <si>
    <t>BKID0000160160935860</t>
  </si>
  <si>
    <t>0160FBC16000733</t>
  </si>
  <si>
    <t>VVF/TAL/EXP/0055/16-17</t>
  </si>
  <si>
    <t>BKID0000160160935859</t>
  </si>
  <si>
    <t>0160FBC16000732</t>
  </si>
  <si>
    <t>VVF/TAL/EXP/0056/16-17</t>
  </si>
  <si>
    <t>9103750057-58</t>
  </si>
  <si>
    <t>BKID0000160160895812/</t>
  </si>
  <si>
    <t>0160FBC16000754</t>
  </si>
  <si>
    <t>VVF/TAL/EXP/0057/16-17</t>
  </si>
  <si>
    <t>GET DOC FROM SUSHANT</t>
  </si>
  <si>
    <t>AGARWAL &amp; ASSOCIATES TRADING P</t>
  </si>
  <si>
    <t>Nepal</t>
  </si>
  <si>
    <t>CPT</t>
  </si>
  <si>
    <t>Nepal shipment</t>
  </si>
  <si>
    <t>VVF/TAL/EXP/0058/16-17</t>
  </si>
  <si>
    <t>26.04.2016</t>
  </si>
  <si>
    <t>BIOCON SDN BHD</t>
  </si>
  <si>
    <t>GLYCEROL GLYCERINE -CP (Glycerol IH)</t>
  </si>
  <si>
    <t>BKID0000160160909181</t>
  </si>
  <si>
    <t>0160FBC16000700</t>
  </si>
  <si>
    <t>VVF/TAL/EXP/0059/16-17</t>
  </si>
  <si>
    <t>BKID0000160160895813</t>
  </si>
  <si>
    <t>VVF/TAL/EXP/0060/16-17</t>
  </si>
  <si>
    <t>SOLVAY (ZHANGJIAGANG) SPECIALT</t>
  </si>
  <si>
    <t>Other Industrial Fatty Alcohol -Vegarol 2290 (Octadecyl Behenyl Alcohol)Pastilles</t>
  </si>
  <si>
    <t>BKID0000160160933041/BKID0000160160932247</t>
  </si>
  <si>
    <t>0160FBN16000104</t>
  </si>
  <si>
    <t>VVF/TAL/EXP/0061/16-17</t>
  </si>
  <si>
    <t>27.04.2016</t>
  </si>
  <si>
    <t>9103750060</t>
  </si>
  <si>
    <t>BKID0000160160939982</t>
  </si>
  <si>
    <t>0160FBC16000762</t>
  </si>
  <si>
    <t>VVF/TAL/EXP/0062/16-17</t>
  </si>
  <si>
    <t>9103750061</t>
  </si>
  <si>
    <t>OOO Revada - Nauchniy prz</t>
  </si>
  <si>
    <t>Russian Federation</t>
  </si>
  <si>
    <t>BKID0000160160907207</t>
  </si>
  <si>
    <t>0160FBC16000739</t>
  </si>
  <si>
    <t>VVF/TAL/EXP/0063/16-17</t>
  </si>
  <si>
    <t>INDUSTRIAL QUIMICA LASEM SA</t>
  </si>
  <si>
    <t>Spain</t>
  </si>
  <si>
    <t>SARD-HXADECAN-1-OL (CETYL ALCHL) FATTY ALCOHOL - VEGAROL 1698 (CETYL ALCOHOL)</t>
  </si>
  <si>
    <t>BKID0000160160901846</t>
  </si>
  <si>
    <t>0160FBC16000714</t>
  </si>
  <si>
    <t>VVF/TAL/EXP/0064/16-17</t>
  </si>
  <si>
    <t>9103750066-67</t>
  </si>
  <si>
    <t>BKID0000160160895810 / BKID0000160160895811</t>
  </si>
  <si>
    <t>0160FBC16000752</t>
  </si>
  <si>
    <t>VVF/TAL/EXP/0065/16-17</t>
  </si>
  <si>
    <t>28.04.2016</t>
  </si>
  <si>
    <t xml:space="preserve">GREEN PLANET </t>
  </si>
  <si>
    <t>UAE</t>
  </si>
  <si>
    <t>Other Industrial Fatty Alcohol Vegarol EW 100</t>
  </si>
  <si>
    <t>BKID0000160160969017</t>
  </si>
  <si>
    <t>0160FBC16000712</t>
  </si>
  <si>
    <t>VVF/TAL/EXP/0066/16-17</t>
  </si>
  <si>
    <t>9103750063</t>
  </si>
  <si>
    <t>Other Industrial Fatty Alcohol -Vegarol 1618 Ta (Ceto Stearyl Alcohol)</t>
  </si>
  <si>
    <t>BKID0000160160939981</t>
  </si>
  <si>
    <t>0160FBC16000758</t>
  </si>
  <si>
    <t>VVF/TAL/EXP/0067/16-17</t>
  </si>
  <si>
    <t>9103750064</t>
  </si>
  <si>
    <t>BKID0000160160939983</t>
  </si>
  <si>
    <t>0160FBC16000763</t>
  </si>
  <si>
    <t>VVF/TAL/EXP/0068/16-17</t>
  </si>
  <si>
    <t>BKID0000160160895811</t>
  </si>
  <si>
    <t>VVF/TAL/EXP/0069/16-17</t>
  </si>
  <si>
    <t>29.04.2016</t>
  </si>
  <si>
    <t>9103750068</t>
  </si>
  <si>
    <t>UNIVAR BRASIL LTDA.</t>
  </si>
  <si>
    <t>BKID0000160160897501/ BKID0000160160890334</t>
  </si>
  <si>
    <t>09-06-2016/31.05.2016</t>
  </si>
  <si>
    <t>0160FBC16000790</t>
  </si>
  <si>
    <t>08-06-2016 &amp; 30-05-2016</t>
  </si>
  <si>
    <t>VVF/TAL/EXP/0070/16-17</t>
  </si>
  <si>
    <t>BKID0000160160889534</t>
  </si>
  <si>
    <t>0160FBN16000105</t>
  </si>
  <si>
    <t>VVF/TAL/EXP/0071/16-17</t>
  </si>
  <si>
    <t>30.04.2016</t>
  </si>
  <si>
    <t>9103750070</t>
  </si>
  <si>
    <t>NATURELLE LLC</t>
  </si>
  <si>
    <t>SATRTD-HXADECAN-1-OL (CETYL ALCHL) - Fatty Alcohol - Vegarol 1698 (Cetyl Alcohol)/Other Industrial Fatty Alcohol Vegarol 1618 TA- (Ceto stearyl Alcohol 30:70 ) pastilles</t>
  </si>
  <si>
    <t>29051700/38237090</t>
  </si>
  <si>
    <t>BKID0000160160887328</t>
  </si>
  <si>
    <t>0160FBC16000711</t>
  </si>
  <si>
    <t>VVF/TAL/EXP/0072/16-17</t>
  </si>
  <si>
    <t>02.05.2016</t>
  </si>
  <si>
    <t>May_2016</t>
  </si>
  <si>
    <t xml:space="preserve">Peter Cremer </t>
  </si>
  <si>
    <t>Democratic Public of Congo</t>
  </si>
  <si>
    <t>SATRTD-HXADECAN-1-OL (CETYL ALCHL) - Fatty Alcohol - Vegarol 1698 (Cetyl Alcohol)</t>
  </si>
  <si>
    <t>BKID0000160160881486</t>
  </si>
  <si>
    <t>0160FBC16000765</t>
  </si>
  <si>
    <t>VVF/TAL/EXP/0073/16-17</t>
  </si>
  <si>
    <t>9103750073</t>
  </si>
  <si>
    <t>Oleotrade International Co. Lt</t>
  </si>
  <si>
    <t>Japan</t>
  </si>
  <si>
    <t>BKID0000160160897503</t>
  </si>
  <si>
    <t>0160FBC16000848</t>
  </si>
  <si>
    <t>VVF/TAL/EXP/0074/16-17</t>
  </si>
  <si>
    <t>03.05.2016</t>
  </si>
  <si>
    <t>SOLVAY (BANGPOO) SPECIALTY CHE</t>
  </si>
  <si>
    <t>Thailand</t>
  </si>
  <si>
    <t>Other Unsaturated Acyclic monocaboxylic acids -Distilled fatty acid C22 (Erucic Acid 90%)</t>
  </si>
  <si>
    <t>BKID0000160160923490</t>
  </si>
  <si>
    <t>0160FBC16000753</t>
  </si>
  <si>
    <t>VVF/TAL/EXP/0075/16-17</t>
  </si>
  <si>
    <t>9103750074</t>
  </si>
  <si>
    <t>BKID0000160160907209</t>
  </si>
  <si>
    <t>0160FBC16000757</t>
  </si>
  <si>
    <t>VVF/TAL/EXP/0076/16-17</t>
  </si>
  <si>
    <t>9103750076-77</t>
  </si>
  <si>
    <t>BKID0000160160897942</t>
  </si>
  <si>
    <t>09-06-2016/31-05-2016</t>
  </si>
  <si>
    <t>0160FBC16000791</t>
  </si>
  <si>
    <t>VVF/TAL/EXP/0077/16-17</t>
  </si>
  <si>
    <t>04.05.2016</t>
  </si>
  <si>
    <t>BKID0000160160897943+BKID0000160160890858</t>
  </si>
  <si>
    <t>VVF/TAL/EXP/0078/16-17</t>
  </si>
  <si>
    <t>ColGATE-PALMOLIVE industrial</t>
  </si>
  <si>
    <t>BKID0000160160926113</t>
  </si>
  <si>
    <t>0160FBC16000789</t>
  </si>
  <si>
    <t>VVF/TAL/EXP/0079/16-17</t>
  </si>
  <si>
    <t>SEZ</t>
  </si>
  <si>
    <t>INDIA</t>
  </si>
  <si>
    <t>VVF/TAL/EXP/0084/16-17</t>
  </si>
  <si>
    <t>9103750081-82-83</t>
  </si>
  <si>
    <t>KIMIAGARAN EMRUZ CHEMICAL IND.</t>
  </si>
  <si>
    <t xml:space="preserve">OTHER INDUSTRIAL FATTY ALCOHOL FATTY ALCOHOL C1214 (LAURYL MYRISTYL ALCOHOL) </t>
  </si>
  <si>
    <t>UCBA0001979160200114</t>
  </si>
  <si>
    <t>19791617N2575</t>
  </si>
  <si>
    <t>VVF/TAL/EXP/0081/16-17</t>
  </si>
  <si>
    <t>05.05.2016</t>
  </si>
  <si>
    <t>BKID0000160160939985</t>
  </si>
  <si>
    <t>0160FBC16000773</t>
  </si>
  <si>
    <t>VVF/TAL/EXP/0082/16-17</t>
  </si>
  <si>
    <t>BKID0000160160939984</t>
  </si>
  <si>
    <t>0160FBC16000772</t>
  </si>
  <si>
    <t>VVF/TAL/EXP/0083/16-17</t>
  </si>
  <si>
    <t>UCBA0001979160200115</t>
  </si>
  <si>
    <t>VVF/TAL/EXP/0080/16-17</t>
  </si>
  <si>
    <t>06.05.2016</t>
  </si>
  <si>
    <t xml:space="preserve">OTHER INDUSTRIAL FATTY ALCOHOL VEGAROL 1214 (LAURYL MYRISTYL ALCOHOL) </t>
  </si>
  <si>
    <t>1.00000</t>
  </si>
  <si>
    <t>UCBA0001979160200116</t>
  </si>
  <si>
    <t>VVF/TAL/EXP/0085/16-17</t>
  </si>
  <si>
    <t>9103750084</t>
  </si>
  <si>
    <t>Unimers Argentina S.A.</t>
  </si>
  <si>
    <t>SATRTD-HXADECAN-1-OL (CETYL ALCHL) FATTYL ALCOHOL VEGAROL 1698 (CETYL ALCOHOL) PASTILLES + OTHER INDUSTRIAL FATTY ALCOHOL VEGAROL 1618 TA (CETO STEARYL ALCOHOL) PASTILLES</t>
  </si>
  <si>
    <t>UTIB0000173000015939</t>
  </si>
  <si>
    <t>0173FBFP1600506</t>
  </si>
  <si>
    <t>VVF/TAL/EXP/0086/16-17</t>
  </si>
  <si>
    <t>VVF/TAL/EXP/0087/16-17</t>
  </si>
  <si>
    <t>COLGATE-PALMOLIVE VIETNAM LTD</t>
  </si>
  <si>
    <t>Vietnam</t>
  </si>
  <si>
    <t xml:space="preserve">Other Industrial Fatty Alcohol -Vegarol 22  (Behenyl Alcohol) pastilles </t>
  </si>
  <si>
    <t>BKID0000160160923491</t>
  </si>
  <si>
    <t>0160FBC16000776</t>
  </si>
  <si>
    <t>VVF/TAL/EXP/0088/16-17</t>
  </si>
  <si>
    <t>INDUSTRIAL QUIMICA LASEM, S.A.U.</t>
  </si>
  <si>
    <t>SATRTD - HXADECAN-1-OL (CETYL ALCHL) FATTY ALCOHOL VEGAROL 1698 (CETYL ALCOHOL) PASTILLES</t>
  </si>
  <si>
    <t>29051700</t>
  </si>
  <si>
    <t>BKID0000160160957565</t>
  </si>
  <si>
    <t>0160FBC16000820</t>
  </si>
  <si>
    <t>VVF/TAL/EXP/0089/16-17</t>
  </si>
  <si>
    <t>100% advance</t>
  </si>
  <si>
    <t>UTIB0000173000015961</t>
  </si>
  <si>
    <t>0173FBFP1600513</t>
  </si>
  <si>
    <t>VVF/TAL/EXP/0090/16-17</t>
  </si>
  <si>
    <t>9103750088</t>
  </si>
  <si>
    <t>SUNJIN BEAUTY SCIENCE Co., Ltd</t>
  </si>
  <si>
    <t>Oleic acid 60</t>
  </si>
  <si>
    <t>BKID0000160160909182</t>
  </si>
  <si>
    <t>0160FBC16000777</t>
  </si>
  <si>
    <t>VVF/TAL/EXP/0091/16-17</t>
  </si>
  <si>
    <t>07.05.2016</t>
  </si>
  <si>
    <t>9103750087</t>
  </si>
  <si>
    <t>OTHER UNSATRTD ACYCLC MONOCRBOXYLC ACDS DISTILLED FATTY ACID-C22 (ERUCIC ACID 90%)</t>
  </si>
  <si>
    <t>BKID0000160160891992</t>
  </si>
  <si>
    <t>0160FBN16000109</t>
  </si>
  <si>
    <t>VVF/TAL/EXP/0092/16-17</t>
  </si>
  <si>
    <t>POLYRHEO INC</t>
  </si>
  <si>
    <t>OTHER SATRTD ACYLC MNOCRBIYLC ACDS</t>
  </si>
  <si>
    <t>29159090</t>
  </si>
  <si>
    <t>BKID0000160160942066</t>
  </si>
  <si>
    <t>0160FBC16000886</t>
  </si>
  <si>
    <t>VVF/TAL/EXP/0093/16-17</t>
  </si>
  <si>
    <t>UTIB0000173000015983</t>
  </si>
  <si>
    <t>0173FBFP1600551</t>
  </si>
  <si>
    <t>VVF/TAL/EXP/0094/16-17</t>
  </si>
  <si>
    <t>09.05.2016</t>
  </si>
  <si>
    <t>ALLIANCE TIRE COMPANY</t>
  </si>
  <si>
    <t>ISRAEL</t>
  </si>
  <si>
    <t>OTHER STEARIC ACID STEARIC ACID - UTSR</t>
  </si>
  <si>
    <t>38231190</t>
  </si>
  <si>
    <t>10.05.2016</t>
  </si>
  <si>
    <t>BKDN0461162100305425</t>
  </si>
  <si>
    <t>116216XSC000659</t>
  </si>
  <si>
    <t>VVF/TAL/EXP/0095/16-17</t>
  </si>
  <si>
    <t>BKDN0461162100305426</t>
  </si>
  <si>
    <t>116216XUC000798</t>
  </si>
  <si>
    <t>VVF/TAL/EXP/0096/16-17</t>
  </si>
  <si>
    <t>9103750094</t>
  </si>
  <si>
    <t>ZIFRONI CHEMICALS SUPPLIERS LT</t>
  </si>
  <si>
    <t>SATRTD-HXADECAN-1-OL (CETYL ALCHL) FATTYL ALCOHOL VEGAROL 1698 (CETYL ALCOHOL) PASTILLES + OTHER INDUSTRIAL FATTY ALCOHOL VEGAROL 1618 50:50 (CETO STEARYL ALCOHOL 50:50) PASTILLES</t>
  </si>
  <si>
    <t>29051700+38237090</t>
  </si>
  <si>
    <t>BKID0000160160891989</t>
  </si>
  <si>
    <t>0160FBC16000818</t>
  </si>
  <si>
    <t>VVF/TAL/EXP/0097/16-17</t>
  </si>
  <si>
    <t>WELWIN EUROPE LTD</t>
  </si>
  <si>
    <t>united Kingdom</t>
  </si>
  <si>
    <t>OTHER INDUSTRIAL MONOCARBOXYLIC FATTY ACID</t>
  </si>
  <si>
    <t>38231900</t>
  </si>
  <si>
    <t>GBP</t>
  </si>
  <si>
    <t>BKID0000160160919742+BKID0000160160898383</t>
  </si>
  <si>
    <t>14-07-2016/10-06-2016</t>
  </si>
  <si>
    <t>0160FBC16000850</t>
  </si>
  <si>
    <t>12-07/09-06/2016</t>
  </si>
  <si>
    <t>VVF/TAL/EXP/0098/16-17</t>
  </si>
  <si>
    <t>VVF/TAL/EXP/0099/16-17</t>
  </si>
  <si>
    <t>VVF/TAL/EXP/0100/16-17</t>
  </si>
  <si>
    <t>OTHER INDUSTRIAL FATTY ALCOHOL VEGAROL 1618 50:50 (CETO STEARYL ALCOHOL) NF, PASTILLES</t>
  </si>
  <si>
    <t>38237090</t>
  </si>
  <si>
    <t>BKDN0461162100305428</t>
  </si>
  <si>
    <t>116216XSC000686</t>
  </si>
  <si>
    <t>VVF/TAL/EXP/0101/16-17</t>
  </si>
  <si>
    <t>OOO REVADA</t>
  </si>
  <si>
    <t>Russia</t>
  </si>
  <si>
    <t>OTHER INDUSTRIAL FATTY ALCOHOL VEGAROL 1618 50:50 (MB) (CETO STEARYL ALCOHOL) PASTILLES</t>
  </si>
  <si>
    <t>BKDN0461162100505980</t>
  </si>
  <si>
    <t>116216XUC001079</t>
  </si>
  <si>
    <t>VVF/TAL/EXP/0102/16-17</t>
  </si>
  <si>
    <t>BRENNTAG LATIN AMERICA INC.</t>
  </si>
  <si>
    <t>SATRTD - HXADECAN-1-OL (CETYL ALCHL) FATTY ALCOHOL
VEGAROL 1698 (CETYL ALCOHOL) PASTILLES/ OTHER INDUSTRIAL FATTY ALCOHOL VEGAROL 1214 (LAURYL MYRISTYL ALCOHOL)</t>
  </si>
  <si>
    <t>BKDN0461162100305435</t>
  </si>
  <si>
    <t>116216XSC000795</t>
  </si>
  <si>
    <t>VVF/TAL/EXP/0103/16-17</t>
  </si>
  <si>
    <t>11.05.2016</t>
  </si>
  <si>
    <t>OTHER INDUSTRIAL FATTY ALCOHOL VEGAROL 1618 50:50 (MB) (CETO STEARYL ALCOHOL) NF, PASTILLES</t>
  </si>
  <si>
    <t>BKDN0461162100305429</t>
  </si>
  <si>
    <t>116216XUC000774</t>
  </si>
  <si>
    <t>VVF/TAL/EXP/0104/16-17</t>
  </si>
  <si>
    <t>BASF PERSONAL CARE AND NUTRITION GmbH</t>
  </si>
  <si>
    <t>29157010</t>
  </si>
  <si>
    <t>BKDN0461162100336388</t>
  </si>
  <si>
    <t>116216XUC000676</t>
  </si>
  <si>
    <t>VVF/TAL/EXP/0105/16-17</t>
  </si>
  <si>
    <t>12.05.2016</t>
  </si>
  <si>
    <t>WELL ART INTERNATIONAL (H.K.) LTD.</t>
  </si>
  <si>
    <t>Hong Kong</t>
  </si>
  <si>
    <t>OTHER INDUSTRIAL FATTY ALCOHOL VEGAROL 22 (BEHENYL ALCOHOL) PASTILLES</t>
  </si>
  <si>
    <t>BKDN0461162100305566</t>
  </si>
  <si>
    <t>116216XUC000721</t>
  </si>
  <si>
    <t>VVF/TAL/EXP/0106/16-17</t>
  </si>
  <si>
    <t>OLEOTRADE INTERNATIONAL CO., LTD.</t>
  </si>
  <si>
    <t>OTHER SATRTD ACYLC MNOCRBIXYLC ACDS DISTILLED FATTY ACID C-22 (BEHENIC ACID 90%) PASTILLES</t>
  </si>
  <si>
    <t>BKDN0461162100367272</t>
  </si>
  <si>
    <t>116216XSC000688</t>
  </si>
  <si>
    <t>VVF/TAL/EXP/0107/16-17</t>
  </si>
  <si>
    <t>POLYRHEO (CANADA) INC.</t>
  </si>
  <si>
    <t>BKDN0461162100305431</t>
  </si>
  <si>
    <t>116216XSC000689</t>
  </si>
  <si>
    <t xml:space="preserve">wrong Brc uploaded </t>
  </si>
  <si>
    <t>VVF/TAL/EXP/0108/16-17</t>
  </si>
  <si>
    <t>SATRTD - HXADECAN-1-OL (CETYL ALCHL) FATTY ALCOHOL VEGAROL 1698 (CETYL ALCOHOL) NF, PASTILLES</t>
  </si>
  <si>
    <t>BKDN0461162100305433</t>
  </si>
  <si>
    <t>116216XUC000685</t>
  </si>
  <si>
    <t>VVF/TAL/EXP/0109/16-17</t>
  </si>
  <si>
    <t>13.05.2016</t>
  </si>
  <si>
    <t>OTHER INDUSTRIAL FATTY ALCOHOL VEGAROL 1214 (LAURYL MYRISTYL ALCOHOL) / SATRTD - HXADECAN-1-OL (CETYL ALCHL) FATTY ALCOHOL VEGAROL 1698 (CETYL ALCOHOL) PASTILLES</t>
  </si>
  <si>
    <t>BKDN0461162100531856</t>
  </si>
  <si>
    <t>116216XSC001503</t>
  </si>
  <si>
    <t>VVF/TAL/EXP/0110/16-17</t>
  </si>
  <si>
    <t xml:space="preserve">COMPANIA HULERA TORNEL SA DE CV
</t>
  </si>
  <si>
    <t>Mexico</t>
  </si>
  <si>
    <t>BKID0000160160964088</t>
  </si>
  <si>
    <t>0160FBC16000821</t>
  </si>
  <si>
    <t>VVF/TAL/EXP/0111/16-17</t>
  </si>
  <si>
    <t>9103750108</t>
  </si>
  <si>
    <t>DABUR EGYPT LIMITED</t>
  </si>
  <si>
    <t>OTHER INDUSTRIAL MONOCARBOXYLIC FATTY ACIDS-DISTILLED FATTY ACID</t>
  </si>
  <si>
    <t>BKID0000160160891990</t>
  </si>
  <si>
    <t>0160FBC16000822</t>
  </si>
  <si>
    <t>VVF/TAL/EXP/0112/16-17</t>
  </si>
  <si>
    <t>INTERBEAUTY COSMETICS LTD.</t>
  </si>
  <si>
    <t xml:space="preserve">OTHER INDUSTRIAL FATTY ALCOHOL VEGAROL 1618 50:50 (CETO STEARYL ALCOHOL 50:50)  PASTILLES + SATRTD - HXADECAN-1-OL (CETYL ALCHL) FATTY ALCOHOL
VEGAROL 1698 (CETYL  ALCOHOL) PASTILLES
 + SATRTD - OCTDECN-1-OL (STRYL ALCHL) FATTY ALCOHOL
VEGAROL 1898 (STEARYL ALCOHOL) PASTILLES 
</t>
  </si>
  <si>
    <t>BKDN0461162100505982</t>
  </si>
  <si>
    <t>116216XUC000708</t>
  </si>
  <si>
    <t>VVF/TAL/EXP/0113/16-17</t>
  </si>
  <si>
    <t xml:space="preserve">SUNJIN BEAUTY SCIENCE CO., LTD. </t>
  </si>
  <si>
    <t>KOREA</t>
  </si>
  <si>
    <t>OLEIC ACID - DISTILLED FATTY ACID - OLEIC ACID - 60</t>
  </si>
  <si>
    <t>38231200</t>
  </si>
  <si>
    <t>38.54</t>
  </si>
  <si>
    <t>BKDN0461162100305440</t>
  </si>
  <si>
    <t>116216XSC000684</t>
  </si>
  <si>
    <t>VVF/TAL/EXP/0114/16-17</t>
  </si>
  <si>
    <t>14.05.2016</t>
  </si>
  <si>
    <t>LOREAL COSMETICS INDUSTRY</t>
  </si>
  <si>
    <t>EGYPT</t>
  </si>
  <si>
    <t>OTHER INDUSTRIAL FATTY ALCOHOL VEGAROL 1618 50:50 (CETO STEARYL ALCOHOL) PASTILLES / OTHER INDUSTRIAL FATTY ALCOHOL VEGAROL 1618 TA (CETO STEARYL ALCOHOL) PASTILLES</t>
  </si>
  <si>
    <t>32.5</t>
  </si>
  <si>
    <t>BKDN0461162100305442</t>
  </si>
  <si>
    <t>116216XUC000687</t>
  </si>
  <si>
    <t>VVF/TAL/EXP/0115/16-17</t>
  </si>
  <si>
    <t>16.05.2016</t>
  </si>
  <si>
    <t>RUSSIA</t>
  </si>
  <si>
    <t>24</t>
  </si>
  <si>
    <t>BKDN0461162100367275</t>
  </si>
  <si>
    <t>116216XUC00707</t>
  </si>
  <si>
    <t>VVF/TAL/EXP/0116/16-17</t>
  </si>
  <si>
    <t>18.14</t>
  </si>
  <si>
    <t>BKDN0461162100305444</t>
  </si>
  <si>
    <t>116216XUC000780</t>
  </si>
  <si>
    <t>VVF/TAL/EXP/0117/16-17</t>
  </si>
  <si>
    <t>OTHER INDUSTRIAL FATTY ALCOHOL VEGAROL 2270 (BEHENYL  ALCOHOL) NF, PASTILLES</t>
  </si>
  <si>
    <t>19.73</t>
  </si>
  <si>
    <t>BKDN0461162100305445</t>
  </si>
  <si>
    <t>116216XUC000779</t>
  </si>
  <si>
    <t>VVF/TAL/EXP/0118/16-17</t>
  </si>
  <si>
    <t>SOLVAY (ZHANGJIAGANG) SPECIALTY CHEMICALS CO. LTD.</t>
  </si>
  <si>
    <t>OTHER INDUSTRIAL FATTY ALCOHOL VEGAROL 2290 (OCTADECYL BEHENYL  ALCOHOL) PASTILLES</t>
  </si>
  <si>
    <t>60</t>
  </si>
  <si>
    <t>BKID0000160160947185</t>
  </si>
  <si>
    <t>0160FBN16000116</t>
  </si>
  <si>
    <t>VVF/TAL/EXP/0119/16-17</t>
  </si>
  <si>
    <t>VVF SINGAPORE (PTE) LTD</t>
  </si>
  <si>
    <t>MALAYSIA</t>
  </si>
  <si>
    <t>98.47</t>
  </si>
  <si>
    <t>not in sudesh list</t>
  </si>
  <si>
    <t>116216XUC001318</t>
  </si>
  <si>
    <t>VVF/TAL/EXP/0120/16-17</t>
  </si>
  <si>
    <t>17.05.2016</t>
  </si>
  <si>
    <t>OLEON SDN BHD</t>
  </si>
  <si>
    <t>OTHER INDUSTRIAL MONOCARBOXYLIC FATTY ACID DISTILLED FATTY ACID- C6(CAPROIC ACID 50%)</t>
  </si>
  <si>
    <t>0.18</t>
  </si>
  <si>
    <t>20.05.2016</t>
  </si>
  <si>
    <t>116216LATP00131</t>
  </si>
  <si>
    <t>FREE SAMPLE</t>
  </si>
  <si>
    <t>VVF/TAL/EXP/0121/16-17</t>
  </si>
  <si>
    <t>POLYRHEO (CANADA) INC</t>
  </si>
  <si>
    <t>OTHER SATRTD ACYLC MNOCRBIYLC ACDS DISTILLED FATTY ACID - C22
BEHENIC ACID 85% / COLFAT 2285</t>
  </si>
  <si>
    <t>12</t>
  </si>
  <si>
    <t>BKDN0461162100531857</t>
  </si>
  <si>
    <t>116216XSC000858</t>
  </si>
  <si>
    <t>VVF/TAL/EXP/0122/16-17</t>
  </si>
  <si>
    <t>SPAIN</t>
  </si>
  <si>
    <t>OTHER INDUSTRIAL MONOCARBOXYLIC FATTY ACID DISTILLED FATTY ACID - C8/C10 (CAPRYLIC CAPRIC ACID)</t>
  </si>
  <si>
    <t>39.38</t>
  </si>
  <si>
    <t>BKDN0461162100305447</t>
  </si>
  <si>
    <t>116216XUC000706</t>
  </si>
  <si>
    <t>VVF/TAL/EXP/0123/16-17</t>
  </si>
  <si>
    <t>18.05.2016</t>
  </si>
  <si>
    <t>97.5</t>
  </si>
  <si>
    <t>BKDN0461162100336410</t>
  </si>
  <si>
    <t>116216XUC000891</t>
  </si>
  <si>
    <t>VVF/TAL/EXP/0124/16-17</t>
  </si>
  <si>
    <t>VVF/TAL/EXP/0125/16-17</t>
  </si>
  <si>
    <t>OTHER INDUSTRIAL FATTY ALCOHOL VEGAROL 2270 (BEHENYL ALCOHOL) NF, PASTILLES</t>
  </si>
  <si>
    <t>BKDN0461162100305449</t>
  </si>
  <si>
    <t>116216XUC000765</t>
  </si>
  <si>
    <t>VVF/TAL/EXP/0126/16-17</t>
  </si>
  <si>
    <t>9103750122-123</t>
  </si>
  <si>
    <t>IRAN CHEMICAL AND PETROCHEMICAL</t>
  </si>
  <si>
    <t>OTHER INDUSTRIAL FATTY ALCOHOL FATTY ALCOHOL C1214  (LAURYL MYRISTYL ALCOHOL)</t>
  </si>
  <si>
    <t>150.47</t>
  </si>
  <si>
    <t>19.05.2016</t>
  </si>
  <si>
    <t>UCBA0001979160202152</t>
  </si>
  <si>
    <t>19791617C2498</t>
  </si>
  <si>
    <t>VVF/TAL/EXP/0127/16-17</t>
  </si>
  <si>
    <t>VVF/TAL/EXP/0128/16-17</t>
  </si>
  <si>
    <t>SATRTD - HXADECAN-1-OL (CETYL ALCHL) FATTY ALCOHOL
VEGAROL 1698 (MB) (CETYL ALCOHOL) NF</t>
  </si>
  <si>
    <t>54.429</t>
  </si>
  <si>
    <t>BKDN0461162100305450</t>
  </si>
  <si>
    <t>116216XUC000778</t>
  </si>
  <si>
    <t>VVF/TAL/EXP/0129/16-17</t>
  </si>
  <si>
    <t>OTHER INDUSTRIAL FATTY ALCOHOL FATTY ALCOHOL C1214
(LAURYL MYRISTYL ALCOHOL)</t>
  </si>
  <si>
    <t>56.56</t>
  </si>
  <si>
    <t>UCBA0001979160202151</t>
  </si>
  <si>
    <t>VVF/TAL/EXP/0130/16-17</t>
  </si>
  <si>
    <t>WANIA ENTERPRISES</t>
  </si>
  <si>
    <t>PAKISTAN</t>
  </si>
  <si>
    <t>OTHER ARTFCL WAXES AND PREPD WAXES NES.
VEGAROL EW 100 (EMULSIFYING WAX)</t>
  </si>
  <si>
    <t>34049090</t>
  </si>
  <si>
    <t>16</t>
  </si>
  <si>
    <t>BKDN0461162100305452</t>
  </si>
  <si>
    <t>116216XSC000696</t>
  </si>
  <si>
    <t>PAYMENT REALISED/ BRC EXCESS UPLOADED</t>
  </si>
  <si>
    <t>VVF/TAL/EXP/0131/16-17</t>
  </si>
  <si>
    <t>HITECH INDUSTRIES FZE</t>
  </si>
  <si>
    <t>OLEIC ACID - DISTILLED FATTY ACID (VEGACID S)</t>
  </si>
  <si>
    <t>19.72</t>
  </si>
  <si>
    <t>BKDN0461162100531858</t>
  </si>
  <si>
    <t>116216XSC000802</t>
  </si>
  <si>
    <t>VVF/TAL/EXP/0132/16-17</t>
  </si>
  <si>
    <t>VVF/TAL/EXP/0133/16-17</t>
  </si>
  <si>
    <t>VVF/TAL/EXP/0134/16-17</t>
  </si>
  <si>
    <t>KANEDA CO. LTD</t>
  </si>
  <si>
    <t>JAPAN</t>
  </si>
  <si>
    <t>100% ADVANCE</t>
  </si>
  <si>
    <t>OTHER INDUSTRIAL FATTY ALCOHOL VEGAROL 2280 (Behenyl Alcohol) NF.Pastilles
(LAURYL MYRISTYL ALCOHOL)</t>
  </si>
  <si>
    <t>3.6</t>
  </si>
  <si>
    <t>BKDN0461162100505865</t>
  </si>
  <si>
    <t>116216XSC001178</t>
  </si>
  <si>
    <t>VVF/TAL/EXP/0135/16-17</t>
  </si>
  <si>
    <t>GREEN PLANET INDUSTRIES L.L.C.</t>
  </si>
  <si>
    <t>OTHER SATRTD ACYLC MNOCRBIYLC ACDS DISTILLED FATTY ACID LAURIC ACID 99%</t>
  </si>
  <si>
    <t>0.700</t>
  </si>
  <si>
    <t>BKDN0461162100367277</t>
  </si>
  <si>
    <t>116216XUC000801</t>
  </si>
  <si>
    <t>VVF/TAL/EXP/0136/16-17</t>
  </si>
  <si>
    <t>MANUCHAR INTERNACIONAL S.A. DE C.V.</t>
  </si>
  <si>
    <t>OTHER INDUSTRIAL FATTY ALCOHOL Vegarol 1618 50:50 (Ceto Stearyl Alcohol 50:50) Pastilles NF</t>
  </si>
  <si>
    <t>39</t>
  </si>
  <si>
    <t>BKDN0461162100305454</t>
  </si>
  <si>
    <t>116216XUC000773</t>
  </si>
  <si>
    <t>VVF/TAL/EXP/0137/16-17</t>
  </si>
  <si>
    <t>9103750128-129</t>
  </si>
  <si>
    <t>LOREAL MFG MIDRAND (PTY) LTD.</t>
  </si>
  <si>
    <t>OTHER INDUSTRIAL FATTY ALCOHOL Vegarol 1618 Ta (Ceto Stearyl Alcohol) Pastilles</t>
  </si>
  <si>
    <t>21.05.2016</t>
  </si>
  <si>
    <t>BKDN0461162100505963</t>
  </si>
  <si>
    <t>116216XUC001078</t>
  </si>
  <si>
    <t>VVF/TAL/EXP/0138/16-17</t>
  </si>
  <si>
    <t>SATRTD - HXADECAN-1-OL (CETYL ALCHL) FATTY ALCOHOL VEGAROL 1698 (CETYL ALCOHOL) PASTILLES/ OTHER INDUSTRIAL FATTY ALCOHOL VEGAROL 1618 TA (CETO STEARYL ALCOHOL) PASTILLES</t>
  </si>
  <si>
    <t>29151700/38237090</t>
  </si>
  <si>
    <t>12.45</t>
  </si>
  <si>
    <t>BKDN0461162100505965</t>
  </si>
  <si>
    <t>VVF/TAL/EXP/0139/16-17</t>
  </si>
  <si>
    <t>OLEIC ACID DISTILLED FATTY ACID- (OLEIC ACID K-TYPE)</t>
  </si>
  <si>
    <t>14.4</t>
  </si>
  <si>
    <t>BKDN0461162100505866</t>
  </si>
  <si>
    <t>116216XSC001181</t>
  </si>
  <si>
    <t>VVF/TAL/EXP/0140/16-17</t>
  </si>
  <si>
    <t>OTHER SATRTD ACYLC MNOCRBIYLC ACDS DISTILLED FATTY ACID - C22
BEHENIC ACID 85% / COLFAT 2285 DISTILLED FATTY ACID - C22 VEGACID ACID 1880 / COLFAT 18</t>
  </si>
  <si>
    <t>39.85</t>
  </si>
  <si>
    <t>BKDN0461162100367279</t>
  </si>
  <si>
    <t>116216XSC000857</t>
  </si>
  <si>
    <t>VVF/TAL/EXP/0141/16-17</t>
  </si>
  <si>
    <t>UCBA0001979160202153</t>
  </si>
  <si>
    <t>27.06.2016</t>
  </si>
  <si>
    <t>19791617C2536</t>
  </si>
  <si>
    <t>VVF/TAL/EXP/0142/16-17</t>
  </si>
  <si>
    <t>ASSOCIATED MOTORWAYS (PRIVATE) LIMITED</t>
  </si>
  <si>
    <t>SRI LANKA</t>
  </si>
  <si>
    <t>5</t>
  </si>
  <si>
    <t>BKDN0461162100305456</t>
  </si>
  <si>
    <t>116216XUC000766</t>
  </si>
  <si>
    <t>VVF/TAL/EXP/0143/16-17</t>
  </si>
  <si>
    <t>IVORY COAST</t>
  </si>
  <si>
    <t>BKDN0461162100505892</t>
  </si>
  <si>
    <t>116216XSC001185</t>
  </si>
  <si>
    <t>VVF/TAL/EXP/0144/16-17</t>
  </si>
  <si>
    <t>VVF/TAL/EXP/0145/16-17</t>
  </si>
  <si>
    <t>VVF/TAL/EXP/0146/16-17</t>
  </si>
  <si>
    <t>VVF/TAL/EXP/0147/16-17</t>
  </si>
  <si>
    <t>VVF/TAL/EXP/0148/16-17</t>
  </si>
  <si>
    <t>23.05.2016</t>
  </si>
  <si>
    <t>VVF/TAL/EXP/0149/16-17</t>
  </si>
  <si>
    <t>VVF/TAL/EXP/0150/16-17</t>
  </si>
  <si>
    <t>VVF/TAL/EXP/0151/16-17</t>
  </si>
  <si>
    <t>24.05.2016</t>
  </si>
  <si>
    <t>VVF/TAL/EXP/0152/16-17</t>
  </si>
  <si>
    <t>9103750136-137</t>
  </si>
  <si>
    <t>THE NETHERLANDS</t>
  </si>
  <si>
    <t>58.69</t>
  </si>
  <si>
    <t>BKDN0461162100336391</t>
  </si>
  <si>
    <t>116216XUC000720</t>
  </si>
  <si>
    <t>VVF/TAL/EXP/0153/16-17</t>
  </si>
  <si>
    <t>25.05.2016</t>
  </si>
  <si>
    <t>VVF/TAL/EXP/0154/16-17</t>
  </si>
  <si>
    <t>VVF/TAL/EXP/0155/16-17</t>
  </si>
  <si>
    <t>WEGOCHEM INTERNATIONAL LLC</t>
  </si>
  <si>
    <t>EL SALVADOR</t>
  </si>
  <si>
    <t>BKDN0461162100505893</t>
  </si>
  <si>
    <t>116216XSC001179</t>
  </si>
  <si>
    <t>VVF/TAL/EXP/0156/16-17</t>
  </si>
  <si>
    <t>NETHERLANDS</t>
  </si>
  <si>
    <t>39.14</t>
  </si>
  <si>
    <t>BKDN0461162100336389</t>
  </si>
  <si>
    <t>VVF/TAL/EXP/0157/16-17</t>
  </si>
  <si>
    <t>9103750140-141</t>
  </si>
  <si>
    <t>77.94</t>
  </si>
  <si>
    <t>BKDN0461162100336408</t>
  </si>
  <si>
    <t>116216XUC000890</t>
  </si>
  <si>
    <t>VVF/TAL/EXP/0158/16-17</t>
  </si>
  <si>
    <t>VVF/TAL/EXP/0159/16-17</t>
  </si>
  <si>
    <t>26.05.2016</t>
  </si>
  <si>
    <t>VVF/TAL/EXP/0167/16-17</t>
  </si>
  <si>
    <t>9103750144-145</t>
  </si>
  <si>
    <t xml:space="preserve">OTHER STEARIC ACID DISTILLED STEARIC ACID - P12 </t>
  </si>
  <si>
    <t>Nhava sheva</t>
  </si>
  <si>
    <t>UCBA0001979160201273</t>
  </si>
  <si>
    <t>19791617C2533</t>
  </si>
  <si>
    <t>VVF/TAL/EXP/0161/16-17</t>
  </si>
  <si>
    <t>JOHN A. MASON GmbH &amp; Co. KG</t>
  </si>
  <si>
    <t>SYRIA</t>
  </si>
  <si>
    <t>SATRTD - HXADECAN-1-OL (CETYL ALCHL) FATTY ALCOHOL VEGAROL 1698 (CETYL ALCOHOL) PASTILLES / OTHER INDUSTRIAL FATTY ALCOHOL
VEGAROL 1618 50:50 (CETO STEARYL ALCOHOL) PASTILLES</t>
  </si>
  <si>
    <t>BKDN0461162100505894</t>
  </si>
  <si>
    <t>116216XSC001177</t>
  </si>
  <si>
    <t>VVF/TAL/EXP/0162/16-17</t>
  </si>
  <si>
    <t>19.07</t>
  </si>
  <si>
    <t>BKDN0461162100336409</t>
  </si>
  <si>
    <t>VVF/TAL/EXP/0163/16-17</t>
  </si>
  <si>
    <t>PATHWEL CO., LTD.</t>
  </si>
  <si>
    <t>OTHER UNSATRTD ACYCLC, MONOCRBOXYLC ACDS DISTILLED FATTY ACID - C22 (ERUCIC ACID 90%)</t>
  </si>
  <si>
    <t>29161990</t>
  </si>
  <si>
    <t>39.56</t>
  </si>
  <si>
    <t>BKDN0461162100305457</t>
  </si>
  <si>
    <t>116216XSC000730</t>
  </si>
  <si>
    <t>VVF/TAL/EXP/0164/16-17</t>
  </si>
  <si>
    <t>9103750146-147</t>
  </si>
  <si>
    <t>SAINA HYGENIC INDUSTRIES CO.</t>
  </si>
  <si>
    <t>55.68</t>
  </si>
  <si>
    <t>UCBA0001979160204189</t>
  </si>
  <si>
    <t>19791617C2534</t>
  </si>
  <si>
    <t>VVF/TAL/EXP/0165/16-17</t>
  </si>
  <si>
    <t>27.05.2016</t>
  </si>
  <si>
    <t>OTHER INDUSTRIAL FATTY ALCOHOL  FATTY ALCOHOL C1214
(LAURYL MYRISTYL ALCOHOL)</t>
  </si>
  <si>
    <t>37.7</t>
  </si>
  <si>
    <t>UCBA0001979160204188</t>
  </si>
  <si>
    <t>VVF/TAL/EXP/0166/16-17</t>
  </si>
  <si>
    <t>MITSUI &amp; CO. LTD.</t>
  </si>
  <si>
    <t xml:space="preserve">OTHER SATRTD ACYLC MNOCRBIXYLC -ACDS ETC AND THR DRVTVS - DISTILLED FATTY ACID C-22 - BEHENIC ACID 90% </t>
  </si>
  <si>
    <t>BKDN0461162100305458</t>
  </si>
  <si>
    <t>116216XUC000728</t>
  </si>
  <si>
    <t>VVF/TAL/EXP/0160/16-17</t>
  </si>
  <si>
    <t>UCBA0001979160201274</t>
  </si>
  <si>
    <t>VVF/TAL/EXP/0168/16-17</t>
  </si>
  <si>
    <t>SHANGHAI HAIYI ENVIRONMENTAL PROTECTION</t>
  </si>
  <si>
    <t>OTHER UNSATRTD ACYCLC, MONOCRBOXYLC ACDS DISTILLED FATTY ACID  C18-C22 (ERUCIC ACID 90%)</t>
  </si>
  <si>
    <t>57.6</t>
  </si>
  <si>
    <t>BKDN0461162100305459</t>
  </si>
  <si>
    <t>116216XSC000749</t>
  </si>
  <si>
    <t>VVF/TAL/EXP/0169/16-17</t>
  </si>
  <si>
    <t>9103750151-152</t>
  </si>
  <si>
    <t>DAE DO TRADING COMPANY</t>
  </si>
  <si>
    <t xml:space="preserve">OLEIC ACID DISTILLED FATT ACID OLEIC ACID - 60 </t>
  </si>
  <si>
    <t>19.83</t>
  </si>
  <si>
    <t>BKDN0461162100305569</t>
  </si>
  <si>
    <t>116216XSC000729</t>
  </si>
  <si>
    <t>VVF/TAL/EXP/0170/16-17</t>
  </si>
  <si>
    <t>28.05.2016</t>
  </si>
  <si>
    <t>WOOJIN INDUSTRIAL CO., LTD.</t>
  </si>
  <si>
    <t xml:space="preserve">OTHER INDUSTRIAL FATTY ALCOHOL VEGAROL 1822 (BEHENYL ALCOHOL) </t>
  </si>
  <si>
    <t>20</t>
  </si>
  <si>
    <t>BKDN0461162100305570</t>
  </si>
  <si>
    <t>116216XSC000748</t>
  </si>
  <si>
    <t>VVF/TAL/EXP/0171/16-17</t>
  </si>
  <si>
    <t>19.51</t>
  </si>
  <si>
    <t>BKDN0461162100505895</t>
  </si>
  <si>
    <t>VVF/TAL/EXP/0172/16-17</t>
  </si>
  <si>
    <t>30.05.2016</t>
  </si>
  <si>
    <t>KEMIRA CHEMICALS (NANJING) CO., LTD.</t>
  </si>
  <si>
    <t>OTHER INDUSTRIAL FATTY ALCOHOL  VEGAROL 22 (BEHENYL ALCOHOL) PASTILLES</t>
  </si>
  <si>
    <t>BKDN0461162100336392</t>
  </si>
  <si>
    <t>116216XUC000740</t>
  </si>
  <si>
    <t>VVF/TAL/EXP/0173/16-17</t>
  </si>
  <si>
    <t>31.05.2016</t>
  </si>
  <si>
    <t>SATRTD - OCTDECN-1-OL (STRYL ALCHL) FATTY ALCOHOL
VEGAROL 1898 (MB)
(STEARYL ALCOHOL) NF, PASTILLES</t>
  </si>
  <si>
    <t>22.5</t>
  </si>
  <si>
    <t>BKDN0461162100336394</t>
  </si>
  <si>
    <t>116216XUC000781</t>
  </si>
  <si>
    <t>VVF/TAL/EXP/0174/16-17</t>
  </si>
  <si>
    <t>9103750156-157</t>
  </si>
  <si>
    <t>IXOM PERU S.A.C.</t>
  </si>
  <si>
    <t>PERU</t>
  </si>
  <si>
    <t>SATRTD - HXADECAN-1-OL (CETYL ALCHL) 4.200 1330.00 5586.00
CONTAINER FATTY ALCOHOL
VEGAROL 1698 (CETYL ALCOHOL) PASTILLES</t>
  </si>
  <si>
    <t>BKID0000160160935881</t>
  </si>
  <si>
    <t>0160FBN16000120</t>
  </si>
  <si>
    <t>VVF/TAL/EXP/0175/16-17</t>
  </si>
  <si>
    <t>01.06.2016</t>
  </si>
  <si>
    <t>June_2016</t>
  </si>
  <si>
    <t>SATRTD - OCTDECN-1-OL (STRYL ALCHL) FATTY ALCOHOL
VEGAROL 18 DO (STEARYL ALCOHOL)</t>
  </si>
  <si>
    <t>18.410</t>
  </si>
  <si>
    <t>BKDN0461162100305571</t>
  </si>
  <si>
    <t>116216XUC000776</t>
  </si>
  <si>
    <t>VVF/TAL/EXP/0176/16-17</t>
  </si>
  <si>
    <t>POLAND</t>
  </si>
  <si>
    <t>OTHER INDUSTRIAL FATTY ALCOHOL 10.000 1450.00 VEGAROL 1618 50:50
(CETO STEARYL ALCOHOL 50:50) PASTILLES</t>
  </si>
  <si>
    <t>10</t>
  </si>
  <si>
    <t>BKDN0461162100305572</t>
  </si>
  <si>
    <t>116216XUC000892</t>
  </si>
  <si>
    <t>VVF/TAL/EXP/0177/16-17</t>
  </si>
  <si>
    <t>02.06.2016</t>
  </si>
  <si>
    <t>SATRTD - OCTDECN-1-OL (STRYL ALCHL) FATTY ALCOHOL VEGAROL 1898 (MB)(STEARYL ALCOHOL) NF, PASTILLES</t>
  </si>
  <si>
    <t>19.731</t>
  </si>
  <si>
    <t>BKDN0461162100305573</t>
  </si>
  <si>
    <t>116216XUC000775</t>
  </si>
  <si>
    <t>VVF/TAL/EXP/0178/16-17</t>
  </si>
  <si>
    <t>SATRTD - OCTDECN-1-OL (STRYL ALCHL) FATTY ALCOHOL VEGAROL 1898 (STEARYL ALCOHOL) NF, PASTILLES</t>
  </si>
  <si>
    <t>BKDN0461162100305577</t>
  </si>
  <si>
    <t>116216XUC000777</t>
  </si>
  <si>
    <t>VVF/TAL/EXP/0179/16-17</t>
  </si>
  <si>
    <t>CV. SARI BAROKAH AGRINDO</t>
  </si>
  <si>
    <t>OTHER INDUSTRIAL FATTY ALCOHOL VEGAROL 1618 TA (CETO STEARYL ALCOHOL) PASTILLES</t>
  </si>
  <si>
    <t>BKDN0461162100505896</t>
  </si>
  <si>
    <t>116216XSC001176</t>
  </si>
  <si>
    <t>VVF/TAL/EXP/0180/16-17</t>
  </si>
  <si>
    <t>L/C 90 DAYS AFTER SIGHT</t>
  </si>
  <si>
    <t>OTHER INDUSTRIAL FATTY ALCOHOL VEGAROL 22 90 (OCTADECYL - BEHENYL ALCOHOL) PASTILLES</t>
  </si>
  <si>
    <t>BKID0000160160957568</t>
  </si>
  <si>
    <t>0160FBN16000119</t>
  </si>
  <si>
    <t>VVF/TAL/EXP/0181/16-17</t>
  </si>
  <si>
    <t>OTHER INDUSTRIAL FATTY ALCOHOL VEGAROL 22 80 (BEHENYL ALCOHOL) PASTILLES</t>
  </si>
  <si>
    <t>32</t>
  </si>
  <si>
    <t>BKDN0461162100305578</t>
  </si>
  <si>
    <t>116216XUC000731</t>
  </si>
  <si>
    <t>VVF/TAL/EXP/0182/16-17</t>
  </si>
  <si>
    <t>04.06.2016</t>
  </si>
  <si>
    <t>GALIL CHEMICALS LTD</t>
  </si>
  <si>
    <t>OTHER INDUSTRIAL FATTY ALCOHOL VEGAROL 1618 TA
(CETO STEARYL ALCOHOL 30:70) PASTILLES</t>
  </si>
  <si>
    <t>BKDN0461162100305579</t>
  </si>
  <si>
    <t>116216XUC000739</t>
  </si>
  <si>
    <t>VVF/TAL/EXP/0183/16-17</t>
  </si>
  <si>
    <t>07.06.2016</t>
  </si>
  <si>
    <t>2.25</t>
  </si>
  <si>
    <t>BKDN0461162100336406</t>
  </si>
  <si>
    <t>116216XUC000860</t>
  </si>
  <si>
    <t>VVF/TAL/EXP/0184/16-17</t>
  </si>
  <si>
    <t>VVF SINGAPORE PTE LTD.</t>
  </si>
  <si>
    <t>KENYA</t>
  </si>
  <si>
    <t>OTHER INDUSTRIAL FATTY ALCOHOL VEGAROL 1618 TA
(CETO STEARYL ALCOHOL) PASTILLES</t>
  </si>
  <si>
    <t>09.06.2016</t>
  </si>
  <si>
    <t>BKDN0461162100305580</t>
  </si>
  <si>
    <t>116216XUC000799</t>
  </si>
  <si>
    <t>VVF/TAL/EXP/0185/16-17</t>
  </si>
  <si>
    <t>08.06.2016</t>
  </si>
  <si>
    <t>VVF/TAL/EXP/0186/16-17</t>
  </si>
  <si>
    <t>SATRTD - OCTDECN-1-OL (STRYL ALCHL) FATTY ALCOHOL VEGAROL 18 DO (STEARYL ALCOHOL)</t>
  </si>
  <si>
    <t>18.27</t>
  </si>
  <si>
    <t>BKDN0461162100336422</t>
  </si>
  <si>
    <t>116216XUC000962</t>
  </si>
  <si>
    <t>VVF/TAL/EXP/0187/16-17</t>
  </si>
  <si>
    <t>SOLVAY (BANGPOO) SPECIALTY CHEMICALS LTD.</t>
  </si>
  <si>
    <t>THAILAND</t>
  </si>
  <si>
    <t>19.710</t>
  </si>
  <si>
    <t>BKDN0461162100305581</t>
  </si>
  <si>
    <t>116216XUC000767</t>
  </si>
  <si>
    <t>VVF/TAL/EXP/0188/16-17</t>
  </si>
  <si>
    <t>HOBI KOZMETIK IMALAT SAN. TIC. A.S.</t>
  </si>
  <si>
    <t>TURKEY</t>
  </si>
  <si>
    <t>BKDN0461162100305582</t>
  </si>
  <si>
    <t>116216XUC000789</t>
  </si>
  <si>
    <t>VVF/TAL/EXP/0189/16-17</t>
  </si>
  <si>
    <t>10.06.2016</t>
  </si>
  <si>
    <t>VVF/TAL/EXP/0190/16-17</t>
  </si>
  <si>
    <t>VVF/TAL/EXP/0191/16-17</t>
  </si>
  <si>
    <t>SUNJIN BEAUTY SCIENCE CO. LTD.</t>
  </si>
  <si>
    <t xml:space="preserve">OLEIC ACID DISTILLED FATTY ACID OLEIC ACID - 60 </t>
  </si>
  <si>
    <t>39.530</t>
  </si>
  <si>
    <t>BKDN0461162100305585</t>
  </si>
  <si>
    <t>116216XSC000804</t>
  </si>
  <si>
    <t>VVF/TAL/EXP/0192/16-17</t>
  </si>
  <si>
    <t>9103750175-176</t>
  </si>
  <si>
    <t>BKDN0461162100336347</t>
  </si>
  <si>
    <t>116216XSC000792</t>
  </si>
  <si>
    <t>VVF/TAL/EXP/0193/16-17</t>
  </si>
  <si>
    <t>11.06.2016</t>
  </si>
  <si>
    <t>VVF/TAL/EXP/0194/16-17</t>
  </si>
  <si>
    <t>BKDN0461162100336349</t>
  </si>
  <si>
    <t>VVF/TAL/EXP/0195/16-17</t>
  </si>
  <si>
    <t>OTHER UNSATRTD ACYCLC, MONOCRBOXYLC ACDS DISTILLED FATTY ACID - C22
(ERUCIC ACID 90%)</t>
  </si>
  <si>
    <t>BKDN0461162100305586</t>
  </si>
  <si>
    <t>116216XUC000805</t>
  </si>
  <si>
    <t>VVF/TAL/EXP/0196/16-17</t>
  </si>
  <si>
    <t>BKDN0461162100305587</t>
  </si>
  <si>
    <t>116216XUC000807</t>
  </si>
  <si>
    <t>VVF/TAL/EXP/0197/16-17</t>
  </si>
  <si>
    <t>M&amp;H MICA A HARASTA S.R.O.</t>
  </si>
  <si>
    <t>Ukraine</t>
  </si>
  <si>
    <t>OTHER INDUSTRIAL FATTY ALCOHOL VEGAROL 1618 50:50 (CETO STEARYL ALCOHOL) PASTILLES</t>
  </si>
  <si>
    <t>15</t>
  </si>
  <si>
    <t>BKDN0461162100505897</t>
  </si>
  <si>
    <t>116216XSC001194</t>
  </si>
  <si>
    <t>VVF/TAL/EXP/0198/16-17</t>
  </si>
  <si>
    <t>13.06.2016</t>
  </si>
  <si>
    <t>30.5</t>
  </si>
  <si>
    <t>BKDN0461162100305588</t>
  </si>
  <si>
    <t>116216XUC000800</t>
  </si>
  <si>
    <t>VVF/TAL/EXP/0199/16-17</t>
  </si>
  <si>
    <t>CANDID LIMITED</t>
  </si>
  <si>
    <t>HAITI</t>
  </si>
  <si>
    <t>OTHER STEARIC ACID DISTILLED STEARIC ACID - P12</t>
  </si>
  <si>
    <t>25.500</t>
  </si>
  <si>
    <t>BKDN0461162100505898</t>
  </si>
  <si>
    <t>116216XSC000863</t>
  </si>
  <si>
    <t>VVF/TAL/EXP/0200/16-17</t>
  </si>
  <si>
    <t>EUROCHEM SARL</t>
  </si>
  <si>
    <t>LEBANON</t>
  </si>
  <si>
    <t>BKDN0461162100505899</t>
  </si>
  <si>
    <t>116216XSC001182</t>
  </si>
  <si>
    <t>VVF/TAL/EXP/0201/16-17</t>
  </si>
  <si>
    <t>15.06.2016</t>
  </si>
  <si>
    <t>VVF/TAL/EXP/0202/16-17</t>
  </si>
  <si>
    <t>18.470</t>
  </si>
  <si>
    <t>BKDN0461162100305590</t>
  </si>
  <si>
    <t>116216XSC000808</t>
  </si>
  <si>
    <t>VVF/TAL/EXP/0203/16-17</t>
  </si>
  <si>
    <t>OTHER INDUSTRIAL FATTY ALCOHOL VEGAROL 22-70
(BEHENYL ALCOHOL) NF, PASTILLES</t>
  </si>
  <si>
    <t>19.730</t>
  </si>
  <si>
    <t>BKDN0461162100305592</t>
  </si>
  <si>
    <t>116216XUC000806</t>
  </si>
  <si>
    <t>VVF/TAL/EXP/0204/16-17</t>
  </si>
  <si>
    <t>CHEMIPAMS</t>
  </si>
  <si>
    <t>OTHER INDUSTRIAL FATTY ALCOHOL VEGAROL 1618 50:50 (CETO STEARYL ALCOHOL 50:50) PASTILLES</t>
  </si>
  <si>
    <t>3</t>
  </si>
  <si>
    <t>BKDN0461162100505900</t>
  </si>
  <si>
    <t>116216XSC001180</t>
  </si>
  <si>
    <t>VVF/TAL/EXP/0205/16-17</t>
  </si>
  <si>
    <t>SATRTD - OCTDECN-1-OL (STRYL ALCHL) FATTY ALCOHOL VEGAROL 1898 (STEARYL ALCOHOL) PASTILLES</t>
  </si>
  <si>
    <t>BKDN0461162100531859</t>
  </si>
  <si>
    <t>116216XSC001502</t>
  </si>
  <si>
    <t>VVF/TAL/EXP/0206/16-17</t>
  </si>
  <si>
    <t>9103750184-185</t>
  </si>
  <si>
    <t>UNIOLEON SDN. BHD.</t>
  </si>
  <si>
    <t>GLYCEROL GLYCERINE (REFINED GLYCERINE USP)</t>
  </si>
  <si>
    <t>29054500</t>
  </si>
  <si>
    <t>19.790</t>
  </si>
  <si>
    <t>BKDN0461162100305593</t>
  </si>
  <si>
    <t>116216XUC000859</t>
  </si>
  <si>
    <t>VVF/TAL/EXP/0207/16-17</t>
  </si>
  <si>
    <t>16.06.2016</t>
  </si>
  <si>
    <t>19.840</t>
  </si>
  <si>
    <t>BKDN0461162100505901</t>
  </si>
  <si>
    <t>VVF/TAL/EXP/0208/16-17</t>
  </si>
  <si>
    <t>19.820</t>
  </si>
  <si>
    <t>BKDN0461162100305594</t>
  </si>
  <si>
    <t>116216XUC000856</t>
  </si>
  <si>
    <t>VVF/TAL/EXP/0209/16-17</t>
  </si>
  <si>
    <t>39.650</t>
  </si>
  <si>
    <t>BKDN0461162100336446</t>
  </si>
  <si>
    <t>116216XUC000991</t>
  </si>
  <si>
    <t>VVF/TAL/EXP/0210/16-17</t>
  </si>
  <si>
    <t>18.140</t>
  </si>
  <si>
    <t>BKDN0461162100305595</t>
  </si>
  <si>
    <t>116216XUC000809</t>
  </si>
  <si>
    <t>VVF/TAL/EXP/0211/16-17</t>
  </si>
  <si>
    <t>9103750191-192</t>
  </si>
  <si>
    <t>PAKSHOO INDUSTRIAL GROUP</t>
  </si>
  <si>
    <t>OTHER INDUSTRIAL FATTY ALCOHOL VEGAROL 1214 (LAURYL MYRISTYL ALCOHOL)</t>
  </si>
  <si>
    <t>188.020</t>
  </si>
  <si>
    <t>UCBA0001979160205523/UCBA0001979160205524</t>
  </si>
  <si>
    <t>19791617C2719</t>
  </si>
  <si>
    <t>VVF/TAL/EXP/0212/16-17</t>
  </si>
  <si>
    <t>DAT</t>
  </si>
  <si>
    <t>OCTOIC ACID (CAPRYLIC ACID) DISTILLED FATTY ACID -C8 (CAPRYLIC ACID 99%)</t>
  </si>
  <si>
    <t>29159020</t>
  </si>
  <si>
    <t>19.800</t>
  </si>
  <si>
    <t>BKDN0461162100305596</t>
  </si>
  <si>
    <t>116216XUC000811</t>
  </si>
  <si>
    <t>VVF/TAL/EXP/0213/16-17</t>
  </si>
  <si>
    <t>17.06.2016</t>
  </si>
  <si>
    <t>19.760</t>
  </si>
  <si>
    <t>BKDN0461162100336449</t>
  </si>
  <si>
    <t>116216XUC000992</t>
  </si>
  <si>
    <t>VVF/TAL/EXP/0214/16-17</t>
  </si>
  <si>
    <t>OTHER INDUSTRIAL FATTY ALCOHOL FATTY ALCOHOL C1214 (LAURYL MYRISTYL ALCOHOL)</t>
  </si>
  <si>
    <t>18.780</t>
  </si>
  <si>
    <t>UCBA0001979160205523</t>
  </si>
  <si>
    <t>VVF/TAL/EXP/0215/16-17</t>
  </si>
  <si>
    <t>PETALS AGROTECH LTD.</t>
  </si>
  <si>
    <t>NIGERIA</t>
  </si>
  <si>
    <t>BKDN0461162100367280</t>
  </si>
  <si>
    <t>116216XUC000822</t>
  </si>
  <si>
    <t>VVF/TAL/EXP/0216/16-17</t>
  </si>
  <si>
    <t>SATRTD - HXADECAN-1-OL (CETYL ALCHL)FATTY ALCOHOL VEGAROL 1698 (CETYL ALCOHOL)</t>
  </si>
  <si>
    <t>18.39</t>
  </si>
  <si>
    <t>BKDN0461162100305597</t>
  </si>
  <si>
    <t>116216XUC000810</t>
  </si>
  <si>
    <t>VVF/TAL/EXP/0217/16-17</t>
  </si>
  <si>
    <t>BKDN0461162100305598</t>
  </si>
  <si>
    <t>116216XUC000821</t>
  </si>
  <si>
    <t>VVF/TAL/EXP/0218/16-17</t>
  </si>
  <si>
    <t>48</t>
  </si>
  <si>
    <t>BKDN0461162100336350</t>
  </si>
  <si>
    <t>116216XSC000815</t>
  </si>
  <si>
    <t>VVF/TAL/EXP/0219/16-17</t>
  </si>
  <si>
    <t>18.06.2016</t>
  </si>
  <si>
    <t>VVF/TAL/EXP/0220/16-17</t>
  </si>
  <si>
    <t>FUJIAN ZHONGMIN CHEMICAL CO. LTD.</t>
  </si>
  <si>
    <t>OTHER INDUSTRIAL MONOCARBOXYLIC FATTY ACID DISTILLED FATTY ACID - C6 (CAPROIC ACID 50%)</t>
  </si>
  <si>
    <t>43.200</t>
  </si>
  <si>
    <t>BKDN0461162100305599</t>
  </si>
  <si>
    <t>116216XSC000847</t>
  </si>
  <si>
    <t>VVF/TAL/EXP/0221/16-17</t>
  </si>
  <si>
    <t>39.460</t>
  </si>
  <si>
    <t>BKDN0461162100305600</t>
  </si>
  <si>
    <t>116216XUC000835</t>
  </si>
  <si>
    <t>VVF/TAL/EXP/0222/16-17</t>
  </si>
  <si>
    <t>20.06.2016</t>
  </si>
  <si>
    <t>39.01</t>
  </si>
  <si>
    <t>BKDN0461162100305601</t>
  </si>
  <si>
    <t>116216XSC000820</t>
  </si>
  <si>
    <t>VVF/TAL/EXP/0223/16-17</t>
  </si>
  <si>
    <t>CRODA EUROPE LIMITED.</t>
  </si>
  <si>
    <t>OTHER INDUSTRIAL MONOCARBOXYLIC FATTY ACID (CAPRYLIC CAPRIC ACID)</t>
  </si>
  <si>
    <t>19.940</t>
  </si>
  <si>
    <t>BKDN0461162100505902</t>
  </si>
  <si>
    <t>116216XUC000826</t>
  </si>
  <si>
    <t>VVF/TAL/EXP/0224/16-17</t>
  </si>
  <si>
    <t>COPOLEO S.A.S</t>
  </si>
  <si>
    <t>ALGERIA</t>
  </si>
  <si>
    <t>BKDN0461162100505903</t>
  </si>
  <si>
    <t>116216XSC001184</t>
  </si>
  <si>
    <t>VVF/TAL/EXP/0225/16-17</t>
  </si>
  <si>
    <t>IMCD SOUTH AFRICA (PTY) LTD.</t>
  </si>
  <si>
    <t>SATRTD - HXADECAN-1-OL (CETYL ALCHL) FATTY ALCOHOL VEGAROL 1698 (CETYL ALCOHOL) PASTILLES/OTHER INDUSTRIAL FATTY ALCOHOL VEGAROL 1618 TA (CETO STEARYL ALCOHOL) PASTILLES</t>
  </si>
  <si>
    <t>BKDN0461162100367281</t>
  </si>
  <si>
    <t>116216XUC000827</t>
  </si>
  <si>
    <t>VVF/TAL/EXP/0226/16-17</t>
  </si>
  <si>
    <t>ZIFRONI CHEMICALS SUPPLIERS LTD.</t>
  </si>
  <si>
    <t>SATRTD - HXADECAN-1-OL (CETYL ALCHL) FATTY ALCOHOL VEGAROL 1698 (CETYL ALCOHOL) PASTILLES/ OTHER INDUSTRIAL FATTY ALCOHOL VEGAROL 1618 50:50 (CETO STEARYL ALCOHOL 50:50) PASTILLES / SATRTD - OCTDECN-1-OL (STRYL ALCHL) FATTY ALCOHOL VEGAROL 1898 (STEARYL ALCOHOL) PASTILLES</t>
  </si>
  <si>
    <t xml:space="preserve">29051700/38237090   </t>
  </si>
  <si>
    <t>BKDN0461162100336356</t>
  </si>
  <si>
    <t>116216XSC000813</t>
  </si>
  <si>
    <t>VVF/TAL/EXP/0227/16-17</t>
  </si>
  <si>
    <t>SATRTD - HXADECAN-1-OL (CETYL ALCHL) FATTY ALCOHOL VEGAROL 1698 (MB)(CETYL ALCOHOL) NF, PASTILLES</t>
  </si>
  <si>
    <t>78.928</t>
  </si>
  <si>
    <t>BKDN0461162100336398</t>
  </si>
  <si>
    <t>116216XUC000834</t>
  </si>
  <si>
    <t>VVF/TAL/EXP/0228/16-17</t>
  </si>
  <si>
    <t>19.920</t>
  </si>
  <si>
    <t>BKDN0461162100336402</t>
  </si>
  <si>
    <t>116216XUC000838</t>
  </si>
  <si>
    <t>VVF/TAL/EXP/0229/16-17</t>
  </si>
  <si>
    <t>21.06.2016</t>
  </si>
  <si>
    <t>BKDN0461162100336397</t>
  </si>
  <si>
    <t>116216XUC000833</t>
  </si>
  <si>
    <t>VVF/TAL/EXP/0230/16-17</t>
  </si>
  <si>
    <t>STEARIC ACID 90%</t>
  </si>
  <si>
    <t>29157020/ 38237090</t>
  </si>
  <si>
    <t>18.072</t>
  </si>
  <si>
    <t>BKDN0461162100336401</t>
  </si>
  <si>
    <t>116216XUC000837</t>
  </si>
  <si>
    <t>VVF/TAL/EXP/0231/16-17</t>
  </si>
  <si>
    <t>L/C 60 DAYS FROM B/L DATE</t>
  </si>
  <si>
    <t>OTHER INDUSTRIAL FATTY ALCOHOL VEGAROL 1618 50:50 (CETO STEARYL ALCOHOL 50:50) PASTILLES/SATRTD - OCTDECN-1-OL (STRYL ALCHL) FATTY ALCOHOL VEGAROL 1898 (STEARYL ALCOHOL) PASTILLES/ OTHER ARTFCL WAXES AND PREPD WAXES NES. VEGAROL EW 100 (EMULSIFYING WAX)</t>
  </si>
  <si>
    <t>38237090/29051700/34049090</t>
  </si>
  <si>
    <t>BKDN0461162100336404</t>
  </si>
  <si>
    <t>116216XUC000846</t>
  </si>
  <si>
    <t>VVF/TAL/EXP/0232/16-17</t>
  </si>
  <si>
    <t>22.06.2016</t>
  </si>
  <si>
    <t>OTHER SATRTD ACYLC MNOCRBIXYLC ACDS ETC AND THR DRVTVS DISTILLED FATTY ACID C-22 BEHENIC ACID 90%</t>
  </si>
  <si>
    <t>19.240</t>
  </si>
  <si>
    <t>BKDN0461162100336400</t>
  </si>
  <si>
    <t>116216XUC000836</t>
  </si>
  <si>
    <t>VVF/TAL/EXP/0233/16-17</t>
  </si>
  <si>
    <t>QUIMICOS INTEGRALES SAS</t>
  </si>
  <si>
    <t>COLOMBIA</t>
  </si>
  <si>
    <t>OTHER INDUSTRIAL FATTY ALCOHOL VEGAROL 1618 PS (CETO STEARYL ALCOHOL) PASTILLES</t>
  </si>
  <si>
    <t>25</t>
  </si>
  <si>
    <t>23.06.2016</t>
  </si>
  <si>
    <t>BKDN0461162100505966</t>
  </si>
  <si>
    <t>116216XSC001084</t>
  </si>
  <si>
    <t>VVF/TAL/EXP/0234/16-17</t>
  </si>
  <si>
    <t>30.06.2016</t>
  </si>
  <si>
    <t>BKDN0461162100533391</t>
  </si>
  <si>
    <t>116217XUC000103</t>
  </si>
  <si>
    <t>PAYMENT REALISED/NO BRC</t>
  </si>
  <si>
    <t>VVF/TAL/EXP/0235/16-17</t>
  </si>
  <si>
    <t>VVF/TAL/EXP/0236/16-17</t>
  </si>
  <si>
    <t>SIYEZA FINE CHEM (PTY) LTD.</t>
  </si>
  <si>
    <t>SOUTH AFRICA</t>
  </si>
  <si>
    <t>BKDN0461162100531860</t>
  </si>
  <si>
    <t>116216XSC001501</t>
  </si>
  <si>
    <t>VVF/TAL/EXP/0237/16-17</t>
  </si>
  <si>
    <t>98.020</t>
  </si>
  <si>
    <t>BKDN0461162100505967</t>
  </si>
  <si>
    <t>116216XUC000839</t>
  </si>
  <si>
    <t>VVF/TAL/EXP/0238/16-17</t>
  </si>
  <si>
    <t>SATRTD - HXADECAN-1-OL (CETYL ALCHL) FATTY ALCOHOL VEGAROL 1698 (CETYL ALCOHOL) PASTILLES/OTHER INDUSTRIAL FATTY ALCOHOL VEGAROL 1618 TA (CETO STEARYL ALCOHOL 30:70) PASTILLES</t>
  </si>
  <si>
    <t>12.4</t>
  </si>
  <si>
    <t>BKDN0461162100505968</t>
  </si>
  <si>
    <t>116216XUC001077</t>
  </si>
  <si>
    <t>VVF/TAL/EXP/0239/16-17</t>
  </si>
  <si>
    <t>99.310</t>
  </si>
  <si>
    <t>BKDN0461162100505969</t>
  </si>
  <si>
    <t>116216XUC000840</t>
  </si>
  <si>
    <t>fully uploaded- correction reqd in brc s/b no.</t>
  </si>
  <si>
    <t>VVF/TAL/EXP/0240/16-17</t>
  </si>
  <si>
    <t>24.06.2016</t>
  </si>
  <si>
    <t>OLEOTRADE INTERNATIONAL CO. LTD.</t>
  </si>
  <si>
    <t>OTHER INDUSTRIAL FATTY ALCOHOL VEGAROL 1822 (BEHENYL ALCOHOL) PASTILLES</t>
  </si>
  <si>
    <t>2</t>
  </si>
  <si>
    <t>BKDN0461162100531862</t>
  </si>
  <si>
    <t>116216XSC001183</t>
  </si>
  <si>
    <t>VVF/TAL/EXP/0241/16-17</t>
  </si>
  <si>
    <t>SATRTD - HXADECAN-1-OL (CETYL ALCHL) FATTY ALCOHOL VEGAROL 1698 (CETYL ALCOHOL) PASTILLES/SATRTD - OCTDECN-1-OL (STRYL ALCHL) FATTY ALCOHOL VEGAROL 1898 STEARYL ALCOHOL)</t>
  </si>
  <si>
    <t>.375</t>
  </si>
  <si>
    <t>BKDN0461162100505904</t>
  </si>
  <si>
    <t>116216XUC001332</t>
  </si>
  <si>
    <t>VVF/TAL/EXP/0242/16-17</t>
  </si>
  <si>
    <t>19.650</t>
  </si>
  <si>
    <t>BKDN0461162100505905</t>
  </si>
  <si>
    <t>116216XUC000853</t>
  </si>
  <si>
    <t>VVF/TAL/EXP/0243/16-17</t>
  </si>
  <si>
    <t>DABUR EGYPT LIMITED.</t>
  </si>
  <si>
    <t>SATRTD - HXADECAN-1-OL (CETYL ALCHL)FATTY ALCOHOL VEGAROL 1698 (CETYL ALCOHOL) PASTILLES / OTHER INDUSTRIAL FATTY ALCOHOL VEGAROL 1618 TA (CETO STEARYL ALCOHOL) PASTILLES</t>
  </si>
  <si>
    <t>BKDN0461162100367283</t>
  </si>
  <si>
    <t>116216XUC000848</t>
  </si>
  <si>
    <t>VVF/TAL/EXP/0244/16-17</t>
  </si>
  <si>
    <t>PINEWOOD HEALTHCARE</t>
  </si>
  <si>
    <t>IRELAND</t>
  </si>
  <si>
    <t>BKDN0461162100336364</t>
  </si>
  <si>
    <t>116216XSC000870</t>
  </si>
  <si>
    <t>VVF/TAL/EXP/0245/16-17</t>
  </si>
  <si>
    <t>BKDN0461162100336361</t>
  </si>
  <si>
    <t>116216XSC000865</t>
  </si>
  <si>
    <t>VVF/TAL/EXP/0246/16-17</t>
  </si>
  <si>
    <t>9103750222-223</t>
  </si>
  <si>
    <t>SUNJIN BEAUTY SCIENCE CO., LTD.</t>
  </si>
  <si>
    <t>OLEIC ACID DISTILLED FATTY ACID OLEIC ACID - 60</t>
  </si>
  <si>
    <t>19.630</t>
  </si>
  <si>
    <t>BKDN0461162100336357</t>
  </si>
  <si>
    <t>116216XSC000845</t>
  </si>
  <si>
    <t>VVF/TAL/EXP/0247/16-17</t>
  </si>
  <si>
    <t>19.93</t>
  </si>
  <si>
    <t>25.06.2016</t>
  </si>
  <si>
    <t>BKDN0461162100336358</t>
  </si>
  <si>
    <t>VVF/TAL/EXP/0248/16-17</t>
  </si>
  <si>
    <t>BKDN0461162100531863</t>
  </si>
  <si>
    <t>116216XUC001500</t>
  </si>
  <si>
    <t>VVF/TAL/EXP/0249/16-17</t>
  </si>
  <si>
    <t>COLGATE-PALMOLIVE morocco</t>
  </si>
  <si>
    <t>morocco</t>
  </si>
  <si>
    <t>cfR</t>
  </si>
  <si>
    <t>8.4</t>
  </si>
  <si>
    <t>BKDN0461162100505970</t>
  </si>
  <si>
    <t>116216XUC000852</t>
  </si>
  <si>
    <t>VVF/TAL/EXP/0250/16-17</t>
  </si>
  <si>
    <t>AKZO NOBEL SURFACE CHEMISTRY AB</t>
  </si>
  <si>
    <t>sweden</t>
  </si>
  <si>
    <t>OTHER SATRDT ACYLC MNOCRBIXYLC ACDS DISTILLED FATTY ACID - C10 (CAPRIC ACID 99%)</t>
  </si>
  <si>
    <t>98.360</t>
  </si>
  <si>
    <t>BKDN0461162100505891</t>
  </si>
  <si>
    <t>116216XUC000867</t>
  </si>
  <si>
    <t>VVF/TAL/EXP/0251/16-17</t>
  </si>
  <si>
    <t>VVF/TAL/EXP/0252/16-17</t>
  </si>
  <si>
    <t>28.06.2016</t>
  </si>
  <si>
    <t>BKDN0461162100336433</t>
  </si>
  <si>
    <t>116216XUC000968</t>
  </si>
  <si>
    <t>VVF/TAL/EXP/0253/16-17</t>
  </si>
  <si>
    <t>9103750233-234-235</t>
  </si>
  <si>
    <t>VVF SINGAPORE PTE LTD.,</t>
  </si>
  <si>
    <t>38.750</t>
  </si>
  <si>
    <t>116216XUC001317</t>
  </si>
  <si>
    <t>VVF/TAL/EXP/0254/16-17</t>
  </si>
  <si>
    <t>JORDAN</t>
  </si>
  <si>
    <t>OTHER INDUSTRIAL FATTY ALCOHOL VEGAROL 1618 TA (CETO STEARYL ALCOHOL) PASTILLES / SATRTD - HXADECAN-1-OL (CETYL ALCHL) FATTY ALCOHOL VEGAROL 1698 (CETYL ALCOHOL) PASTILLES</t>
  </si>
  <si>
    <t>38237090/29051700</t>
  </si>
  <si>
    <t>29.06.2016</t>
  </si>
  <si>
    <t>BKDN0461162100505971</t>
  </si>
  <si>
    <t>116216XUC001192</t>
  </si>
  <si>
    <t>VVF/TAL/EXP/0255/16-17</t>
  </si>
  <si>
    <t>BKDN0461162100505973</t>
  </si>
  <si>
    <t>116216XSC001075</t>
  </si>
  <si>
    <t>VVF/TAL/EXP/0256/16-17</t>
  </si>
  <si>
    <t>57.790</t>
  </si>
  <si>
    <t>payment not realised</t>
  </si>
  <si>
    <t>VVF/TAL/EXP/0257/16-17</t>
  </si>
  <si>
    <t>BKDN0461162100336425</t>
  </si>
  <si>
    <t>116216XUC000964</t>
  </si>
  <si>
    <t>VVF/TAL/EXP/0258/16-17</t>
  </si>
  <si>
    <t>VVF/TAL/EXP/0259/16-17</t>
  </si>
  <si>
    <t>BKDN0461162100531898</t>
  </si>
  <si>
    <t>116216XSC001499</t>
  </si>
  <si>
    <t>VVF/TAL/EXP/0260/16-17</t>
  </si>
  <si>
    <t>AMKA PRODUCTS (PTY) LTD.</t>
  </si>
  <si>
    <t>BKDN0461162100336362</t>
  </si>
  <si>
    <t>116216XSC000866</t>
  </si>
  <si>
    <t>VVF/TAL/EXP/0261/16-17</t>
  </si>
  <si>
    <t>9103750236-237</t>
  </si>
  <si>
    <t>36</t>
  </si>
  <si>
    <t>01.07.2016</t>
  </si>
  <si>
    <t>BKDN0461162100336365</t>
  </si>
  <si>
    <t>116216XSC000871</t>
  </si>
  <si>
    <t>VVF/TAL/EXP/0262/16-17</t>
  </si>
  <si>
    <t>39.140</t>
  </si>
  <si>
    <t>PAYMENT NOT REALISED</t>
  </si>
  <si>
    <t>VVF/TAL/EXP/0263/16-17</t>
  </si>
  <si>
    <t>July_2016</t>
  </si>
  <si>
    <t>SEZ DAHEJ, GUJARAT</t>
  </si>
  <si>
    <t>-</t>
  </si>
  <si>
    <t>VVF/TAL/EXP/0264/16-17</t>
  </si>
  <si>
    <t>TEVA PHARMACEUTICAL WORKS LTD.</t>
  </si>
  <si>
    <t>HUNGARY- merchant export</t>
  </si>
  <si>
    <t>INBOM4</t>
  </si>
  <si>
    <t>11.07.2016</t>
  </si>
  <si>
    <t>BKID0000160160969785</t>
  </si>
  <si>
    <t>0160FBC16001018</t>
  </si>
  <si>
    <t>VVF/TAL/EXP/0265/16-17</t>
  </si>
  <si>
    <t>OTHER INDUSTRIAL FATTY ALCOHOL VEGAROL 1618 TA (CETO STEARYL ALCOHOL) NF, PASTILLES</t>
  </si>
  <si>
    <t>BKDN0461162100336366</t>
  </si>
  <si>
    <t>VVF/TAL/EXP/0266/16-17</t>
  </si>
  <si>
    <t>OTHER STEARIC ACID-STEARIC ACID -UTSR</t>
  </si>
  <si>
    <t>BKDN0461162100336359</t>
  </si>
  <si>
    <t>116216XSC000851</t>
  </si>
  <si>
    <t>VVF/TAL/EXP/0267/16-17</t>
  </si>
  <si>
    <t>9103750239-240</t>
  </si>
  <si>
    <t>120</t>
  </si>
  <si>
    <t>04.07.2016</t>
  </si>
  <si>
    <t>BKDN0461162100505974</t>
  </si>
  <si>
    <t>116216XSC001076</t>
  </si>
  <si>
    <t>VVF/TAL/EXP/0268/16-17</t>
  </si>
  <si>
    <t xml:space="preserve">OTHER INDUSTRIAL FATTY ALCOHOL VEGAROL 1618 TA (CETO STEARYL ALCOHOL) PASTILLES </t>
  </si>
  <si>
    <t>06.07.2016</t>
  </si>
  <si>
    <t>BKDN0461162100505975</t>
  </si>
  <si>
    <t>VVF/TAL/EXP/0269/16-17</t>
  </si>
  <si>
    <t>SEZ MUNDRA</t>
  </si>
  <si>
    <t>VVF/TAL/EXP/0270/16-17</t>
  </si>
  <si>
    <t>VVF/TAL/EXP/0271/16-17</t>
  </si>
  <si>
    <t>BKDN0461162100336423</t>
  </si>
  <si>
    <t>116216XUC000963</t>
  </si>
  <si>
    <t>VVF/TAL/EXP/0272/16-17</t>
  </si>
  <si>
    <t>COLGATE-PALMOLIVE VIETNAM LTD.</t>
  </si>
  <si>
    <t>VIETNAM</t>
  </si>
  <si>
    <t>OTHER INDUSTRIAL FATTY ALCOHOL VEGAROL 22-70 (BEHENYL ALCOHOL C22 - MIN. 70%) PASTILLES</t>
  </si>
  <si>
    <t>1</t>
  </si>
  <si>
    <t>mumbai airport</t>
  </si>
  <si>
    <t>07.07.2016</t>
  </si>
  <si>
    <t>BKID0000160160964089</t>
  </si>
  <si>
    <t>0160FBC16000957</t>
  </si>
  <si>
    <t>VVF/TAL/EXP/0273/16-17</t>
  </si>
  <si>
    <t>U.S.A.</t>
  </si>
  <si>
    <t>BKDN0461162100336428</t>
  </si>
  <si>
    <t>116216XUC000965</t>
  </si>
  <si>
    <t>VVF/TAL/EXP/0274/16-17</t>
  </si>
  <si>
    <t>9103750244-245</t>
  </si>
  <si>
    <t>VVF SINGAPORE PTE. LTD</t>
  </si>
  <si>
    <t>BRC PENDING</t>
  </si>
  <si>
    <t>VVF/TAL/EXP/0275/16-17</t>
  </si>
  <si>
    <t>BKDN0461162100336438</t>
  </si>
  <si>
    <t>116216XUC000970</t>
  </si>
  <si>
    <t>VVF/TAL/EXP/0276/16-17</t>
  </si>
  <si>
    <t>08.07.2016</t>
  </si>
  <si>
    <t>VVF/TAL/EXP/0277/16-17</t>
  </si>
  <si>
    <t>BKDN0461162100533399</t>
  </si>
  <si>
    <t>116216XUC001319</t>
  </si>
  <si>
    <t>PAYMENT  REALISED brc not uploaded</t>
  </si>
  <si>
    <t>VVF/TAL/EXP/0278/16-17</t>
  </si>
  <si>
    <t>other stearic acid-Stearic Acid -UTSR</t>
  </si>
  <si>
    <t>BKDN0461162100336367</t>
  </si>
  <si>
    <t>116216XSC000882</t>
  </si>
  <si>
    <t>VVF/TAL/EXP/0279/16-17</t>
  </si>
  <si>
    <t>09.07.2016</t>
  </si>
  <si>
    <t>SOUTH KOREA</t>
  </si>
  <si>
    <t>OLEIC ACID, DISTILLED FATTY ACID (OLEIC ACID K)</t>
  </si>
  <si>
    <t>BKDN0461162100505906</t>
  </si>
  <si>
    <t>116216XUC000886</t>
  </si>
  <si>
    <t>VVF/TAL/EXP/0280/16-17</t>
  </si>
  <si>
    <t>BKDN0461162100505907</t>
  </si>
  <si>
    <t>116216XUC001051</t>
  </si>
  <si>
    <t>VVF/TAL/EXP/0281/16-17</t>
  </si>
  <si>
    <t>9103750254-255-256</t>
  </si>
  <si>
    <t>BKDN0461162100336376</t>
  </si>
  <si>
    <t>116216XSC000945</t>
  </si>
  <si>
    <t>VVF/TAL/EXP/0282/16-17</t>
  </si>
  <si>
    <t>8764416</t>
  </si>
  <si>
    <t>BKDN0461162100336382</t>
  </si>
  <si>
    <t>VVF/TAL/EXP/0283/16-17</t>
  </si>
  <si>
    <t>BKDN0461162100336381</t>
  </si>
  <si>
    <t>VVF/TAL/EXP/0284/16-17</t>
  </si>
  <si>
    <t>BKDN0461162100336380</t>
  </si>
  <si>
    <t>VVF/TAL/EXP/0285/16-17</t>
  </si>
  <si>
    <t>9103750252-253</t>
  </si>
  <si>
    <t>72</t>
  </si>
  <si>
    <t>8791051</t>
  </si>
  <si>
    <t>BKDN0461162100336374</t>
  </si>
  <si>
    <t>116216XSC000944</t>
  </si>
  <si>
    <t>VVF/TAL/EXP/0286/16-17</t>
  </si>
  <si>
    <t>12.07.2016</t>
  </si>
  <si>
    <t>BKDN0461162100336375</t>
  </si>
  <si>
    <t>VVF/TAL/EXP/0287/16-17</t>
  </si>
  <si>
    <t>BKDN0461162100336378</t>
  </si>
  <si>
    <t>VVF/TAL/EXP/0288/16-17</t>
  </si>
  <si>
    <t>19</t>
  </si>
  <si>
    <t>BKDN0461162100336420</t>
  </si>
  <si>
    <t>116216XUC000908</t>
  </si>
  <si>
    <t>VVF/TAL/EXP/0289/16-17</t>
  </si>
  <si>
    <t>99.230</t>
  </si>
  <si>
    <t>13.07.2016</t>
  </si>
  <si>
    <t>BKDN0461162100505908</t>
  </si>
  <si>
    <t>116216XUC001045</t>
  </si>
  <si>
    <t>VVF/TAL/EXP/0290/16-17</t>
  </si>
  <si>
    <t>OTHER INDUSTRIAL FATTY ALCOHOL 19.730 1420.00 28016.60
CONTAINER VEGAROL 1618 TA
(CETO STEARYL ALCOHOL) NF, PASTILLES</t>
  </si>
  <si>
    <t>BKDN0461162100336429</t>
  </si>
  <si>
    <t>116216XUC000966</t>
  </si>
  <si>
    <t>VVF/TAL/EXP/0291/16-17</t>
  </si>
  <si>
    <t>OTHER INDUSTRIAL FATTY ALCOHOL VEGAROL 1618 50:50 (MB) (CETO STEARYL ALCOHOL 50:50) PASTILLES /SATRTD - HXADECAN-1-OL (CETYL ALCHL) FATTY ALCOHOL VEGAROL 1698 (MB) (CETYL ALCOHOL) PASTILLES</t>
  </si>
  <si>
    <t>38237090 / 29051700</t>
  </si>
  <si>
    <t>BKDN0461162100505909</t>
  </si>
  <si>
    <t>116216XUC001117</t>
  </si>
  <si>
    <t>VVF/TAL/EXP/0292/16-17</t>
  </si>
  <si>
    <t>VVF/TAL/EXP/0293/16-17</t>
  </si>
  <si>
    <t>BERG &amp; SCHMIDT GMBH &amp; CO. KG.</t>
  </si>
  <si>
    <t>14.07.2016</t>
  </si>
  <si>
    <t>BKDN0461162100505910</t>
  </si>
  <si>
    <t>116216XUC001050</t>
  </si>
  <si>
    <t>VVF/TAL/EXP/0294/16-17</t>
  </si>
  <si>
    <t>97.510</t>
  </si>
  <si>
    <t>BKDN0461162100336411</t>
  </si>
  <si>
    <t>116216XUC000901</t>
  </si>
  <si>
    <t>VVF/TAL/EXP/0295/16-17</t>
  </si>
  <si>
    <t>SEZ BANGALORE</t>
  </si>
  <si>
    <t>VVF/TAL/EXP/0296/16-17</t>
  </si>
  <si>
    <t>9103750263-264</t>
  </si>
  <si>
    <t>39.690</t>
  </si>
  <si>
    <t>BKDN0461162100505911</t>
  </si>
  <si>
    <t>116216XUC001049</t>
  </si>
  <si>
    <t>VVF/TAL/EXP/0297/16-17</t>
  </si>
  <si>
    <t>VVF/TAL/EXP/0298/16-17</t>
  </si>
  <si>
    <t>August_2016</t>
  </si>
  <si>
    <t>Other Industrial Fatty Alcohol Vegarol 22-70(Behenyl Alcohol C22-Min.70%) Pastilles</t>
  </si>
  <si>
    <t>BKDN0461162100533384</t>
  </si>
  <si>
    <t>116216XUC000999</t>
  </si>
  <si>
    <t>VVF/TAL/EXP/0299/16-17</t>
  </si>
  <si>
    <t>58.950</t>
  </si>
  <si>
    <t>15.07.2016</t>
  </si>
  <si>
    <t>BKDN0461162100532104</t>
  </si>
  <si>
    <t>VVF/TAL/EXP/0300/16-17</t>
  </si>
  <si>
    <t>ILMOR KIMYA TEKSTIL SANAYI VE TIC. LTD. STI.</t>
  </si>
  <si>
    <t>SATRTD - OCTDECN-1-OL (STRYL ALCHL) FATTY ALCOHOL VEGAROL 1898 (STEARYL ALCOHOL) PASTILLES /SATRTD - HXADECAN-1-OL (CETYL ALCHL) FATTY ALCOHOL VEGAROL 1698 (CETYL ALCOHOL) PASTILLES</t>
  </si>
  <si>
    <t>BKDN0461162100336368</t>
  </si>
  <si>
    <t>116216XSC000910</t>
  </si>
  <si>
    <t>VVF/TAL/EXP/0301/16-17</t>
  </si>
  <si>
    <t>9103750268-269</t>
  </si>
  <si>
    <t>BKDN0461162100505867</t>
  </si>
  <si>
    <t>116216XSC000902</t>
  </si>
  <si>
    <t>VVF/TAL/EXP/0302/16-17</t>
  </si>
  <si>
    <t>16.07.2016</t>
  </si>
  <si>
    <t>BKDN0461162100505868</t>
  </si>
  <si>
    <t>VVF/TAL/EXP/0303/16-17</t>
  </si>
  <si>
    <t xml:space="preserve">OTHER INDUSTRIAL FATTY ALCOHOL VEGAROL 1618 TA (CETO STEARYL ALCOHOL) NF, PASTILLES </t>
  </si>
  <si>
    <t>BKDN0461162100336419</t>
  </si>
  <si>
    <t>116216XUC000907</t>
  </si>
  <si>
    <t>VVF/TAL/EXP/0304/16-17</t>
  </si>
  <si>
    <t>OTHER INDUSTRIAL FATTY ALCOHOL VEGAROL 1618 50:50 (MB) (CETO STEARYL ALCOHOL 50:50) PASTILLES</t>
  </si>
  <si>
    <t>BKDN0461162100505912</t>
  </si>
  <si>
    <t>116216XUC001118</t>
  </si>
  <si>
    <t>VVF/TAL/EXP/0305/16-17</t>
  </si>
  <si>
    <t>19.844</t>
  </si>
  <si>
    <t>BKDN0461162100336412</t>
  </si>
  <si>
    <t>116216XUC000903</t>
  </si>
  <si>
    <t>VVF/TAL/EXP/0306/16-17</t>
  </si>
  <si>
    <t>VVF/TAL/EXP/0307/16-17</t>
  </si>
  <si>
    <t>SATRTD - HXADECAN-1-OL (CETYL ALCHL) FATTY ALCOHOL VEGAROL 1698 (CETYL ALCOHOL)</t>
  </si>
  <si>
    <t>18.560</t>
  </si>
  <si>
    <t>18.07.2016</t>
  </si>
  <si>
    <t>BKDN0461162100336445</t>
  </si>
  <si>
    <t>116216XUC000990</t>
  </si>
  <si>
    <t>VVF/TAL/EXP/0308/16-17</t>
  </si>
  <si>
    <t>BAM S. A.</t>
  </si>
  <si>
    <t>SATRTD - HXADECAN-1-OL (CETYL ALCHL) FATTY ALCOHOL VEGAROL 1698 (CETYL ALCOHOL) PASTILLES / SATRTD - OCTDECN-1-OL (STRYL ALCHL) FATTY ALCOHOL VEGAROL 1898 (STEARYL ALCOHOL) PASTILLES / OTHER INDUSTRIAL FATTY ALCOHOL VEGAROL 1618 50:50 (CETO STEARYL ALCOHOL 50:50) PASTILLES</t>
  </si>
  <si>
    <t>30</t>
  </si>
  <si>
    <t>BKDN0461162100505913</t>
  </si>
  <si>
    <t>116216XSC001175</t>
  </si>
  <si>
    <t>VVF/TAL/EXP/0309/16-17</t>
  </si>
  <si>
    <t>M+H, MICA A HARASTA S.R.O.</t>
  </si>
  <si>
    <t>SATRTD - HXADECAN-1-OL (CETYL ALCHL) FATTY ALCOHOL VEGAROL 1698 (CETYL ALCOHOL) PASTILLES/ OTHER INDUSTRIAL FATTY ALCOHOL VEGAROL 1618 50:50 (CETO STEARYL ALCOHOL 50:50) PASTILLES</t>
  </si>
  <si>
    <t>29051700 / 38237090</t>
  </si>
  <si>
    <t>BKDN0461162100535402</t>
  </si>
  <si>
    <t>116217XSC000220</t>
  </si>
  <si>
    <t>VVF/TAL/EXP/0310/16-17</t>
  </si>
  <si>
    <t>9103750275-276</t>
  </si>
  <si>
    <t>19.845</t>
  </si>
  <si>
    <t>BKDN0461162100336414</t>
  </si>
  <si>
    <t>116216XUC000905</t>
  </si>
  <si>
    <t>VVF/TAL/EXP/0311/16-17</t>
  </si>
  <si>
    <t>BKDN0461162100336413</t>
  </si>
  <si>
    <t>116216XUC000904</t>
  </si>
  <si>
    <t>VVF/TAL/EXP/0312/16-17</t>
  </si>
  <si>
    <t>VVF/TAL/EXP/0313/16-17</t>
  </si>
  <si>
    <t>19.07.2016</t>
  </si>
  <si>
    <t>BKDN0461162100336416</t>
  </si>
  <si>
    <t>VVF/TAL/EXP/0314/16-17</t>
  </si>
  <si>
    <t>9103750279-280</t>
  </si>
  <si>
    <t>VVF/TAL/EXP/0315/16-17</t>
  </si>
  <si>
    <t>BKDN0461162100336417</t>
  </si>
  <si>
    <t>116216XUC000906</t>
  </si>
  <si>
    <t>VVF/TAL/EXP/0316/16-17</t>
  </si>
  <si>
    <t>SEZ AURANGABAD</t>
  </si>
  <si>
    <t>VVF/TAL/EXP/0317/16-17</t>
  </si>
  <si>
    <t>OTHER INDUSTRIAL MONOCARBOXYLIC FATTY ACID 39.530 4100.00 162073.00
TANKS IN DISTILLED FATTY ACID - C8/C10
CONTAINER BULK (CAPRYLIC CAPRIC ACID)</t>
  </si>
  <si>
    <t>20.07.2016</t>
  </si>
  <si>
    <t>BKDN0461162100336421</t>
  </si>
  <si>
    <t>116216XUC000923</t>
  </si>
  <si>
    <t>VVF/TAL/EXP/0318/16-17</t>
  </si>
  <si>
    <t>58.500</t>
  </si>
  <si>
    <t>VVF/TAL/EXP/0319/16-17</t>
  </si>
  <si>
    <t>9103750281-282</t>
  </si>
  <si>
    <t>SATRTD - HXADECAN-1-OL (CETYL ALCHL) FATTY ALCOHOL VEGAROL 1698 (MB) (CETYL ALCOHOL) NF</t>
  </si>
  <si>
    <t>18.144</t>
  </si>
  <si>
    <t>BKDN0461162100336435</t>
  </si>
  <si>
    <t>116216XUC000969</t>
  </si>
  <si>
    <t>VVF/TAL/EXP/0320/16-17</t>
  </si>
  <si>
    <t>9103750287-288-289</t>
  </si>
  <si>
    <t>42.000</t>
  </si>
  <si>
    <t>BKDN0461162100505888</t>
  </si>
  <si>
    <t>116216XSC000931</t>
  </si>
  <si>
    <t>VVF/TAL/EXP/0321/16-17</t>
  </si>
  <si>
    <t>21.07.2016</t>
  </si>
  <si>
    <t>BKDN0461162100336436</t>
  </si>
  <si>
    <t>VVF/TAL/EXP/0322/16-17</t>
  </si>
  <si>
    <t>14</t>
  </si>
  <si>
    <t>BKDN0461162100505889</t>
  </si>
  <si>
    <t>VVF/TAL/EXP/0323/16-17</t>
  </si>
  <si>
    <t>SATRTD - HXADECAN-1-OL (CETYL ALCHL) FATTY ALCOHOL VEGAROL 1698 (MB) (CETYL ALCOHOL) NF PASTILLES</t>
  </si>
  <si>
    <t>BKDN0461162100336432</t>
  </si>
  <si>
    <t>116216XUC000967</t>
  </si>
  <si>
    <t>VVF/TAL/EXP/0324/16-17</t>
  </si>
  <si>
    <t>OTHER INDUSTRIAL FATTY ALCOHOL VEGAROL 1618 TA (CETO STEARYL ALCOHOL 30:70) PASTILLES</t>
  </si>
  <si>
    <t>BKDN0461162100505976</t>
  </si>
  <si>
    <t>116216XUC001191</t>
  </si>
  <si>
    <t>VVF/TAL/EXP/0325/16-17</t>
  </si>
  <si>
    <t>CJP CHEMICALS (PTY) LTD.</t>
  </si>
  <si>
    <t>BKDN0461162100336370</t>
  </si>
  <si>
    <t>116216XSC000932</t>
  </si>
  <si>
    <t>VVF/TAL/EXP/0326/16-17</t>
  </si>
  <si>
    <t>22.07.2016</t>
  </si>
  <si>
    <t>BKDN0461162100336372</t>
  </si>
  <si>
    <t>116216XSC000943</t>
  </si>
  <si>
    <t>VVF/TAL/EXP/0327/16-17</t>
  </si>
  <si>
    <t>42</t>
  </si>
  <si>
    <t>BKDN0461162100505890</t>
  </si>
  <si>
    <t>VVF/TAL/EXP/0328/16-17</t>
  </si>
  <si>
    <t>UNIVAR BRASIL LTDA</t>
  </si>
  <si>
    <t>70% - 30 DAYS FROM BL DATE
30% AGAINST COPY DOCUMENTS AND BALANCE</t>
  </si>
  <si>
    <t>26</t>
  </si>
  <si>
    <t>BKDN0461162100505977</t>
  </si>
  <si>
    <t>116216XSC000988</t>
  </si>
  <si>
    <t>VVF/TAL/EXP/0329/16-17</t>
  </si>
  <si>
    <t>ZOHAR DALIA C.A.A. LTD.</t>
  </si>
  <si>
    <t>OTHER INDUSTRIAL FATTY ALCOHOL IN FATTY ALCOHOL C1214 (LAURYL MYRISTYL ALCOHOL)</t>
  </si>
  <si>
    <t>18.960</t>
  </si>
  <si>
    <t>BKDN0461162100505914</t>
  </si>
  <si>
    <t>116216XUC000921</t>
  </si>
  <si>
    <t>VVF/TAL/EXP/0330/16-17</t>
  </si>
  <si>
    <t>VVF/TAL/EXP/0331/16-17</t>
  </si>
  <si>
    <t>9103750298-299</t>
  </si>
  <si>
    <t>Other Industrial Fatty Alcohol Vegarol 1618 (Ceto Stearyl  Alcohol) Pastilles</t>
  </si>
  <si>
    <t>25.07.2016</t>
  </si>
  <si>
    <t>VVF/BULK/EXP/001/16-17</t>
  </si>
  <si>
    <t>SION</t>
  </si>
  <si>
    <t>DIRECT-BULK</t>
  </si>
  <si>
    <t>FATTY ALCOHOL ETHOXYLATE (2) [PALM CHEM 1214]</t>
  </si>
  <si>
    <t>BKDN0461162100531985</t>
  </si>
  <si>
    <t>116216XSC000953</t>
  </si>
  <si>
    <t>VVF/TAL/EXP/0332/16-17</t>
  </si>
  <si>
    <t>VVF/TAL/EXP/0333/16-17</t>
  </si>
  <si>
    <t>9103750302-303-304</t>
  </si>
  <si>
    <t>VVF/TAL/EXP/0334/16-17</t>
  </si>
  <si>
    <t>9103750296-297</t>
  </si>
  <si>
    <t>VVF/TAL/EXP/0335/16-17</t>
  </si>
  <si>
    <t>9103750292-293</t>
  </si>
  <si>
    <t>96</t>
  </si>
  <si>
    <t>VVF/TAL/EXP/0336/16-17</t>
  </si>
  <si>
    <t>VVF/TAL/EXP/0337/16-17</t>
  </si>
  <si>
    <t>VVF/TAL/EXP/0338/16-17</t>
  </si>
  <si>
    <t>VVF/TAL/EXP/0339/16-17</t>
  </si>
  <si>
    <t>26.07.2016</t>
  </si>
  <si>
    <t>VVF/TAL/EXP/0340/16-17</t>
  </si>
  <si>
    <t>9.6</t>
  </si>
  <si>
    <t>BKDN0461162100532105</t>
  </si>
  <si>
    <t>116216XUC001056</t>
  </si>
  <si>
    <t>VVF/TAL/EXP/0341/16-17</t>
  </si>
  <si>
    <t>VVF/TAL/EXP/0342/16-17</t>
  </si>
  <si>
    <t>BKDN0461162100336383</t>
  </si>
  <si>
    <t>116216XSC000947</t>
  </si>
  <si>
    <t>VVF/TAL/EXP/0343/16-17</t>
  </si>
  <si>
    <t>19.520</t>
  </si>
  <si>
    <t>BKDN0461162100532107</t>
  </si>
  <si>
    <t>116216XUC001055</t>
  </si>
  <si>
    <t>VVF/TAL/EXP/0344/16-17</t>
  </si>
  <si>
    <t>OCTOIC ACID (CAPRYLIC ACID) DISTILLED FATTY ACID - C8 (CAPRYLIC ACID 99%)</t>
  </si>
  <si>
    <t>19.850</t>
  </si>
  <si>
    <t>BKDN0461162100505915</t>
  </si>
  <si>
    <t>116216XUC001053</t>
  </si>
  <si>
    <t>VVF/TAL/EXP/0345/16-17</t>
  </si>
  <si>
    <t>VVF/TAL/EXP/0346/16-17</t>
  </si>
  <si>
    <t>27.07.2016</t>
  </si>
  <si>
    <t>VVF/TAL/EXP/0347/16-17</t>
  </si>
  <si>
    <t>VVF/TAL/EXP/0348/16-17</t>
  </si>
  <si>
    <t>18.530</t>
  </si>
  <si>
    <t>BKDN0461162100505916</t>
  </si>
  <si>
    <t>116216XSC001061</t>
  </si>
  <si>
    <t>VVF/TAL/EXP/0349/16-17</t>
  </si>
  <si>
    <t>9103750315-316</t>
  </si>
  <si>
    <t>OTHER INDUSTRIAL FATTY ALCOHOL VEGAROL 1618 (CETO STEARYL ALCOHOL) PASTILLES</t>
  </si>
  <si>
    <t>64</t>
  </si>
  <si>
    <t>BKDN0461162100336351</t>
  </si>
  <si>
    <t>116216XSC000946</t>
  </si>
  <si>
    <t>VVF/TAL/EXP/0350/16-17</t>
  </si>
  <si>
    <t>9103750309-310</t>
  </si>
  <si>
    <t>38.75</t>
  </si>
  <si>
    <t>VVF/TAL/EXP/0351/16-17</t>
  </si>
  <si>
    <t>28.07.2016</t>
  </si>
  <si>
    <t>BKDN0461162100505917</t>
  </si>
  <si>
    <t>116216XSC001060</t>
  </si>
  <si>
    <t>VVF/BULK/EXP/003/16-17</t>
  </si>
  <si>
    <t>BKDN0461162100531986</t>
  </si>
  <si>
    <t>VVF/TAL/EXP/0352/16-17</t>
  </si>
  <si>
    <t>13</t>
  </si>
  <si>
    <t>BKDN0461162100505918</t>
  </si>
  <si>
    <t>116216XUC001174</t>
  </si>
  <si>
    <t>VVF/TAL/EXP/0353/16-17</t>
  </si>
  <si>
    <t>VVF/TAL/EXP/0354/16-17</t>
  </si>
  <si>
    <t>BKDN0461162100336352</t>
  </si>
  <si>
    <t>VVF/TAL/EXP/0355/16-17</t>
  </si>
  <si>
    <t>17.573</t>
  </si>
  <si>
    <t>BKDN0461162100505919</t>
  </si>
  <si>
    <t>116216XUC001099</t>
  </si>
  <si>
    <t>VVF/TAL/EXP/0356/16-17</t>
  </si>
  <si>
    <t>VVF/TAL/EXP/0357/16-17</t>
  </si>
  <si>
    <t>VVF/TAL/EXP/0358/16-17</t>
  </si>
  <si>
    <t>BKDN0461162100505920</t>
  </si>
  <si>
    <t>116216XSC001062</t>
  </si>
  <si>
    <t>VVF/TAL/EXP/0359/16-17</t>
  </si>
  <si>
    <t>LASCARAY S.A.</t>
  </si>
  <si>
    <t>BKDN0461162100336385</t>
  </si>
  <si>
    <t>116216XSC000948</t>
  </si>
  <si>
    <t>VVF/TAL/EXP/0360/16-17</t>
  </si>
  <si>
    <t>VVF/TAL/EXP/0361/16-17</t>
  </si>
  <si>
    <t>80</t>
  </si>
  <si>
    <t>BKDN0461162100336353</t>
  </si>
  <si>
    <t>VVF/TAL/EXP/0362/16-17</t>
  </si>
  <si>
    <t>SATRTD - HXADECAN-1-OL (CETYL ALCHL) 2.400 .00 3576.00
FATTY ALCOHOL
VEGAROL 1698 (CETYL ALCOHOL) PASTILLES</t>
  </si>
  <si>
    <t>2.4</t>
  </si>
  <si>
    <t>29.07.2016</t>
  </si>
  <si>
    <t>BKDN0461162100505921</t>
  </si>
  <si>
    <t>116216XUC001054</t>
  </si>
  <si>
    <t>VVF/TAL/EXP/0363/16-17</t>
  </si>
  <si>
    <t>9103750320-321</t>
  </si>
  <si>
    <t>BKDN0461162100505922</t>
  </si>
  <si>
    <t>116216XUC001098</t>
  </si>
  <si>
    <t>VVF/BDD/EXP/005(9114650016-18-20)</t>
  </si>
  <si>
    <t xml:space="preserve">SOAP NOODLES </t>
  </si>
  <si>
    <t>BKID0000160160969016</t>
  </si>
  <si>
    <t>0160FBC16000577</t>
  </si>
  <si>
    <t>VVF/TAL/EXP/1119/15-16</t>
  </si>
  <si>
    <t>26.03.2016</t>
  </si>
  <si>
    <t>Other Industrial Fatty Alcohol -Vegarol 1214 (Lauryl Myristyl Alcohol)</t>
  </si>
  <si>
    <t>UCBA0001979160197365</t>
  </si>
  <si>
    <t>19791617N2464</t>
  </si>
  <si>
    <t>VVF/TAL/EXP/1120/15-16</t>
  </si>
  <si>
    <t>28.03.2016</t>
  </si>
  <si>
    <t>UCBA0001979160193864</t>
  </si>
  <si>
    <t>19791617N2463</t>
  </si>
  <si>
    <t>VVF/TAL/EXP/1121/15-16</t>
  </si>
  <si>
    <t>BKID0000160160897499</t>
  </si>
  <si>
    <t>0160FBC16000591</t>
  </si>
  <si>
    <t>VVF/TAL/EXP/1122/15-16</t>
  </si>
  <si>
    <t>COMPANIA HULERA TORNEL,S.A. DE</t>
  </si>
  <si>
    <t>Other Stearic Acid Stearic Acid UTSR</t>
  </si>
  <si>
    <t>BKID0000160160916720</t>
  </si>
  <si>
    <t>0160FBN16000086</t>
  </si>
  <si>
    <t>Fully uploaded</t>
  </si>
  <si>
    <t>VVF/TAL/EXP/1123/15-16</t>
  </si>
  <si>
    <t>UTIB0000173000016143</t>
  </si>
  <si>
    <t>0173FUGC1600408</t>
  </si>
  <si>
    <t>VVF/TAL/EXP/1124/15-16</t>
  </si>
  <si>
    <t>BKID0000160160879891</t>
  </si>
  <si>
    <t>0160FBC16000658</t>
  </si>
  <si>
    <t>VVF/TAL/EXP/1125/15-16</t>
  </si>
  <si>
    <t>29.03.2016</t>
  </si>
  <si>
    <t>Other Industrial Fatty Alcohol Vegarol 22-70 (Behenyl Alcohol) Pastilles</t>
  </si>
  <si>
    <t>BKID0000160160884481</t>
  </si>
  <si>
    <t>0160FBC16000618</t>
  </si>
  <si>
    <t>VVF/TAL/EXP/1126/15-16</t>
  </si>
  <si>
    <t>OBETECH PACIFIC SDN.BHD</t>
  </si>
  <si>
    <t>BKID0000160160870299</t>
  </si>
  <si>
    <t>0160FBC16000667</t>
  </si>
  <si>
    <t>VVF/TAL/EXP/1127/15-16</t>
  </si>
  <si>
    <t>BKID0000160160903665</t>
  </si>
  <si>
    <t>0160FBC16000588</t>
  </si>
  <si>
    <t>VVF/TAL/EXP/1128/15-16</t>
  </si>
  <si>
    <t xml:space="preserve">Other Industrial Fatty Alcohol -Vegarol 1618 TA  (Ceto Stearyl Alcohol) pastilles </t>
  </si>
  <si>
    <t>BKID0000160160960865</t>
  </si>
  <si>
    <t>0160FBC16000633</t>
  </si>
  <si>
    <t>VVF/TAL/EXP/1129/15-16</t>
  </si>
  <si>
    <t>BKID0000160160960864</t>
  </si>
  <si>
    <t>VVF/TAL/EXP/1130/15-16</t>
  </si>
  <si>
    <t>30.03.2016</t>
  </si>
  <si>
    <t>90 Days from B/L Date</t>
  </si>
  <si>
    <t xml:space="preserve">SATRTD-OCTDECN-1-OL (Cetyl ALCHL) - Fatty Alcohol - Vegarol 18 DO(Stearyl Alcohol) </t>
  </si>
  <si>
    <t>BKID0000160160863542</t>
  </si>
  <si>
    <t>0160FBC16000596</t>
  </si>
  <si>
    <t>VVF/TAL/EXP/1131/15-16</t>
  </si>
  <si>
    <t>BKID0000160160863543</t>
  </si>
  <si>
    <t>0160FBC16000598</t>
  </si>
  <si>
    <t>VVF/TAL/EXP/1132/15-16</t>
  </si>
  <si>
    <t>BKID0000160160867969</t>
  </si>
  <si>
    <t>0160FBN16000083</t>
  </si>
  <si>
    <t>VVF/TAL/EXP/1133/15-16</t>
  </si>
  <si>
    <t>BKID0000160160869159</t>
  </si>
  <si>
    <t>0160FBC16000583</t>
  </si>
  <si>
    <t>VVF/TAL/EXP/1134/15-16</t>
  </si>
  <si>
    <t>KEMCARE LIMITED</t>
  </si>
  <si>
    <t>United Kingdom</t>
  </si>
  <si>
    <t>BKID0000160160871118</t>
  </si>
  <si>
    <t>0160FBC16000672</t>
  </si>
  <si>
    <t>VVF/TAL/EXP/1135/15-16</t>
  </si>
  <si>
    <t>BKID0000160160863544</t>
  </si>
  <si>
    <t>0160FBC16000601</t>
  </si>
  <si>
    <t>VVF/V-BULK/EXP/001/16-17</t>
  </si>
  <si>
    <t>9103750148-149</t>
  </si>
  <si>
    <t>DIRECT-V-BULK</t>
  </si>
  <si>
    <t>BKID0000160160901060</t>
  </si>
  <si>
    <t>0160FBC16000861</t>
  </si>
  <si>
    <t>VVF/TAL/EXP/0364/16-17</t>
  </si>
  <si>
    <t>BKDN0461162100505978</t>
  </si>
  <si>
    <t>116216XUC000955</t>
  </si>
  <si>
    <t>VVF/TAL/EXP/0365/16-17</t>
  </si>
  <si>
    <t>30.07.2016</t>
  </si>
  <si>
    <t>PAYMENT  REALISED; BRC not uploaded</t>
  </si>
  <si>
    <t>VVF/TAL/EXP/0366/16-17</t>
  </si>
  <si>
    <t>9103750324-325</t>
  </si>
  <si>
    <t xml:space="preserve"> OTHER SATRTD ACYLC MNOCRBIXYLC ACDS  DISTILLED FATTY ACID - C22 (BEHENIC ACID 90%) </t>
  </si>
  <si>
    <t>BKDN0461162100533487</t>
  </si>
  <si>
    <t>116216XUC000954</t>
  </si>
  <si>
    <t>VVF/TAL/EXP/0367/16-17</t>
  </si>
  <si>
    <t>OTHER SATRTD ACYLC MNOCRBIXYLC ACDS DISTILLED FATTY ACID - C22 (BEHENIC ACID 90%)</t>
  </si>
  <si>
    <t>BKDN0461162100533488</t>
  </si>
  <si>
    <t>VVF/TAL/EXP/0368/16-17</t>
  </si>
  <si>
    <t>INTERBEAUTY COSMETICS LTD</t>
  </si>
  <si>
    <t>OTHER INDUSTRIAL FATTY ALCOHOL VEGAROL 1618 50:50 (CETO STEARYL ALCOHOL 50:50) PASTILLES / SATRTD - HXADECAN-1-OL (CETYL ALCHL) FATTY ALCOHOL VEGAROL 1698 CETYL ALCOHOL) PASTILLES / SATRTD - OCTDECN-1-OL (STRYL ALCHL) FATTY ALCOHOL
VEGAROL 1898 (STEARYL ALCOHOL) PASTILLES</t>
  </si>
  <si>
    <t>BKDN0461162100505923</t>
  </si>
  <si>
    <t>116216XUC001333</t>
  </si>
  <si>
    <t>VVF/TAL/EXP/0369/16-17</t>
  </si>
  <si>
    <t>BKDN0461162100505924</t>
  </si>
  <si>
    <t>116216XUC001100</t>
  </si>
  <si>
    <t>VVF/TAL/EXP/0370/16-17</t>
  </si>
  <si>
    <t>BKDN0461162100505925</t>
  </si>
  <si>
    <t>116216XUC001101</t>
  </si>
  <si>
    <t>VVF/TAL/EXP/0371/16-17</t>
  </si>
  <si>
    <t>9103750333-334</t>
  </si>
  <si>
    <t xml:space="preserve">OTHER UNSATRTD ACYCLC, MONOCRBOXYLC ACDS DISTILLED FATTY ACID - C22 (ERUCIC ACID 90%) </t>
  </si>
  <si>
    <t>BKDN0461162100336440</t>
  </si>
  <si>
    <t>116216XUC000986</t>
  </si>
  <si>
    <t>VVF/TAL/EXP/0372/16-17</t>
  </si>
  <si>
    <t>SYNERGY CHEMICALS SARL</t>
  </si>
  <si>
    <t>LIBANON</t>
  </si>
  <si>
    <t xml:space="preserve">GLYCEROL REFINED GLYCERINE USP (GLYCERINE USP)  </t>
  </si>
  <si>
    <t>04.08.2016</t>
  </si>
  <si>
    <t>BKDN0461162100531864</t>
  </si>
  <si>
    <t>116216LTAP00097</t>
  </si>
  <si>
    <t>VVF/TAL/EXP/0373/16-17</t>
  </si>
  <si>
    <t>9103750331-332</t>
  </si>
  <si>
    <t>BKDN0461162100505926</t>
  </si>
  <si>
    <t>116216XUC001242</t>
  </si>
  <si>
    <t>VVF/TAL/EXP/0374/16-17</t>
  </si>
  <si>
    <t>OTHER INDUSTRIAL FATTY ALCOHOL VEGAROL 1618 50:50 (CETO STEARYL ALCOHOL 50:50) PASTILLES / SATRTD - OCTDECN-1-OL (STRYL ALCHL) FATTY ALCOHOL VEGAROL 1898 (STEARYL ALCOHOL) PASTILLES</t>
  </si>
  <si>
    <t>BKDN0461162100505927</t>
  </si>
  <si>
    <t>Partly uploaded</t>
  </si>
  <si>
    <t>VVF/TAL/EXP/0375/16-17</t>
  </si>
  <si>
    <t>BKDN0461162100336443</t>
  </si>
  <si>
    <t>VVF/TAL/EXP/0376/16-17</t>
  </si>
  <si>
    <t>SATRTD - HXADECAN-1-OL (CETYL ALCHL) FATTY ALCOHOL VEGAROL 1698(CETYL ALCOHOL) NF PASTILLES/OTHER INDUSTRIAL FATTY ALCOHOL VEGAROL 1618 50:50 (CETO STEARYL ALCOHOL 50:50) PASTILLES/</t>
  </si>
  <si>
    <t>05.08.2016</t>
  </si>
  <si>
    <t>BKDN0461162100505928</t>
  </si>
  <si>
    <t>116216XUC001229</t>
  </si>
  <si>
    <t>VVF/TAL/EXP/0377/16-17</t>
  </si>
  <si>
    <t>9103750348-349</t>
  </si>
  <si>
    <t>MOHAMMAD NAVID ADHAM</t>
  </si>
  <si>
    <t>VVF/TAL/EXP/0378/16-17</t>
  </si>
  <si>
    <t>06.08.2016</t>
  </si>
  <si>
    <t>BKDN0461162100535375</t>
  </si>
  <si>
    <t>116217XSC000125</t>
  </si>
  <si>
    <t>VVF/TAL/EXP/0379/16-17</t>
  </si>
  <si>
    <t xml:space="preserve">SATRTD - HXADECAN-1-OL (CETYL ALCHL) FATTY ALCOHOL VEGAROL 1698(CETYL ALCOHOL) </t>
  </si>
  <si>
    <t>BKDN0461162100505929</t>
  </si>
  <si>
    <t>116216XUC001123</t>
  </si>
  <si>
    <t>VVF/TAL/EXP/0380/16-17</t>
  </si>
  <si>
    <t>DISTRIBUIDORA Y CONVERTIDORA INDUSTRIAL SA DE</t>
  </si>
  <si>
    <t>OTHER INDUSTRIAL FATTY ALCOHOL VEGAROL 22(BEHENYL ALCOHOL) PASTILLES / SATRTD - HXADECAN-1-OL (CETYL ALCHL) FATTY ALCOHOL VEGAROL 1698 CETYL ALCOHOL) PASTILLES / SATRTD - OCTDECN-1-OL (STRYL ALCHL) FATTY ALCOHOL
VEGAROL 1898 (STEARYL ALCOHOL) PASTILLES</t>
  </si>
  <si>
    <t>BKDN0461162100505930</t>
  </si>
  <si>
    <t>116216XUC001000</t>
  </si>
  <si>
    <t>VVF/TAL/EXP/0381/16-17</t>
  </si>
  <si>
    <t>BKDN0461162100505931</t>
  </si>
  <si>
    <t>116216XUC001137</t>
  </si>
  <si>
    <t>VVF/TAL/EXP/0382/16-17</t>
  </si>
  <si>
    <t>SATRTD - HXADECAN-1-OL (CETYL ALCHL) FATTY ALCOHOL VEGAROL 1698(CETYL ALCOHOL) NF PASTILLES/OTHER INDUSTRIAL FATTY ALCOHOL VEGAROL 1618 (CETO STEARYL ALCOHOL) PASTILLES</t>
  </si>
  <si>
    <t>VVF/TAL/EXP/0383/16-17</t>
  </si>
  <si>
    <t>BKDN0461162100505932</t>
  </si>
  <si>
    <t>116216XUC001280</t>
  </si>
  <si>
    <t>VVF/TAL/EXP/0384/16-17</t>
  </si>
  <si>
    <t>90 Days from b/l date</t>
  </si>
  <si>
    <t>BKDN0461162100505933</t>
  </si>
  <si>
    <t>116216XUC001103</t>
  </si>
  <si>
    <t>VVF/TAL/EXP/0385/16-17</t>
  </si>
  <si>
    <t>BKDN0461162100535393</t>
  </si>
  <si>
    <t>116217XUC000211</t>
  </si>
  <si>
    <t>VVF/BULK/EXP/004/16-17</t>
  </si>
  <si>
    <t>TARMESH INTERNATIONAL (PVT) LIMITED.</t>
  </si>
  <si>
    <t xml:space="preserve">FATTY ALCOHOL ETHOXYLATE (7) </t>
  </si>
  <si>
    <t>VVF/TAL/EXP/0386/16-17</t>
  </si>
  <si>
    <t>BKDN0461162100505934</t>
  </si>
  <si>
    <t>116216XUC001125</t>
  </si>
  <si>
    <t>VVF/TAL/EXP/0387/16-17</t>
  </si>
  <si>
    <t>BKDN0461162100505936</t>
  </si>
  <si>
    <t>116216XUC001126</t>
  </si>
  <si>
    <t>VVF/TAL/EXP/0388/16-17</t>
  </si>
  <si>
    <t>BKDN0461162100505937</t>
  </si>
  <si>
    <t>116216XUC001102</t>
  </si>
  <si>
    <t>VVF/BULK/EXP/005/16-17</t>
  </si>
  <si>
    <t>VVF/TAL/EXP/0389/16-17</t>
  </si>
  <si>
    <t>FRANCE</t>
  </si>
  <si>
    <t>SATRTD - HXADECAN-1-OL (CETYL ALCHL) FATTY ALCOHOL VEGAROL 1698(CETYL ALCOHOL) NF PASTILLES</t>
  </si>
  <si>
    <t>BKDN0461162100505938</t>
  </si>
  <si>
    <t>116216XUC001121</t>
  </si>
  <si>
    <t>VVF/TAL/EXP/0390/16-17</t>
  </si>
  <si>
    <t>VVF/TAL/EXP/0391/16-17</t>
  </si>
  <si>
    <t>BRENNTAG LATIN AMERICA, INC.</t>
  </si>
  <si>
    <t>BKDN0461162100505939</t>
  </si>
  <si>
    <t>116216XSC001009</t>
  </si>
  <si>
    <t>VVF/TAL/EXP/0392/16-17</t>
  </si>
  <si>
    <t>VVF/TAL/EXP/0393/16-17</t>
  </si>
  <si>
    <t>BKDN0461162100505940</t>
  </si>
  <si>
    <t>116216XUC001106</t>
  </si>
  <si>
    <t>VVF/TAL/EXP/0394/16-17</t>
  </si>
  <si>
    <t>MULTYWAY CHEMICALS (PVT) LTD.</t>
  </si>
  <si>
    <t>Sri Lanka</t>
  </si>
  <si>
    <t xml:space="preserve">OTHER STEARIC ACID STEARIC ACID - UTSR / OTHER INDUSTRIAL MONOCARBOXYLIC FATTY ACID DISTILLED FATTY ACID VEGACID 1880 </t>
  </si>
  <si>
    <t>38231190 / 38231900</t>
  </si>
  <si>
    <t>BKDN0461162100531865</t>
  </si>
  <si>
    <t>116217XSC000123</t>
  </si>
  <si>
    <t>VVF/TAL/EXP/0395/16-17</t>
  </si>
  <si>
    <t>VVF/TAL/EXP/0396/16-17</t>
  </si>
  <si>
    <t>DIPOL CHEMICAL INTERNATIONAL INC.</t>
  </si>
  <si>
    <t>13.08.2016</t>
  </si>
  <si>
    <t>VVF/TAL/EXP/0397/16-17</t>
  </si>
  <si>
    <t>BKDN0461162100535425</t>
  </si>
  <si>
    <t>116217XUC000207</t>
  </si>
  <si>
    <t>VVF/TAL/EXP/0398/16-17</t>
  </si>
  <si>
    <t>OTHER INDUSTRIAL MONOCARBOXYLIC FATTY ACID DISTILLED FATTY ACID - C8/C10 (CAPRYLIC CAPRIC ACID)
H. S. CODE NO. 3823.19.00</t>
  </si>
  <si>
    <t>BKDN0461162100505941</t>
  </si>
  <si>
    <t>116216XUC001124</t>
  </si>
  <si>
    <t>VVF/TAL/EXP/0399/16-17</t>
  </si>
  <si>
    <t>OTHER INDUSTRIAL FATTY ALCOHOL VEGAROL 1618 TA (CETO STEARYL ALCOHOL) PASTILLES
H. S.</t>
  </si>
  <si>
    <t>BKDN0461162100505942</t>
  </si>
  <si>
    <t>116216XSC0001002</t>
  </si>
  <si>
    <t>VVF/TAL/EXP/0400/16-17</t>
  </si>
  <si>
    <t>OTHER INDUSTRIAL FATTY ALCOHOL VEGAROL 22 70 (BEHENYL ALCOHOL) NF, PASTILLES</t>
  </si>
  <si>
    <t>17.08.2016</t>
  </si>
  <si>
    <t>BKDN0461162100531866</t>
  </si>
  <si>
    <t>116216XUC001296</t>
  </si>
  <si>
    <t>VVF/TAL/EXP/0401/16-17</t>
  </si>
  <si>
    <t>BKDN0461162100531867</t>
  </si>
  <si>
    <t>116216XUC001297</t>
  </si>
  <si>
    <t>VVF/TAL/EXP/0402/16-17</t>
  </si>
  <si>
    <t>BKDN0461162100505943</t>
  </si>
  <si>
    <t>116216XUC001228</t>
  </si>
  <si>
    <t>VVF/TAL/EXP/0403/16-17</t>
  </si>
  <si>
    <t>BKDN0461162100505944</t>
  </si>
  <si>
    <t>116216XUC001104</t>
  </si>
  <si>
    <t>VVF/TAL/EXP/0404/16-17</t>
  </si>
  <si>
    <t>BKDN0461162100505946</t>
  </si>
  <si>
    <t>116216XUC001001</t>
  </si>
  <si>
    <t>VVF/TAL/EXP/0405/16-17</t>
  </si>
  <si>
    <t>VVF/TAL/EXP/0406/16-17</t>
  </si>
  <si>
    <t>COLGATE PALMOLIVE TEMIZLIK URUNLERI SAN VE TIC A.S</t>
  </si>
  <si>
    <t>turkey</t>
  </si>
  <si>
    <t>60 days from b/l date</t>
  </si>
  <si>
    <t>BKDN0461162100505979</t>
  </si>
  <si>
    <t>116216XSC000998</t>
  </si>
  <si>
    <t>VVF/TAL/EXP/0407/16-17</t>
  </si>
  <si>
    <t>OTHER INDUSTRIAL FATTY ALCOHOL VEGAROL 1214 (LAURYL MYRISTYL ALCOHOL) /SATRTD - HXADECAN-1-OL (CETYL ALCHL) FATTY ALCOHOL VEGAROL 1698 (CETYL ALCOHOL) PASTILLES</t>
  </si>
  <si>
    <t>27.08.2016</t>
  </si>
  <si>
    <t>BKDN0461162100505947</t>
  </si>
  <si>
    <t>116216XSC001052</t>
  </si>
  <si>
    <t>VVF/TAL/EXP/0408/16-17</t>
  </si>
  <si>
    <t>OBETECH PACIFIC SDN. BHD.</t>
  </si>
  <si>
    <t>21.08.2016</t>
  </si>
  <si>
    <t>BKDN0461162100531901</t>
  </si>
  <si>
    <t>116217XSC000121</t>
  </si>
  <si>
    <t>VVF/TAL/EXP/0409/16-17</t>
  </si>
  <si>
    <t>OTHER INDUSTRIAL FATTY ALCOHOL VEGAROL 22 (BEHENYL ALCOHOL) PASTILLES / OTHER INDUSTRIAL FATTY ALCOHOL VEGAROL 1618 PS (CETO STEARYL ALCOHOL) FLAKES FORM / SATRTD - OCTDECN-1-OL (STRYL ALCHL) FATTY ALCOHOL VEGAROL 1898 (STEARYL ALCOHOL) PASTILLES</t>
  </si>
  <si>
    <t>BKDN0461162100531895</t>
  </si>
  <si>
    <t>116217XSC000003</t>
  </si>
  <si>
    <t>VVF/TAL/EXP/0410/16-17</t>
  </si>
  <si>
    <t>VVF/TAL/EXP/0411/16-17</t>
  </si>
  <si>
    <t>9103750366-367</t>
  </si>
  <si>
    <t>VVF/TAL/EXP/0412/16-17</t>
  </si>
  <si>
    <t>GREENWELL OLEOCHEMICALS SDN BHD</t>
  </si>
  <si>
    <t>BKDN0461162100531869</t>
  </si>
  <si>
    <t>116216LTAP00109</t>
  </si>
  <si>
    <t>VVF/TAL/EXP/0413/16-17</t>
  </si>
  <si>
    <t>9103750368-369</t>
  </si>
  <si>
    <t>VVF/TAL/EXP/0414/16-17</t>
  </si>
  <si>
    <t xml:space="preserve">OTHER INDUSTRIAL FATTY ALCOHOL VEGAROL 1822 (BEHENYL ALCOHOL) PASTILLES </t>
  </si>
  <si>
    <t>BKDN0461162100531868</t>
  </si>
  <si>
    <t>116216XUC001298</t>
  </si>
  <si>
    <t>VVF/TAL/EXP/0415/16-17</t>
  </si>
  <si>
    <t>VVF/TAL/EXP/0416/16-17</t>
  </si>
  <si>
    <t>VVF/TAL/EXP/0417/16-17</t>
  </si>
  <si>
    <t>VVF/TAL/EXP/0418/16-17</t>
  </si>
  <si>
    <t>BKDN0461162100505948</t>
  </si>
  <si>
    <t>116216XUC001097</t>
  </si>
  <si>
    <t>VVF/TAL/EXP/0419/16-17</t>
  </si>
  <si>
    <t>VVF/TAL/EXP/0420/16-17</t>
  </si>
  <si>
    <t>VVF/TAL/EXP/0421/16-17</t>
  </si>
  <si>
    <t>25.08.2016</t>
  </si>
  <si>
    <t>UCBA0000003160218099</t>
  </si>
  <si>
    <t>00031617C0481</t>
  </si>
  <si>
    <t>VVF/TAL/EXP/0422/16-17</t>
  </si>
  <si>
    <t>BKDN0461162100505949</t>
  </si>
  <si>
    <t>116216XUC001105</t>
  </si>
  <si>
    <t>VVF/TAL/EXP/0423/16-17</t>
  </si>
  <si>
    <t>SWEDEN</t>
  </si>
  <si>
    <t>BKDN0461162100531996</t>
  </si>
  <si>
    <t>116216XUC001012</t>
  </si>
  <si>
    <t>VVF/TAL/EXP/0424/16-17</t>
  </si>
  <si>
    <t>VVF/TAL/EXP/0425/16-17</t>
  </si>
  <si>
    <t>VVF/TAL/EXP/0426/16-17</t>
  </si>
  <si>
    <t>26.08.2016</t>
  </si>
  <si>
    <t>VVF/TAL/EXP/0427/16-17</t>
  </si>
  <si>
    <t>malaysia</t>
  </si>
  <si>
    <t>BKDN0461162100505950</t>
  </si>
  <si>
    <t>116216XUC001290</t>
  </si>
  <si>
    <t>VVF/TAL/EXP/0428/16-17</t>
  </si>
  <si>
    <t>VVF/BULK/EXP/006/16-17</t>
  </si>
  <si>
    <t>PADIDEH SHIMI GHARB CO.</t>
  </si>
  <si>
    <t>FATTY ALCOHOL ETHOXYLATE (7)</t>
  </si>
  <si>
    <t>VVF/TAL/EXP/0429/16-17</t>
  </si>
  <si>
    <t>BKDN0461162100532038</t>
  </si>
  <si>
    <t>18.02.2017</t>
  </si>
  <si>
    <t>116216XSC001080</t>
  </si>
  <si>
    <t>VVF/TAL/EXP/0430/16-17</t>
  </si>
  <si>
    <t>BKDN0461162100505951</t>
  </si>
  <si>
    <t>116216XUC001289</t>
  </si>
  <si>
    <t>VVF/TAL/EXP/0431/16-17</t>
  </si>
  <si>
    <t>BKDN0461162100505953</t>
  </si>
  <si>
    <t>116216XSC001034</t>
  </si>
  <si>
    <t>VVF/TAL/EXP/0432/16-17</t>
  </si>
  <si>
    <t>VVF/TAL/EXP/0433/16-17</t>
  </si>
  <si>
    <t>VVF/TAL/EXP/0434/16-17</t>
  </si>
  <si>
    <t>90 days from b/l date</t>
  </si>
  <si>
    <t>29.08.2016</t>
  </si>
  <si>
    <t>BKDN0461162100532039</t>
  </si>
  <si>
    <t>116216XUC001046</t>
  </si>
  <si>
    <t>VVF/TAL/EXP/0435/16-17</t>
  </si>
  <si>
    <t>BKDN0461162100505954</t>
  </si>
  <si>
    <t>116216XUC001047</t>
  </si>
  <si>
    <t>VVF/TAL/EXP/0436/16-17</t>
  </si>
  <si>
    <t>GOLDWARD FINE CHEMICALS LTD</t>
  </si>
  <si>
    <t>HONG KONG</t>
  </si>
  <si>
    <t>BKDN0461162100531870</t>
  </si>
  <si>
    <t>116217XSC000016</t>
  </si>
  <si>
    <t>VVF/TAL/EXP/0437/16-17</t>
  </si>
  <si>
    <t>GALIL CHEMICALS LTD.</t>
  </si>
  <si>
    <t>60 Days from b/l date</t>
  </si>
  <si>
    <t>BKDN0461162100505955</t>
  </si>
  <si>
    <t>116216XUC001018</t>
  </si>
  <si>
    <t>VVF/TAL/EXP/0438/16-17</t>
  </si>
  <si>
    <t>VVF/TAL/EXP/0439/16-17</t>
  </si>
  <si>
    <t>MITSUI &amp; CO., LTD.</t>
  </si>
  <si>
    <t>30.08.2016</t>
  </si>
  <si>
    <t>BKDN0461162100505956</t>
  </si>
  <si>
    <t>116216XSC001036</t>
  </si>
  <si>
    <t>VVF/TAL/EXP/0440/16-17</t>
  </si>
  <si>
    <t>31.08.2016</t>
  </si>
  <si>
    <t>BKDN0461162100531897</t>
  </si>
  <si>
    <t>116216XSC000002</t>
  </si>
  <si>
    <t>VVF/TAL/EXP/0441/16-17</t>
  </si>
  <si>
    <t>OTHER INDUSTRIAL FATTY ALCOHOL VEGAROL 1618 TA CETO STEARYL ALCOHOL) PASTILLES</t>
  </si>
  <si>
    <t>BKDN0461162100505957</t>
  </si>
  <si>
    <t>116216XUC001291</t>
  </si>
  <si>
    <t>VVF/BULK/EXP/007/16-17</t>
  </si>
  <si>
    <t>9106750004-005</t>
  </si>
  <si>
    <t>IRAN CHEMICAL AND PETROCHEMICAL IND'S CO.</t>
  </si>
  <si>
    <t>FATTY ALCOHOL ETHOXYLATE (2)</t>
  </si>
  <si>
    <t>VVF/TAL/EXP/0442/16-17</t>
  </si>
  <si>
    <t>SEJINCOSTEC CO., LTD</t>
  </si>
  <si>
    <t>OTHER INDUSTRIAL FATTY ALCOHOL VEGAROL 22-80 (BEHENYL ALCOHOL C22 - MIN. 80%) PASTILLES</t>
  </si>
  <si>
    <t>BKDN0461162100505958</t>
  </si>
  <si>
    <t>116216XSC001091</t>
  </si>
  <si>
    <t>VVF/TAL/EXP/0443/16-17</t>
  </si>
  <si>
    <t>9103750394 &amp; 396</t>
  </si>
  <si>
    <t>BKDN0461162100505959</t>
  </si>
  <si>
    <t>116216XSC001033</t>
  </si>
  <si>
    <t>VVF/TAL/EXP/0444/16-17</t>
  </si>
  <si>
    <t>Sept_2016</t>
  </si>
  <si>
    <t>egypt</t>
  </si>
  <si>
    <t>SATRTD - OCTDECN-1-OL (STRYL ALCHL) FATTY ALCOHOL EGAROL 1898 (STEARYL ALCOHOL) PASTILLES</t>
  </si>
  <si>
    <t>06.09.2016</t>
  </si>
  <si>
    <t>VVF/TAL/EXP/0445/16-17</t>
  </si>
  <si>
    <t>SINO-JAPAN CHEMICAL CO., LTD.</t>
  </si>
  <si>
    <t>TAIWAN</t>
  </si>
  <si>
    <t>OTHER INDUSTRIAL FATTY ALCOHOL VEGAROL 1618 TA (CETO STEARYL ALCOHOL)</t>
  </si>
  <si>
    <t>01.09.2016</t>
  </si>
  <si>
    <t>BKDN0461162100505960</t>
  </si>
  <si>
    <t>116216XSC001081</t>
  </si>
  <si>
    <t>VVF/TAL/EXP/0446/16-17</t>
  </si>
  <si>
    <t>VVF/TAL/EXP/0447/16-17</t>
  </si>
  <si>
    <t>VVF/TAL/EXP/0448/16-17</t>
  </si>
  <si>
    <t>VVF/TAL/EXP/0449/16-17</t>
  </si>
  <si>
    <t>VVF/TAL/EXP/0450/16-17</t>
  </si>
  <si>
    <t>02.09.2016</t>
  </si>
  <si>
    <t>VVF/TAL/EXP/0451/16-17</t>
  </si>
  <si>
    <t>9103750403-404</t>
  </si>
  <si>
    <t xml:space="preserve">OLEOTRADE INTERNATIONAL CO., LTD. </t>
  </si>
  <si>
    <t>VVF/TAL/EXP/0452/16-17</t>
  </si>
  <si>
    <t>VVF/TAL/EXP/0453/16-17</t>
  </si>
  <si>
    <t>VVF/TAL/EXP/0454/16-17</t>
  </si>
  <si>
    <t>03.09.2016</t>
  </si>
  <si>
    <t>VVF/TAL/EXP/0455/16-17</t>
  </si>
  <si>
    <t>OTHER INDUSTRIAL FATTY ALCOHOL FATTY ALCOHOL C1216 (LAURYL MYRISTYL ALCOHOL)</t>
  </si>
  <si>
    <t>VVF/TAL/EXP/0456/16-17</t>
  </si>
  <si>
    <t>VVF/TAL/EXP/0457/16-17</t>
  </si>
  <si>
    <t>BALANCE 70% - 30 DAYS FROM BL DATE</t>
  </si>
  <si>
    <t>VVF/TAL/EXP/0458/16-17</t>
  </si>
  <si>
    <t>VVF/TAL/EXP/0459/16-17</t>
  </si>
  <si>
    <t>PAYMENT  REALISED</t>
  </si>
  <si>
    <t>VVF/TAL/EXP/0460/16-17</t>
  </si>
  <si>
    <t>07.09.2016</t>
  </si>
  <si>
    <t>VVF/TAL/EXP/0461/16-17</t>
  </si>
  <si>
    <t>VVF/TAL/EXP/0462/16-17</t>
  </si>
  <si>
    <t xml:space="preserve">VEGAROL 1822 (BEHENYL ALCOHOL) PASTILLES </t>
  </si>
  <si>
    <t>VVF/TAL/EXP/0463/16-17</t>
  </si>
  <si>
    <t>WINSTRON CORPORATION</t>
  </si>
  <si>
    <t>Taiwan</t>
  </si>
  <si>
    <t>OTHER SATRTD ACYLC MNOCRBIXYLC ACDS DISTILLED FATTY ACID - C22 [BEHENIC ACID 90%]</t>
  </si>
  <si>
    <t>08.09.2016</t>
  </si>
  <si>
    <t>VVF/TAL/EXP/0464/16-17</t>
  </si>
  <si>
    <t>ILMOR KIMYA TEKSTIL SANAYI VE TIC. LTD. STI</t>
  </si>
  <si>
    <t>Turkey</t>
  </si>
  <si>
    <t>VVF/TAL/EXP/0465/16-17</t>
  </si>
  <si>
    <t>TRADEWINDS ESTABLISHM ENT</t>
  </si>
  <si>
    <t>09.09.2016</t>
  </si>
  <si>
    <t>VVF/TAL/EXP/0466/16-17</t>
  </si>
  <si>
    <t>116216XUC001089</t>
  </si>
  <si>
    <t>VVF/TAL/EXP/0467/16-17</t>
  </si>
  <si>
    <t>10.09.2016</t>
  </si>
  <si>
    <t>VVF/TAL/EXP/0468/16-17</t>
  </si>
  <si>
    <t>VVF/TAL/EXP/0469/16-17</t>
  </si>
  <si>
    <t>VVF/TAL/EXP/0470/16-17</t>
  </si>
  <si>
    <t>france</t>
  </si>
  <si>
    <t>SATRTD - HXADECAN-1-OL (CETYL ALCHL) FATTY ALCOHOL VEGAROL 1698 (CETYL ALCOHOL) PASTILLES / SATRTD - OCTDECN-1-OL (STRYL ALCHL) FATTY ALCOHOL VEGAROL 1898 (STEARYL ALCOHOL) PASTILLES / OTHER INDUSTRIAL FATTY ALCOHOL VEGAROL 1618 TA (CETO STEARYL ALCOHOL) PASTILLES / OTHER INDUSTRIAL FATTY ALCOHOL VEGAROL 1618 50:50 (CETO STEARYL ALCOHOL 50:50) PASTILLES</t>
  </si>
  <si>
    <t>12.09.2016</t>
  </si>
  <si>
    <t>VVF/TAL/EXP/0471/16-17</t>
  </si>
  <si>
    <t>VVF/TAL/EXP/0472/16-17</t>
  </si>
  <si>
    <t>THODE + SCOBEL GMBH &amp; CO.</t>
  </si>
  <si>
    <t>CAMEROUN</t>
  </si>
  <si>
    <t>VVF/TAL/EXP/0473/16-17</t>
  </si>
  <si>
    <t>OPSONIN PHARMA LIMITED.</t>
  </si>
  <si>
    <t>BANGLADESH</t>
  </si>
  <si>
    <t>VVF/TAL/EXP/0474/16-17</t>
  </si>
  <si>
    <t>9103750425-426</t>
  </si>
  <si>
    <t>VVF/TAL/EXP/0475/16-17</t>
  </si>
  <si>
    <t>13.09.2016</t>
  </si>
  <si>
    <t>VVF/TAL/EXP/0476/16-17</t>
  </si>
  <si>
    <t>VVF/TAL/EXP/0477/16-17</t>
  </si>
  <si>
    <t>VVF/TAL/EXP/0478/16-17</t>
  </si>
  <si>
    <t>VVF/TAL/EXP/0479/16-17</t>
  </si>
  <si>
    <t>VVF/TAL/EXP/0480/16-17</t>
  </si>
  <si>
    <t>SATRTD - HXADECAN-1-OL (CETYL ALCHL) FATTY ALCOHOL VEGAROL 1698 (CETYL ALCOHOL) NF, PASTILLES/SATRTD - OCTDECN-1-OL (STRYL ALCHL) FATTY ALCOHOL VEGAROL 1898 (STEARYL ALCOHOL) NF, PASTILLES</t>
  </si>
  <si>
    <t>VVF/TAL/EXP/0481/16-17</t>
  </si>
  <si>
    <t>VVF/TAL/EXP/0482/16-17</t>
  </si>
  <si>
    <t>9103750434-435</t>
  </si>
  <si>
    <t>peru</t>
  </si>
  <si>
    <t>14.09.2016</t>
  </si>
  <si>
    <t>VVF/BULK/EXP/009/16-17</t>
  </si>
  <si>
    <t>UCBA0000003160215656</t>
  </si>
  <si>
    <t>00031617C0665</t>
  </si>
  <si>
    <t>VVF/TAL/EXP/0483/16-17</t>
  </si>
  <si>
    <t>INTERCHEM PRIMA MITRA PT.</t>
  </si>
  <si>
    <t>OTHER INDUSTRIAL FATTY ALCOHOL VEGAROL 1618 50:50 (CETO STEARYL ALCOHOL 50:50) PASTILLES/OTHER INDUSTRIAL FATTY ALCOHOL VEGAROL 1618 TA (CETO STEARYL ALCOHOL 30:70) PASTILLES</t>
  </si>
  <si>
    <t xml:space="preserve">38237090/ </t>
  </si>
  <si>
    <t>BKID0000160160977501</t>
  </si>
  <si>
    <t>0160FBN16000163</t>
  </si>
  <si>
    <t>VVF/TAL/EXP/0484/16-17</t>
  </si>
  <si>
    <t xml:space="preserve">OTHER ARTFCL WAXES AND PREPD WAXES NES. VEGAROL EW 100 (EMULSIFYING WAX) </t>
  </si>
  <si>
    <t>VVF/TAL/EXP/0485/16-17</t>
  </si>
  <si>
    <t>VVF/TAL/EXP/0486/16-17</t>
  </si>
  <si>
    <t>VVF/TAL/EXP/0487/16-17</t>
  </si>
  <si>
    <t xml:space="preserve">SATRTD - HXADECAN-1-OL (CETYL ALCHL) FATTY ALCOHOL VEGAROL 1698 (CETYL ALCOHOL) PASTILLES/ SATRTD - OCTDECN-1-OL (STRYL ALCHL) FATTY ALCOHOL VEGAROL 1898 STEARYL ALCOHOL) PASTILLES </t>
  </si>
  <si>
    <t>15.09.2016</t>
  </si>
  <si>
    <t>VVF/TAL/EXP/0488/16-17</t>
  </si>
  <si>
    <t>PETAL AGROTECH LTD.</t>
  </si>
  <si>
    <t>VVF/TAL/EXP/0489/16-17</t>
  </si>
  <si>
    <t>SATRTD - HXADECAN-1-OL (CETYL ALCHL) FATTY ALCOHOL VEGAROL 1698 (MB) (CETYL ALCOHOL) NF, PASTILLES</t>
  </si>
  <si>
    <t>VVF/TAL/EXP/0490/16-17</t>
  </si>
  <si>
    <t>9103750438-439</t>
  </si>
  <si>
    <t>16.09.2016</t>
  </si>
  <si>
    <t>VVF/TAL/EXP/0491/16-17</t>
  </si>
  <si>
    <t>VVF/TAL/EXP/0492/16-17</t>
  </si>
  <si>
    <t>HIMFARMINVEST LLC</t>
  </si>
  <si>
    <t>OTHER INDUSTRIAL FATTY ALCOHOL VEGAROL 1618 TA (CETO STEARYL ALCOHOL 30:70) PASTILLES/ OTHER INDUSTRIAL FATTY ALCOHOL VEGAROL 1618 50:50 (CETO STEARYL ALCOHOL 50:50) PASTILLES</t>
  </si>
  <si>
    <t>VVF/TAL/EXP/0493/16-17</t>
  </si>
  <si>
    <t>COSMOPHARM LTD.</t>
  </si>
  <si>
    <t>VVF/TAL/EXP/0494/16-17</t>
  </si>
  <si>
    <t>9103750445-446</t>
  </si>
  <si>
    <t>ESFAHAN COPOLYMER</t>
  </si>
  <si>
    <t>Nhava Sheva</t>
  </si>
  <si>
    <t>UCBA0000003160215652</t>
  </si>
  <si>
    <t>00031617C0645</t>
  </si>
  <si>
    <t>VVF/TAL/EXP/0495/16-17</t>
  </si>
  <si>
    <t>KEMCARE LIMITED.</t>
  </si>
  <si>
    <t>SATRTD - HXADECAN-1-OL (CETYL ALCHL) FATTY ALCOHOL VEGAROL 1698 (CETYL ALCOHOL) PASTILLES/OTHER INDUSTRIAL FATTY ALCOHOL VEGAROL 1618 50:50 (CETO STEARYL ALCOHOL 50:50) PASTILLES</t>
  </si>
  <si>
    <t>29051700/ 38237090</t>
  </si>
  <si>
    <t>17.09.2016</t>
  </si>
  <si>
    <t>VVF/TAL/EXP/0496/16-17</t>
  </si>
  <si>
    <t>ESFAHAN COPOLYMER, KAJ BUILDING,</t>
  </si>
  <si>
    <t>UCBA0000003160215653</t>
  </si>
  <si>
    <t>VVF/TAL/EXP/0497/16-17</t>
  </si>
  <si>
    <t>VVF/TAL/EXP/0498/16-17</t>
  </si>
  <si>
    <t>VVF/TAL/EXP/0499/16-17</t>
  </si>
  <si>
    <t>PETER CREMER (S) GMBH</t>
  </si>
  <si>
    <t>VVF/TAL/EXP/0500/16-17</t>
  </si>
  <si>
    <t>9103750449 &amp; 452</t>
  </si>
  <si>
    <t>19.09.2016</t>
  </si>
  <si>
    <t>VVF/TAL/EXP/0501/16-17</t>
  </si>
  <si>
    <t>BASF ESPANOLA S.L.</t>
  </si>
  <si>
    <t>VVF/BULK/EXP/010/16-17</t>
  </si>
  <si>
    <t>BKDN0461162100535372</t>
  </si>
  <si>
    <t>116217XSC000126</t>
  </si>
  <si>
    <t>VVF/BULK/EXP/011/16-17</t>
  </si>
  <si>
    <t>VVF/TAL/EXP/0502/16-17</t>
  </si>
  <si>
    <t>OTHER INDUSTRIAL FATTY ALCOHOL VEGAROL 1618 50:50 (CETO STEARYL ALCOHOL 50:50) PASTILLES/SATRTD - HXADECAN-1-OL (CETYL ALCHL) FATTY ALCOHOL VEGAROL 1698 (CETYL ALCOHOL) PASTILLES</t>
  </si>
  <si>
    <t>VVF/TAL/EXP/0503/16-17</t>
  </si>
  <si>
    <t>OTHER INDUSTRIAL FATTY ALCOHOL VEGAROL 1214 (LAURYL MYRISTYL ALCOHOL)/OTHER ARTFCL WAXES AND PREPD WAXES NES. VEGAROL EW 100 (EMULSIFYING WAX)</t>
  </si>
  <si>
    <t>38237090/34049090</t>
  </si>
  <si>
    <t>29.09.2016</t>
  </si>
  <si>
    <t>VVF/TAL/EXP/0504/16-17</t>
  </si>
  <si>
    <t>20.09.2016</t>
  </si>
  <si>
    <t>VVF/TAL/EXP/0505/16-17</t>
  </si>
  <si>
    <t>VVF/TAL/EXP/0506/16-17</t>
  </si>
  <si>
    <t>VVF/TAL/EXP/0507/16-17</t>
  </si>
  <si>
    <t>VVF/TAL/EXP/0508/16-17</t>
  </si>
  <si>
    <t>VVF/TAL/EXP/0509/16-17</t>
  </si>
  <si>
    <t>VVF/TAL/EXP/0510/16-17</t>
  </si>
  <si>
    <t>VVF/TAL/EXP/0511/16-17</t>
  </si>
  <si>
    <t>21.09.2016</t>
  </si>
  <si>
    <t>VVF/TAL/EXP/0512/16-17</t>
  </si>
  <si>
    <t>VVF/TAL/EXP/0513/16-17</t>
  </si>
  <si>
    <t>VVF/TAL/EXP/0514/16-17</t>
  </si>
  <si>
    <t>VVF/TAL/EXP/0515/16-17</t>
  </si>
  <si>
    <t>9103750463-464</t>
  </si>
  <si>
    <t>VVF/TAL/EXP/0516/16-17</t>
  </si>
  <si>
    <t>9103750461-462</t>
  </si>
  <si>
    <t>OTHER INDUSTRIAL MONOCARBOXYLIC FATTY ACID DISTILLED FATTY ACID - C8/C10 (CAPRYLIC CAPRIC ACID</t>
  </si>
  <si>
    <t>VVF/TAL/EXP/0517/16-17</t>
  </si>
  <si>
    <t>22.09.2016</t>
  </si>
  <si>
    <t>VVF/BULK/EXP/012/16-17</t>
  </si>
  <si>
    <t>VVF/TAL/EXP/0518/16-17</t>
  </si>
  <si>
    <t>VVF/TAL/EXP/0519/16-17</t>
  </si>
  <si>
    <t>CABB AG</t>
  </si>
  <si>
    <t>VVF/TAL/EXP/0520/16-17</t>
  </si>
  <si>
    <t>BONNET GARDENS S/A</t>
  </si>
  <si>
    <t xml:space="preserve">OTHER SATRTD ACYCLIC MONOCARBOXYLIC ACIDS MYRISTIC ACID 99% </t>
  </si>
  <si>
    <t>VVF/TAL/EXP/0521/16-17</t>
  </si>
  <si>
    <t>VVF/TAL/EXP/0522/16-17</t>
  </si>
  <si>
    <t>DPV PRODUTOS QUIMICOS LTDA.</t>
  </si>
  <si>
    <t>OTHER SATRTD ACYCLIC MONOCARBOXYLIC ACIDS MYRISTIC ACID 99%</t>
  </si>
  <si>
    <t>23.09.2016</t>
  </si>
  <si>
    <t>VVF/TAL/EXP/0523/16-17</t>
  </si>
  <si>
    <t>VVF/TAL/EXP/0524/16-17</t>
  </si>
  <si>
    <t>VVF/TAL/EXP/0525/16-17</t>
  </si>
  <si>
    <t>VVF/TAL/EXP/0526/16-17</t>
  </si>
  <si>
    <t>OTHER INDUSTRIAL FATTY ALCOHOL VEGAROL 1618 50:50 (CETO STEARYL ALCOHOL 50:50) PASTILLES/ SATRTD - HXADECAN-1-OL (CETYL ALCHL)FATTY ALCOHOL VEGAROL 1698 (CETYL ALCOHOL) PASTILLES</t>
  </si>
  <si>
    <t>BKDN0461162100531884</t>
  </si>
  <si>
    <t>116216XSC001316</t>
  </si>
  <si>
    <t>VVF/TAL/EXP/0527/16-17</t>
  </si>
  <si>
    <t>VVF/TAL/EXP/0528/16-17</t>
  </si>
  <si>
    <t>ECUADOR</t>
  </si>
  <si>
    <t>24.09.2016</t>
  </si>
  <si>
    <t>VVF/TAL/EXP/0529/16-17</t>
  </si>
  <si>
    <t>VVF/TAL/EXP/0530/16-17</t>
  </si>
  <si>
    <t>SATRTD - HXADECAN-1-OL (CETYL ALCHL) FATTY ALCOHOL VEGAROL 1698 (CETYL ALCOHOL) PASTILLES/OTHER INDUSTRIAL FATTY ALCOHOL VEGAROL 1618 50:50 (CETO STEARYL ALCOHOL 50:50) PASTILLES /SATRTD - OCTDECN-1-OL (STRYL ALCHL) FATTY ALCOHOL VEGAROL 1898 (STEARYL ALCOHOL) PASTILLES</t>
  </si>
  <si>
    <t>26.09.2016</t>
  </si>
  <si>
    <t>VVF/TAL/EXP/0531/16-17</t>
  </si>
  <si>
    <t>SATRTD - HXADECAN-1-OL (CETYL ALCHL) FATTY ALCOHOL VEGAROL 1698 (MB) (CETYL ALCOHOL)</t>
  </si>
  <si>
    <t>VVF/TAL/EXP/0532/16-17</t>
  </si>
  <si>
    <t>VVF/TAL/EXP/0533/16-17</t>
  </si>
  <si>
    <t>UPCITY INTERNATIONAL LIMITED.</t>
  </si>
  <si>
    <t>VVF/TAL/EXP/0534/16-17</t>
  </si>
  <si>
    <t>27.09.2016</t>
  </si>
  <si>
    <t>VVF/TAL/EXP/0535/16-17</t>
  </si>
  <si>
    <t>south africa</t>
  </si>
  <si>
    <t>VVF/TAL/EXP/0536/16-17</t>
  </si>
  <si>
    <t>VVF/TAL/EXP/0537/16-17</t>
  </si>
  <si>
    <t>VVF/TAL/EXP/0538/16-17</t>
  </si>
  <si>
    <t>28.09.2016</t>
  </si>
  <si>
    <t>VVF/TAL/EXP/0539/16-17</t>
  </si>
  <si>
    <t>VVF/TAL/EXP/0540/16-17</t>
  </si>
  <si>
    <t>C J P CHEMICALS (PTY) LTD.</t>
  </si>
  <si>
    <t>VVF/TAL/EXP/0541/16-17</t>
  </si>
  <si>
    <t>9103750483-484</t>
  </si>
  <si>
    <t>VVF/TAL/EXP/0542/16-17</t>
  </si>
  <si>
    <t>VVF/TAL/EXP/0543/16-17</t>
  </si>
  <si>
    <t>VVF/TAL/EXP/0544/16-17</t>
  </si>
  <si>
    <t>OTHER INDUSTRIAL FATTY ALCOHOL VEGAROL 1618 50:50 (CETO STEARYL ALCOHOL 50:50) PASTILLES / SATRTD - HXADECAN-1-OL (CETYL ALCHL) FATTY ALCOHOL VEGAROL 1698  CETYL ALCOHOL) PASTILLES / SATRTD - OCTDECN-1-OL (STRYL ALCHL) FATTY ALCOHOL VEGAROL 1898 (STEARYL ALCOHOL) PASTILLES</t>
  </si>
  <si>
    <t>38237090/ 29051700</t>
  </si>
  <si>
    <t>VVF/TAL/EXP/0545/16-17</t>
  </si>
  <si>
    <t>japan</t>
  </si>
  <si>
    <t>cfr</t>
  </si>
  <si>
    <t>VVF/TAL/EXP/0546/16-17</t>
  </si>
  <si>
    <t>VVF/TAL/EXP/0547/16-17</t>
  </si>
  <si>
    <t>9103750486-496-497</t>
  </si>
  <si>
    <t>SARL BOURGEON PRODUIT COSMETIQUES</t>
  </si>
  <si>
    <t>BKID0000160160997675</t>
  </si>
  <si>
    <t>0160FBN16000172</t>
  </si>
  <si>
    <t>VVF/TAL/EXP/0548/16-17</t>
  </si>
  <si>
    <t>VVF/TAL/EXP/0549/16-17</t>
  </si>
  <si>
    <t>VVF/TAL/EXP/0550/16-17</t>
  </si>
  <si>
    <t>30.09.2016</t>
  </si>
  <si>
    <t>VVF/TAL/EXP/0551/16-17</t>
  </si>
  <si>
    <t>YUCHANG F. C. CORPORATION</t>
  </si>
  <si>
    <t>BKDN0461162100531889</t>
  </si>
  <si>
    <t>116217XSC000017</t>
  </si>
  <si>
    <t>VVF/TAL/EXP/0552/16-17</t>
  </si>
  <si>
    <t>VVF/TAL/EXP/0553/16-17</t>
  </si>
  <si>
    <t xml:space="preserve">October </t>
  </si>
  <si>
    <t>01.10.2016</t>
  </si>
  <si>
    <t>VVF/TAL/EXP/0554/16-17</t>
  </si>
  <si>
    <t>OTHER INDUSTRIAL FATTY ALCOHOL VEGAROL 22 80 (OCTADECYL - BEHENYL ALCOHOL) PASTILLES</t>
  </si>
  <si>
    <t>VVF/TAL/EXP/0555/16-17</t>
  </si>
  <si>
    <t>03.10.2016</t>
  </si>
  <si>
    <t>116216XUC001453</t>
  </si>
  <si>
    <t>VVF/TAL/EXP/0556/16-17</t>
  </si>
  <si>
    <t>JIANGSU BOHAN INDUSTRY TRADE CO., LTD.</t>
  </si>
  <si>
    <t>VVF/TAL/EXP/0557/16-17</t>
  </si>
  <si>
    <t>9103750486 &amp; 496-497</t>
  </si>
  <si>
    <t>BKID0000160160997674</t>
  </si>
  <si>
    <t>VVF/TAL/EXP/0558/16-17</t>
  </si>
  <si>
    <t>04.10.2016</t>
  </si>
  <si>
    <t>BKID0000160160997673</t>
  </si>
  <si>
    <t>VVF/TAL/EXP/0559/16-17</t>
  </si>
  <si>
    <t>OTHER INDUSTRIAL FATTY ALCOHOL  VEGAROL 1618 TA (CETO STEARYL ALCOHOL) PASTILLES</t>
  </si>
  <si>
    <t>VVF/BULK/EXP/013/16-17</t>
  </si>
  <si>
    <t>UCBA0001945160215853</t>
  </si>
  <si>
    <t>19451617MB1684</t>
  </si>
  <si>
    <t>VVF/TAL/EXP/0560/16-17</t>
  </si>
  <si>
    <t>VVF/TAL/EXP/0561/16-17</t>
  </si>
  <si>
    <t>DPV PRODUTOS QUIMICOS LTDA</t>
  </si>
  <si>
    <t>OTHER INDUSTRIAL FATTY ALCOHOL VEGAROL 1618 TA (CETO STEARYL ALCOHOL) PASTILLES/OTHER SATRTD ACYLC MNOCRBIXYLC ACDS DISTILLED FATTY ACID - C22 (BEHENIC ACID 90%) PASTILLES</t>
  </si>
  <si>
    <t>VVF/TAL/EXP/0562/16-17</t>
  </si>
  <si>
    <t>05.10.2016</t>
  </si>
  <si>
    <t>VVF/TAL/EXP/0563/16-17</t>
  </si>
  <si>
    <t>VVF/TAL/EXP/0564/16-17</t>
  </si>
  <si>
    <t>VIKUDHA LIMITED.</t>
  </si>
  <si>
    <t>mexico</t>
  </si>
  <si>
    <t>VVF/TAL/EXP/0565/16-17</t>
  </si>
  <si>
    <t>UCBA0000003160216875</t>
  </si>
  <si>
    <t>00031617C0771</t>
  </si>
  <si>
    <t xml:space="preserve"> 5-11-16</t>
  </si>
  <si>
    <t>VVF/TAL/EXP/0566/16-17</t>
  </si>
  <si>
    <t>VVF/TAL/EXP/0567/16-17</t>
  </si>
  <si>
    <t>VVF/TAL/EXP/0568/16-17</t>
  </si>
  <si>
    <t>SATRTD - HXADECAN-1-OL (CETYL ALCHL)FATTY ALCOHOL VEGAROL 1698 (CETYL ALCOHOL) PASTILLES</t>
  </si>
  <si>
    <t>06.10.2016</t>
  </si>
  <si>
    <t>UCBA0000003160219660</t>
  </si>
  <si>
    <t>00031617C0768</t>
  </si>
  <si>
    <t>VVF/TAL/EXP/0569/16-17</t>
  </si>
  <si>
    <t>07.10.2016</t>
  </si>
  <si>
    <t>VVF/TAL/EXP/0570/16-17</t>
  </si>
  <si>
    <t xml:space="preserve"> cif</t>
  </si>
  <si>
    <t>VVF/TAL/EXP/0571/16-17</t>
  </si>
  <si>
    <t>9103750508-509</t>
  </si>
  <si>
    <t>OTHER INDUSTRIAL MONOCARBOXYLIC FATTY ACID DISTILLED FATTY ACID - C22 (BEHENIC ACID &lt;90%)</t>
  </si>
  <si>
    <t>VVF/TAL/EXP/0572/16-17</t>
  </si>
  <si>
    <t>VVF/TAL/EXP/0573/16-17</t>
  </si>
  <si>
    <t>VVF/TAL/EXP/0574/16-17</t>
  </si>
  <si>
    <t>VVF/TAL/EXP/0575/16-17</t>
  </si>
  <si>
    <t>08.10.2016</t>
  </si>
  <si>
    <t>VVF/TAL/EXP/0576/16-17</t>
  </si>
  <si>
    <t>OTHER SATRDT ACYLC MNOCRBIXYLC ACDS FATTY ACID - C10 (CAPRIC ACID 99%)</t>
  </si>
  <si>
    <t>10.10.2016</t>
  </si>
  <si>
    <t>VVF/TAL/EXP/0577/16-17</t>
  </si>
  <si>
    <t xml:space="preserve">OTHER STEARIC ACID STEARIC ACID - UTSR </t>
  </si>
  <si>
    <t>VVF/TAL/EXP/0578/16-17</t>
  </si>
  <si>
    <t>MIRALIFE S. A.</t>
  </si>
  <si>
    <t>VVF/TAL/EXP/0579/16-17</t>
  </si>
  <si>
    <t>VVF/TAL/EXP/0580/16-17</t>
  </si>
  <si>
    <t>VVF/TAL/EXP/0581/16-17</t>
  </si>
  <si>
    <t>12.10.2016</t>
  </si>
  <si>
    <t>VVF/TAL/EXP/0582/16-17</t>
  </si>
  <si>
    <t>VVF/TAL/EXP/0583/16-17</t>
  </si>
  <si>
    <t>VVF/TAL/EXP/0584/16-17</t>
  </si>
  <si>
    <t>lebanon</t>
  </si>
  <si>
    <t>VVF/TAL/EXP/0585/16-17</t>
  </si>
  <si>
    <t>VVF/TAL/EXP/0586/16-17</t>
  </si>
  <si>
    <t>STEARYL ALCOHOL FATTY ALCOHOL VEGAROL 1822 (PASTILLES FORM)</t>
  </si>
  <si>
    <t>13.10.2016</t>
  </si>
  <si>
    <t>VVF/TAL/EXP/0587/16-17</t>
  </si>
  <si>
    <t xml:space="preserve">OTHER INDUSTRIAL FATTY ALCOHOL VEGAROL 1618 50:50
(CETO STEARYL ALCOHOL) PASTILLES </t>
  </si>
  <si>
    <t>VVF/TAL/EXP/0588/16-17</t>
  </si>
  <si>
    <t>VVF/TAL/EXP/0589/16-17</t>
  </si>
  <si>
    <t>UPCITY INTERNATIONAL LIMITED,</t>
  </si>
  <si>
    <t>OTHER UNSATRTD ACYCLC, MONOCRBOXYLC ACDS DRUMS DISTILLED FATTY ACID - C22 (ERUCIC ACID 90%)</t>
  </si>
  <si>
    <t>VVF/TAL/EXP/0590/16-17</t>
  </si>
  <si>
    <t>14.10.2016</t>
  </si>
  <si>
    <t>VVF/TAL/EXP/0591/16-17</t>
  </si>
  <si>
    <t>VVF/TAL/EXP/0592/16-17</t>
  </si>
  <si>
    <t>VVF/TAL/EXP/0593/16-17</t>
  </si>
  <si>
    <t>VVF/TAL/EXP/0594/16-17</t>
  </si>
  <si>
    <t>spain</t>
  </si>
  <si>
    <t>30 days from b/l date</t>
  </si>
  <si>
    <t>17.10.2016</t>
  </si>
  <si>
    <t>VVF/TAL/EXP/0595/16-17</t>
  </si>
  <si>
    <t>OTHER INDUSTRIAL FATTY ALCOHOL VEGAROL 22-70 (BEHENYL ALCOHOL) NF, PASTILLES</t>
  </si>
  <si>
    <t>VVF/TAL/EXP/0596/16-17</t>
  </si>
  <si>
    <t>SHANTOU FORTUNE ECONOMIC TRADING CO., LTD</t>
  </si>
  <si>
    <t>CHINA</t>
  </si>
  <si>
    <t>30 DAYS FROM B/L DATE</t>
  </si>
  <si>
    <t>OTHER INDUSTRIAL FATTY ALCOHOL VEGAROL 22 90 (BEHENYL ALCOHOL) PASTILLES</t>
  </si>
  <si>
    <t>VVF/TAL/EXP/0597/16-17</t>
  </si>
  <si>
    <t>SATRTD - OCTDECN-1-OL (STRYL ALCHL) FATTY ALCOHOL VEGAROL 18 DO (STEARYL ALCOHOL) NF, PASTILLES</t>
  </si>
  <si>
    <t>VVF/TAL/EXP/0598/16-17</t>
  </si>
  <si>
    <t>DISTRIBUIDORA Y CONVERTIDORA INDUSTRIAL SA DE CV</t>
  </si>
  <si>
    <t>SATRTD - HXADECAN-1-OL (CETYL ALCHL) FATTY ALCOHOL VEGAROL 1698 (CETYL ALCOHOL) NF, PASTILLES/SATRTD - OCTDECN-1-OL (STRYL ALCHL) FATTY ALCOHOL VEGAROL 1898 (STEARYL ALCOHOL) PASTILLES</t>
  </si>
  <si>
    <t>18.10.2016</t>
  </si>
  <si>
    <t>VVF/TAL/EXP/0599/16-17</t>
  </si>
  <si>
    <t>60 DAYS FROM B/L DATE</t>
  </si>
  <si>
    <t>OTHER INDUSTRIAL FATTY ALCOHOL VEGAROL 1618 50:50 (CETO STEARYL ALCOHOL 50:50) PASTILLES/ SATRTD - HXADECAN-1-OL (CETYL ALCHL) FATTY ALCOHOL VEGAROL 1698 (CETYL ALCOHOL) PASTILLES</t>
  </si>
  <si>
    <t>VVF/TAL/EXP/0600/16-17</t>
  </si>
  <si>
    <t>VVF/TAL/EXP/0601/16-17</t>
  </si>
  <si>
    <t>VIKUDHA LIMITED</t>
  </si>
  <si>
    <t>VVF/TAL/EXP/0602/16-17</t>
  </si>
  <si>
    <t>IXOM CHILE S.A.</t>
  </si>
  <si>
    <t>CHILE</t>
  </si>
  <si>
    <t>VVF/TAL/EXP/0603/16-17</t>
  </si>
  <si>
    <t>MITSUI &amp; CO. LTD</t>
  </si>
  <si>
    <t>VVF/TAL/EXP/0604/16-17</t>
  </si>
  <si>
    <t>russia</t>
  </si>
  <si>
    <t>116216XUC001389</t>
  </si>
  <si>
    <t>VVF/TAL/EXP/0605/16-17</t>
  </si>
  <si>
    <t>VVF/TAL/EXP/0606/16-17</t>
  </si>
  <si>
    <t>19.10.2016</t>
  </si>
  <si>
    <t>VVF/TAL/EXP/0607/16-17</t>
  </si>
  <si>
    <t>9103750538-539</t>
  </si>
  <si>
    <t>VVF/TAL/EXP/0608/16-17</t>
  </si>
  <si>
    <t>9103750544-545</t>
  </si>
  <si>
    <t>UCBA0000003160218823</t>
  </si>
  <si>
    <t>00031617C0877</t>
  </si>
  <si>
    <t>VVF/TAL/EXP/0609/16-17</t>
  </si>
  <si>
    <t>9103750536-537</t>
  </si>
  <si>
    <t>south korea</t>
  </si>
  <si>
    <t>VVF/TAL/EXP/0610/16-17</t>
  </si>
  <si>
    <t>VVF/TAL/EXP/0611/16-17</t>
  </si>
  <si>
    <t>VVF/TAL/EXP/0612/16-17</t>
  </si>
  <si>
    <t>VVF/TAL/EXP/0613/16-17</t>
  </si>
  <si>
    <t>VVF/TAL/EXP/0614/16-17</t>
  </si>
  <si>
    <t>20.10.2016</t>
  </si>
  <si>
    <t>VVF/TAL/EXP/0615/16-17</t>
  </si>
  <si>
    <t>VVF/TAL/EXP/0616/16-17</t>
  </si>
  <si>
    <t>Y. S. ASHKENAZI AGENCIES LTD</t>
  </si>
  <si>
    <t>VVF/TAL/EXP/0617/16-17</t>
  </si>
  <si>
    <t>VVF/TAL/EXP/0618/16-17</t>
  </si>
  <si>
    <t>UCBA0000003160218824</t>
  </si>
  <si>
    <t>24.11.2016</t>
  </si>
  <si>
    <t>VVF/TAL/EXP/0619/16-17</t>
  </si>
  <si>
    <t>COSMOPHARM</t>
  </si>
  <si>
    <t>VVF/TAL/EXP/0620/16-17</t>
  </si>
  <si>
    <t>9103750548-549</t>
  </si>
  <si>
    <t>VVF/TAL/EXP/0621/16-17</t>
  </si>
  <si>
    <t>OTHER INDUSTRIAL FATTY ALCOHOL VEGAROL 1618 50:50 (CETO STEARYL ALCOHOL 50:50) PASTILLES/ SATRTD - OCTDECN-1-OL (STRYL ALCHL) FATTY ALCOHOL VEGAROL 1898 (STEARYL ALCOHOL) PASTILLES</t>
  </si>
  <si>
    <t>VVF/TAL/EXP/0622/16-17</t>
  </si>
  <si>
    <t>OTHER INDUSTRIAL FATTY ALCOHOL VEGAROL 1618 50:50 (CETO STEARYL ALCOHOL 50:50) PASTILLES/SATRTD - OCTDECN-1-OL (STRYL ALCHL) FATTY ALCOHOL VEGAROL 1898 (STEARYL ALCOHOL) PASTILLES</t>
  </si>
  <si>
    <t>21.10.2016</t>
  </si>
  <si>
    <t>116216XUC001390</t>
  </si>
  <si>
    <t>VVF/TAL/EXP/0623/16-17</t>
  </si>
  <si>
    <t>VVF/TAL/EXP/0624/16-17</t>
  </si>
  <si>
    <t>SATRTD - HXADECAN-1-OL (CETYL ALCHL) FATTY ALCOHOL VEGAROL 1698 (CETYL ALCOHOL) PASTILLES/SATRTD - OCTDECN-1-OL (STRYL ALCHL) FATTY ALCOHOL VEGAROL 1898 STEARYL ALCOHOL) PASTILLES/ OTHER INDUSTRIAL FATTY ALCOHOL VEGAROL 1214 (LAURYL MYRISTYL ALCOHOL)</t>
  </si>
  <si>
    <t>VVF/TAL/EXP/0625/16-17</t>
  </si>
  <si>
    <t>ITALY</t>
  </si>
  <si>
    <t>VVF/TAL/EXP/0626/16-17</t>
  </si>
  <si>
    <t>VVF/TAL/EXP/0627/16-17</t>
  </si>
  <si>
    <t>VVF/TAL/EXP/0628/16-17</t>
  </si>
  <si>
    <t>VVF/TAL/EXP/0629/16-17</t>
  </si>
  <si>
    <t>VVF/TAL/EXP/0630/16-17</t>
  </si>
  <si>
    <t>24.10.2016</t>
  </si>
  <si>
    <t>VVF/BULK/EXP/016/16-17</t>
  </si>
  <si>
    <t>advance</t>
  </si>
  <si>
    <t>VVF/TAL/EXP/0631/16-17</t>
  </si>
  <si>
    <t>VVF/TAL/EXP/0632/16-17</t>
  </si>
  <si>
    <t>VVF/TAL/EXP/0633/16-17</t>
  </si>
  <si>
    <t>VVF/TAL/EXP/0634/16-17</t>
  </si>
  <si>
    <t>SATRTD - OCTDECN-1-OL(STRYL ALCHL) FATTY ALCOHOL VEGAROL 1898 (STEARYL ALCOHOL) PASTILLES/ OTHER ARTFCL WAXES AND PREPD WAXES NES. VEGAROL EW 100 SIFYING WAX) PASTILLES</t>
  </si>
  <si>
    <t>29051700/34049090</t>
  </si>
  <si>
    <t>VVF/TAL/EXP/0635/16-17</t>
  </si>
  <si>
    <t>UCBA0000003160219952</t>
  </si>
  <si>
    <t>00031617C0937</t>
  </si>
  <si>
    <t>VVF/TAL/EXP/0636/16-17</t>
  </si>
  <si>
    <t>VVF/TAL/EXP/0637/16-17</t>
  </si>
  <si>
    <t>25.10.2016</t>
  </si>
  <si>
    <t>VVF/TAL/EXP/0638/16-17</t>
  </si>
  <si>
    <t>VVF/TAL/EXP/0639/16-17</t>
  </si>
  <si>
    <t>VVF/TAL/EXP/0640/16-17</t>
  </si>
  <si>
    <t>VVF/TAL/EXP/0641/16-17</t>
  </si>
  <si>
    <t>VVF/TAL/EXP/0642/16-17</t>
  </si>
  <si>
    <t>VVF/TAL/EXP/0643/16-17</t>
  </si>
  <si>
    <t>VVF/TAL/EXP/0644/16-17</t>
  </si>
  <si>
    <t>27.10.2016</t>
  </si>
  <si>
    <t>VVF/TAL/EXP/0645/16-17</t>
  </si>
  <si>
    <t>VVF/TAL/EXP/0646/16-17</t>
  </si>
  <si>
    <t>UCBA0000003160219951</t>
  </si>
  <si>
    <t>00031617C0935</t>
  </si>
  <si>
    <t>VVF/TAL/EXP/0647/16-17</t>
  </si>
  <si>
    <t>UCBA0000003160220429</t>
  </si>
  <si>
    <t>00031617C0936</t>
  </si>
  <si>
    <t>VVF/TAL/EXP/0648/16-17</t>
  </si>
  <si>
    <t>VVF/TAL/EXP/0649/16-17</t>
  </si>
  <si>
    <t>VVF/TAL/EXP/0650/16-17</t>
  </si>
  <si>
    <t>SATRTD - OCTDECN-1-OL (STRYL ALCHL) 19.845 1850.00 36713.25
CONTAINER FATTY ALCOHOL
VEGAROL 18 DO (STEARYL ALCOHOL) NF, PASTILLES</t>
  </si>
  <si>
    <t>VVF/TAL/EXP/0651/16-17</t>
  </si>
  <si>
    <t>VVF/TAL/EXP/0652/16-17</t>
  </si>
  <si>
    <t>VVF/TAL/EXP/0653/16-17</t>
  </si>
  <si>
    <t>VVF/TAL/EXP/0654/16-17</t>
  </si>
  <si>
    <t>VVF/TAL/EXP/0655/16-17</t>
  </si>
  <si>
    <t>PAXAN CORPORATION</t>
  </si>
  <si>
    <t>UCBA0000003170225135</t>
  </si>
  <si>
    <t>00031617C1005</t>
  </si>
  <si>
    <t>VVF/TAL/EXP/0656/16-17</t>
  </si>
  <si>
    <t>VVF/TAL/EXP/0657/16-17</t>
  </si>
  <si>
    <t>VVF/TAL/EXP/0658/16-17</t>
  </si>
  <si>
    <t>VVF/TAL/EXP/0659/16-17</t>
  </si>
  <si>
    <t>COLGATE-PALMOLIVE MOROCCO</t>
  </si>
  <si>
    <t>Morocco</t>
  </si>
  <si>
    <t>28.10.2016</t>
  </si>
  <si>
    <t>VVF/BULK/EXP/018/16-17</t>
  </si>
  <si>
    <t>9106750011 &amp; 13</t>
  </si>
  <si>
    <t>VVF/TAL/EXP/0660/16-17</t>
  </si>
  <si>
    <t>VVF/TAL/EXP/0661/16-17</t>
  </si>
  <si>
    <t>CATALYST MIDDLE EAST FZCO</t>
  </si>
  <si>
    <t>VVF/TAL/EXP/0662/16-17</t>
  </si>
  <si>
    <t>45 days from b/l date</t>
  </si>
  <si>
    <t>VVF/TAL/EXP/0663/16-17</t>
  </si>
  <si>
    <t>November</t>
  </si>
  <si>
    <t>VVF/TAL/EXP/0664/16-17</t>
  </si>
  <si>
    <t>TROPICAL DEGIL COSMETICS INDUSTRIES LTD.</t>
  </si>
  <si>
    <t>GLYCEROL GLYCERINE USP (REFINED GLYCERINE USP)</t>
  </si>
  <si>
    <t>02.11.2016</t>
  </si>
  <si>
    <t>VVF/TAL/EXP/0665/16-17</t>
  </si>
  <si>
    <t>9103750583-584</t>
  </si>
  <si>
    <t>Advance</t>
  </si>
  <si>
    <t>2905.17.00</t>
  </si>
  <si>
    <t>03.11.2016</t>
  </si>
  <si>
    <t>VVF/TAL/EXP/0666/16-17</t>
  </si>
  <si>
    <t>VVF/TAL/EXP/0667/16-17</t>
  </si>
  <si>
    <t>asked Nagesh by mail</t>
  </si>
  <si>
    <t>ILMOR KIMYA TEKSTIL SANAYI</t>
  </si>
  <si>
    <t>100% Cad</t>
  </si>
  <si>
    <t>cif</t>
  </si>
  <si>
    <t>04.11.2016</t>
  </si>
  <si>
    <t>VVF/TAL/EXP/0668/16-17</t>
  </si>
  <si>
    <t>EMBACAPS QUIMICA E FARMACEUTICA LTDA - SC</t>
  </si>
  <si>
    <t>VVF/TAL/EXP/0669/16-17</t>
  </si>
  <si>
    <t>SATRTD - HXADECAN-1-OL (CETYL ALCHL) FATTY ALCOHOL VEGAROL 1698 (CETYL ALCOHOL) PASTILLES / OTHER INDUSTRIAL FATTY ALCOHOL VEGAROL 1618 TA (CETO STEARYL ALCOHOL) PASTILLES</t>
  </si>
  <si>
    <t>VVF/TAL/EXP/0670/16-17</t>
  </si>
  <si>
    <t>OTHER INDUSTRIAL FATTY ALCOHOL VEGAROL 1618 50:50 (CETO STEARYL ALCOHOL 50:50) PASTILLES / SATRTD - HXADECAN-1-OL (CETYL ALCHL) FATTY ALCOHOL VEGAROL 1698 (CETYL ALCOHOL) PASTILLES</t>
  </si>
  <si>
    <t>VVF/TAL/EXP/0671/16-17</t>
  </si>
  <si>
    <t>VVF/TAL/EXP/0672/16-17</t>
  </si>
  <si>
    <t>TRICOM L.L.C.</t>
  </si>
  <si>
    <t>OTHER INDUSTRIAL FATTY ALCOHOL VEGAROL 1618 TA (CETO STEARYL ALCOHOL 30:70) PASTILLES/ SATRTD - HXADECAN-1-OL (CETYL ALCHL) FATTY ALCOHOL VEGAROL 1698 (CETYL ALCOHOL) PASTILLES</t>
  </si>
  <si>
    <t>05.11.2016</t>
  </si>
  <si>
    <t>VVF/TAL/EXP/0673/16-17</t>
  </si>
  <si>
    <t>VVF/TAL/EXP/0674/16-17</t>
  </si>
  <si>
    <t>ukraine</t>
  </si>
  <si>
    <t>100% cad</t>
  </si>
  <si>
    <t>OTHER INDUSTRIAL FATTY ALCOHOL VEGAROL 1618 TA (CETO STEARYL ALCOHOL) PASTILLES/OTHER INDUSTRIAL FATTY ALCOHOL VEGAROL 1618 50:50 (CETO STEARYL ALCOHOL 50:50) PASTILLES/ OTHER STEARIC ACID 6.000 1035.00 6210.00
DISTILLED STEARIC ACID - P12</t>
  </si>
  <si>
    <t>38237090/38231190</t>
  </si>
  <si>
    <t>VVF/TAL/EXP/0675/16-17</t>
  </si>
  <si>
    <t>30% cad;70% after 30 days from b/l date.</t>
  </si>
  <si>
    <t>07.11.2016</t>
  </si>
  <si>
    <t>VVF/TAL/EXP/0676/16-17</t>
  </si>
  <si>
    <t>PETALS AGROTECH LTD</t>
  </si>
  <si>
    <t>Nigeria</t>
  </si>
  <si>
    <t>VVF/TAL/EXP/0677/16-17</t>
  </si>
  <si>
    <t>ALUMNI AGRO NIGERIA LIMITED.</t>
  </si>
  <si>
    <t>OTHER ARTFCL WAXES AND PREPD WAXES NES. VEGAROL EW 300 (EMULSIFYSING WAX) PASTILLES</t>
  </si>
  <si>
    <t>08.11.2016</t>
  </si>
  <si>
    <t>VVF/TAL/EXP/0678/16-17</t>
  </si>
  <si>
    <t>OTHER INDUSTRIAL FATTY ALCOHOL VEGAROL 1618 TA (CETO STEARYL ALCOHOL) PASTILLES/OTHER ARTFCL WAXES AND PREPD WAXES NES. VEGAROL EW 300 (EMULSIFYSING WAX) PASTILLES</t>
  </si>
  <si>
    <t>VVF/TAL/EXP/0679/16-17</t>
  </si>
  <si>
    <t>PAYMENT N REALISED</t>
  </si>
  <si>
    <t>VVF/TAL/EXP/0680/16-17</t>
  </si>
  <si>
    <t>45 DAYS FROM B/L DATE</t>
  </si>
  <si>
    <t>VVF/TAL/EXP/0681/16-17</t>
  </si>
  <si>
    <t>VVF/TAL/EXP/0682/16-17</t>
  </si>
  <si>
    <t>VESER KIMYEVI MADDELER A.</t>
  </si>
  <si>
    <t>09.11.2016</t>
  </si>
  <si>
    <t>VVF/TAL/EXP/0683/16-17</t>
  </si>
  <si>
    <t>SATRTD - HXADECAN-1-OL (CETYL ALCHL) FATTY ALCOHOL VEGAROL 1698 (CETYL ALCOHOL) PASTILLES / SATRTD - OCTDECN-1-OL (STRYL ALCHL) FATTY ALCOHOL VEGAROL 1898 (STEARYL ALCOHOL) PASTILLES</t>
  </si>
  <si>
    <t>VVF/TAL/EXP/0684/16-17</t>
  </si>
  <si>
    <t>OTHER SATRTD ACYLC MNOCRBIYLC ACDS DISTILLED FATTY ACID - C22 BEHENIC ACID 85% / COLFAT 2285</t>
  </si>
  <si>
    <t>VVF/TAL/EXP/0685/16-17</t>
  </si>
  <si>
    <t>AYSEN DIS TIC LTD STI</t>
  </si>
  <si>
    <t>VVF/TAL/EXP/0686/16-17</t>
  </si>
  <si>
    <t>9103750601-602</t>
  </si>
  <si>
    <t>VVF/TAL/EXP/0687/16-17</t>
  </si>
  <si>
    <t>10.11.2016</t>
  </si>
  <si>
    <t>VVF/TAL/EXP/0688/16-17</t>
  </si>
  <si>
    <t>VVF/TAL/EXP/0689/16-17</t>
  </si>
  <si>
    <t>UKRAINE</t>
  </si>
  <si>
    <t>50% ADV, 50% CAD</t>
  </si>
  <si>
    <t>116216LTAP00227</t>
  </si>
  <si>
    <t>VVF/TAL/EXP/0690/16-17</t>
  </si>
  <si>
    <t>VVF/TAL/EXP/0691/16-17</t>
  </si>
  <si>
    <t>VVF/TAL/EXP/0692/16-17</t>
  </si>
  <si>
    <t>KANEDA CO., LTD.</t>
  </si>
  <si>
    <t>11.11.2016</t>
  </si>
  <si>
    <t>VVF/BULK/EXP/023/16-17</t>
  </si>
  <si>
    <t>FATTY ALCOHOL ETHOXYLATED (2)</t>
  </si>
  <si>
    <t>HAJIRA</t>
  </si>
  <si>
    <t>VVF/TAL/EXP/0693/16-17</t>
  </si>
  <si>
    <t>GOLTASH COMPANY</t>
  </si>
  <si>
    <t>LC AT SIGHT</t>
  </si>
  <si>
    <t>12.11.2016</t>
  </si>
  <si>
    <t>UCBA0000003160220434</t>
  </si>
  <si>
    <t>00031617C1028</t>
  </si>
  <si>
    <t>VVF/TAL/EXP/0694/16-17</t>
  </si>
  <si>
    <t>9103750615-616</t>
  </si>
  <si>
    <t>14.11.2016</t>
  </si>
  <si>
    <t>UCBA0000003160220436</t>
  </si>
  <si>
    <t>00031617C1031</t>
  </si>
  <si>
    <t>VVF/TAL/EXP/0695/16-17</t>
  </si>
  <si>
    <t>MITSUI &amp; CO., LTD. (TKCQB SEC)</t>
  </si>
  <si>
    <t>15.11.2016</t>
  </si>
  <si>
    <t>VVF/BULK/EXP/024/16-17</t>
  </si>
  <si>
    <t>VVF/BULK/EXP/025/16-17</t>
  </si>
  <si>
    <t>VVF/BULK/EXP/026/16-17</t>
  </si>
  <si>
    <t>VVF/TAL/EXP/0696/16-17</t>
  </si>
  <si>
    <t>VVF/TAL/EXP/0697/16-17</t>
  </si>
  <si>
    <t>VVF/TAL/EXP/0698/16-17</t>
  </si>
  <si>
    <t>MEXICO</t>
  </si>
  <si>
    <t>16.11.2016</t>
  </si>
  <si>
    <t>VVF/TAL/EXP/0699/16-17</t>
  </si>
  <si>
    <t>VVF/BULK/EXP/029/16-17</t>
  </si>
  <si>
    <t>22.11.2016</t>
  </si>
  <si>
    <t>VVF/TAL/EXP/0700/16-17</t>
  </si>
  <si>
    <t>UCBA0000003160220435</t>
  </si>
  <si>
    <t>VVF/TAL/EXP/0701/16-17</t>
  </si>
  <si>
    <t>SATRTD - OCTDECN-1-OL (STRYL ALCHL) FATTY ALCOHOL VEGAROL 1898 (STEARYL ALCOHOL) NF, PASTILLES / OTHER INDUSTRIAL FATTY ALCOHOL VEGAROL 1618 TA (CETO STEARYL ALCOHOL) NF, PASTILLES</t>
  </si>
  <si>
    <t>VVF/TAL/EXP/0702/16-17</t>
  </si>
  <si>
    <t>SATRTD - OCTDECN-1-OL (STRYL ALCHL) FATTY ALCOHOL - VEGAROL 1898 (MB) (STEARYL ALCOHOL) NF, PASTILLES/OTHER INDUSTRIAL FATTY ALCOHOL VEGAROL 1618 TA (MB) (CETO STEARYL ALCOHOL) NF, PASTILLES</t>
  </si>
  <si>
    <t>17.11.2016</t>
  </si>
  <si>
    <t>VVF/TAL/EXP/0703/16-17</t>
  </si>
  <si>
    <t>VVF/TAL/EXP/0704/16-17</t>
  </si>
  <si>
    <t>C J P CHEMICALS (PTY) LTD.,</t>
  </si>
  <si>
    <t>116216XSC001433</t>
  </si>
  <si>
    <t>VVF/TAL/EXP/0705/16-17</t>
  </si>
  <si>
    <t>SATRTD - HXADECAN-1-OL (CETYL ALCHL) FATTY ALCOHOL VEGAROL 1698 (CETYL ALCOHOL) NF, PASTILLES / SATRTD - OCTDECN-1-OL (STRYL ALCHL) FATTY ALCOHOL VEGAROL 1898 (STEARYL ALCOHOL) NF, PASTILLES / OTHER INDUSTRIAL FATTY ALCOHOL VEGAROL 1618 TA (CETO STEARYL ALCOHOL) PASTILLES/OTHER INDUSTRIAL FATTY ALCOHOL VEGAROL 22 70
(BEHENYL ALCOHOL) NF, PASTILLES</t>
  </si>
  <si>
    <t>18.11.2016</t>
  </si>
  <si>
    <t>VVF/BULK/EXP/031/16-17</t>
  </si>
  <si>
    <t>VVF/BULK/EXP/032/16-17</t>
  </si>
  <si>
    <t>VVF/TAL/EXP/0706/16-17</t>
  </si>
  <si>
    <t>OTHER INDUSTRIAL MONOCARBOXYLIC FATTY ACID DRUMS DISTILLED FATTY ACID - C22 (ERUCIC ACID 70%)</t>
  </si>
  <si>
    <t>116216XSC001438</t>
  </si>
  <si>
    <t>VVF/TAL/EXP/0707/16-17</t>
  </si>
  <si>
    <t>OTHER ARTFCL WAXES AND PREPD WAXES NES. VEGAROL EW 100 (EMULSIFYING WAX)</t>
  </si>
  <si>
    <t>VVF/BULK/EXP/033/16-17</t>
  </si>
  <si>
    <t xml:space="preserve">FATTY ALCOHOL ETHOXYLATED (2) </t>
  </si>
  <si>
    <t>VVF/BULK/EXP/034/16-17</t>
  </si>
  <si>
    <t>VVF/BULK/EXP/035/16-17</t>
  </si>
  <si>
    <t>VVF/BULK/EXP/036/16-17</t>
  </si>
  <si>
    <t>VVF/TAL/EXP/0708/16-17</t>
  </si>
  <si>
    <t>SATRTD - HXADECAN-1-OL (CETYL ALCHL) FATTY ALCOHOL VEGAROL 1698 (CETYL ALCOHOL) NF</t>
  </si>
  <si>
    <t>21.11.2016</t>
  </si>
  <si>
    <t>VVF/TAL/EXP/0709/16-17</t>
  </si>
  <si>
    <t xml:space="preserve">SATRTD - HXADECAN-1-OL (CETYL ALCHL) FATTY ALCOHOL VEGAROL 1698 (CETYL ALCOHOL) PASTILLES </t>
  </si>
  <si>
    <t>VVF/TAL/EXP/0710/16-17</t>
  </si>
  <si>
    <t>60 days from b/l</t>
  </si>
  <si>
    <t>OTHER INDUSTRIAL FATTY ALCOHOL VEGAROL 1618 50:50 (CETO STEARYL ALCOHOL 50:50) PASTILLES/ SATRTD - HXADECAN-1-OL (CETYL ALCHL) FATTY ALCOHOL VEGAROL 1698 (CETYL ALCOHOL) PASTILLES/ SATRTD - OCTDECN-1-OL (STRYL ALCHL) FATTY ALCOHOL VEGAROL 1898 (STEARYL ALCOHOL) PASTILLES</t>
  </si>
  <si>
    <t>VVF/TAL/EXP/0711/16-17</t>
  </si>
  <si>
    <t>OTHER DISTILLED FATTY ACID - C22 (ERUCIC ACID 70%)</t>
  </si>
  <si>
    <t>116216XSC001448</t>
  </si>
  <si>
    <t>VVF/TAL/EXP/0712/16-17</t>
  </si>
  <si>
    <t>OTHER DISTILLED FATTY ACID - C22 (BEHENIC ACID 90%)</t>
  </si>
  <si>
    <t>VVF/TAL/EXP/0713/16-17</t>
  </si>
  <si>
    <t>OTHER - MYRISTIC ACID 99%</t>
  </si>
  <si>
    <t>23.11.2016</t>
  </si>
  <si>
    <t>VVF/TAL/EXP/0714/16-17</t>
  </si>
  <si>
    <t>VVF/TAL/EXP/0715/16-17</t>
  </si>
  <si>
    <t>SHANZHENG TECHNOLOGY CO. LTD.</t>
  </si>
  <si>
    <t>STEARYL ALCOHOL VEGAROL 1822 PASTILLES FORM</t>
  </si>
  <si>
    <t>MUMBAI AIRPORT</t>
  </si>
  <si>
    <t>VVF/BULK/EXP/037/16-17</t>
  </si>
  <si>
    <t>VVF/TAL/EXP/0716/16-17</t>
  </si>
  <si>
    <t>9103750631-632</t>
  </si>
  <si>
    <t xml:space="preserve">STEARYL ALCOHOL VEGAROL 18 70 </t>
  </si>
  <si>
    <t>VVF/TAL/EXP/0717/16-17</t>
  </si>
  <si>
    <t>STEARYL ALCOHOL VEGAROL 18 70 (PASTILLES FORM)</t>
  </si>
  <si>
    <t>25.11.2016</t>
  </si>
  <si>
    <t>VVF/TAL/EXP/0718/16-17</t>
  </si>
  <si>
    <t>28.11.2016</t>
  </si>
  <si>
    <t>VVF/TAL/EXP/0719/16-17</t>
  </si>
  <si>
    <t>VVF/TAL/EXP/0720/16-17</t>
  </si>
  <si>
    <t>KIMYAGARAN EMROOZ CHEMICAL IND</t>
  </si>
  <si>
    <t>Shipment returned back to factory.</t>
  </si>
  <si>
    <t>VVF/BULK/EXP/039/16-17</t>
  </si>
  <si>
    <t>VVF/TAL/EXP/0721/16-17</t>
  </si>
  <si>
    <t>VVF/TAL/EXP/0722/16-17</t>
  </si>
  <si>
    <t>VVF/TAL/EXP/0723/16-17</t>
  </si>
  <si>
    <t>china</t>
  </si>
  <si>
    <t>lc at sight</t>
  </si>
  <si>
    <t>OTHER DISTILLED FATTY ACID - C6 (CAPROIC ACID 50%)</t>
  </si>
  <si>
    <t>payment realised</t>
  </si>
  <si>
    <t>VVF/TAL/EXP/0724/16-17</t>
  </si>
  <si>
    <t>VVF/TAL/EXP/0725/16-17</t>
  </si>
  <si>
    <t>VVF/TAL/EXP/0726/16-17</t>
  </si>
  <si>
    <t>VVF/TAL/EXP/0727/16-17</t>
  </si>
  <si>
    <t>December</t>
  </si>
  <si>
    <t>SEJIN COSTEC CO. LTD.</t>
  </si>
  <si>
    <t>VVF/TAL/EXP/0728/16-17</t>
  </si>
  <si>
    <t>HEINRICH NAGEL KG GMBH &amp; CO.</t>
  </si>
  <si>
    <t>PALMITIC ACID - PALMITIC ACID 98%
(PALMIT 90) BEAD FORMS</t>
  </si>
  <si>
    <t>VVF/TAL/EXP/0729/16-17</t>
  </si>
  <si>
    <t>VVF/TAL/EXP/0730/16-17</t>
  </si>
  <si>
    <t>9103750647-648</t>
  </si>
  <si>
    <t>VVF/TAL/EXP/0731/16-17</t>
  </si>
  <si>
    <t>KIMYAGARAN EMROOZ CHEMICAL IND.</t>
  </si>
  <si>
    <t>VVF/TAL/EXP/0732/16-17</t>
  </si>
  <si>
    <t>03.12.2016</t>
  </si>
  <si>
    <t>VVF/TAL/EXP/0733/16-17</t>
  </si>
  <si>
    <t>VVF/TAL/EXP/0734/16-17</t>
  </si>
  <si>
    <t>MOZAMBIQUE</t>
  </si>
  <si>
    <t>VVF/TAL/EXP/0735/16-17</t>
  </si>
  <si>
    <t>VVF/TAL/EXP/0736/16-17</t>
  </si>
  <si>
    <t>OTHER INDUSTRIAL FATTY ALCOHOL VEGAROL 20-70 (BEHENYL ALCOHOL) PASTILLES FORM</t>
  </si>
  <si>
    <t>VVF/TAL/EXP/0737/16-17</t>
  </si>
  <si>
    <t>OTHER INDUSTRIAL FATTY ALCOHOL VEGAROL 1618 TA (CETO STEARYL ALCOHOL 30:70) PASTILLES FORM</t>
  </si>
  <si>
    <t>VVF/TAL/EXP/0738/16-17</t>
  </si>
  <si>
    <t>DARIC MATERIALS AND TRADING</t>
  </si>
  <si>
    <t>OTHER INDUSTRIAL FATTY ALCOHOL VEGAROL 1618 TA (CETO STEARYL ALCOHOL) PASTILLES FORM</t>
  </si>
  <si>
    <t>VVF/TAL/EXP/0739/16-17</t>
  </si>
  <si>
    <t>TARMESH INTERNATIONAL PRIVATE LIMITED.</t>
  </si>
  <si>
    <t>VVF/TAL/EXP/0740/16-17</t>
  </si>
  <si>
    <t>VVF/TAL/EXP/0741/16-17</t>
  </si>
  <si>
    <t>VVF/TAL/EXP/0742/16-17</t>
  </si>
  <si>
    <t>VVF/TAL/EXP/0743/16-17</t>
  </si>
  <si>
    <t>CJP CHEMICALS (PTY) LTD</t>
  </si>
  <si>
    <t>VVF/TAL/EXP/0744/16-17</t>
  </si>
  <si>
    <t>VVF/TAL/EXP/0745/16-17</t>
  </si>
  <si>
    <t>VVF/TAL/EXP/0746/16-17</t>
  </si>
  <si>
    <t>VVF/TAL/EXP/0747/16-17</t>
  </si>
  <si>
    <t>OTHER INDUSTRIAL FATTY ALCOHOL VEGAROL 1618 50:50 (CETO STEARYL ALCOHOL 50:50) PASTILLES FORM/OTHER STEARIC ACID DISTILLED STEARIC ACID - P12 PASTILLES FORM/ OTHER INDUSTRIAL FATTY ALCOHOL VEGAROL 1618 TA (CETO STEARYL ALCOHOL) PASTILLES FORM</t>
  </si>
  <si>
    <t>VVF/TAL/EXP/0748/16-17</t>
  </si>
  <si>
    <t>3823.70.90</t>
  </si>
  <si>
    <t>VVF/TAL/EXP/0749/16-17</t>
  </si>
  <si>
    <t>SURFACHEM LTD.</t>
  </si>
  <si>
    <t>OTHER MYRISTIC ACID 99%</t>
  </si>
  <si>
    <t>2915.90.90</t>
  </si>
  <si>
    <t>VVF/TAL/EXP/0750/16-17</t>
  </si>
  <si>
    <t>SERTRADING BR LTDA.</t>
  </si>
  <si>
    <t>VVF/TAL/EXP/0751/16-17</t>
  </si>
  <si>
    <t>VVF/TAL/EXP/0752/16-17</t>
  </si>
  <si>
    <t xml:space="preserve">SATRTD - OCTDECN-1-OL (STRYL ALCHL) FATTY ALCOHOL VEGAROL 18 DO (STEARYL ALCOHOL) </t>
  </si>
  <si>
    <t>VVF/TAL/EXP/0753/16-17</t>
  </si>
  <si>
    <t>OTHER DISTILLED FATTY ACID - C8/C10 (CAPRYLIC CAPRIC ACID)</t>
  </si>
  <si>
    <t>3823.19.00</t>
  </si>
  <si>
    <t>VVF/TAL/EXP/0754/16-17</t>
  </si>
  <si>
    <t xml:space="preserve">OTHER INDUSTRIAL FATTY ALCOHOL VEGAROL 1618 50:50 (CETO STEARYL ALCOHOL 50:50) PASTILLES FORM / </t>
  </si>
  <si>
    <t>VVF/TAL/EXP/0755/16-17</t>
  </si>
  <si>
    <t>SATRTD - OCTDECN-1-OL (STRYL ALCHL) FATTY ALCOHOL VEGAROL 1898 (STEARYL ALCOHOL) NF, PASTILLES FORM</t>
  </si>
  <si>
    <t>VVF/TAL/EXP/0756/16-17</t>
  </si>
  <si>
    <t>TRADE BRILLIANCE INC.</t>
  </si>
  <si>
    <t>SATRTD - OCTDECN-1-OL (STRYL ALCHL) FATTY ALCOHOL VEGAROL 1898 (STEARYL ALCOHOL) PASTILLES FORM</t>
  </si>
  <si>
    <t>VVF/TAL/EXP/0757/16-17</t>
  </si>
  <si>
    <t xml:space="preserve">OTHER INDUSTRIAL FATTY ALCOHOL VEGAROL 1618 50:50 (MB) (CETO STEARYL ALCOHOL) </t>
  </si>
  <si>
    <t>VVF/TAL/EXP/0758/16-17</t>
  </si>
  <si>
    <t>PAKSHOO INDUSRIAL GROUP</t>
  </si>
  <si>
    <t>VVF/TAL/EXP/0759/16-17</t>
  </si>
  <si>
    <t>VVF/TAL/EXP/0760/16-17</t>
  </si>
  <si>
    <t>VVF/TAL/EXP/0761/16-17</t>
  </si>
  <si>
    <t xml:space="preserve">SATRTD - HXADECAN-1-OL (CETYL ALCHL) FATTY ALCOHOL VEGAROL 1698 (CETYL ALCOHOL) PASTILLES FORM / OTHER INDUSTRIAL FATTY ALCOHOL VEGAROL 22 (BEHENYL ALCOHOL) PASTILLES FORM / SATRTD - OCTDECN-1-OL (STRYL ALCHL) FATTY ALCOHOL
VEGAROL 1898 (STEARYL ALCOHOL) PASTILLES FORM </t>
  </si>
  <si>
    <t>2905.17.00 / 3823.70.90</t>
  </si>
  <si>
    <t>VVF/TAL/EXP/0762/16-17</t>
  </si>
  <si>
    <t>VVF/TAL/EXP/0763/16-17</t>
  </si>
  <si>
    <t>COPOLEO S.A.S.</t>
  </si>
  <si>
    <t>50% ADV; 50% CAD</t>
  </si>
  <si>
    <t>advance received</t>
  </si>
  <si>
    <t>VVF/TAL/EXP/0764/16-17</t>
  </si>
  <si>
    <t>AFRICAN CONSUMER CARE LTD</t>
  </si>
  <si>
    <t>VVF/TAL/EXP/0765/16-17</t>
  </si>
  <si>
    <t>iran</t>
  </si>
  <si>
    <t>VVF/TAL/EXP/0766/16-17</t>
  </si>
  <si>
    <t>VVF/TAL/EXP/0767/16-17</t>
  </si>
  <si>
    <t>CANCELLED</t>
  </si>
  <si>
    <t>VVF/TAL/EXP/0768/16-17</t>
  </si>
  <si>
    <t>VVF/TAL/EXP/0769/16-17</t>
  </si>
  <si>
    <t>VVF/TAL/EXP/0770/16-17</t>
  </si>
  <si>
    <t>OTHER  DISTILLED FATTY ACID - C8/C10 (CAPRYLIC CAPRIC ACID)</t>
  </si>
  <si>
    <t>VVF/TAL/EXP/0771/16-17</t>
  </si>
  <si>
    <t>SATRTD - HXADECAN-1-OL (CETYL ALCHL) FATTY ALCOHOL VEGAROL 1698 (CETYL ALCOHOL) PASTILLES FORM</t>
  </si>
  <si>
    <t>VVF/TAL/EXP/0772/16-17</t>
  </si>
  <si>
    <t>VVF/TAL/EXP/0773/16-17</t>
  </si>
  <si>
    <t>OTHER INDUSTRIAL FATTY ALCOHOL VEGAROL 1618 50:50 (MB) (CETO STEARYL ALCOHOL) NF, PASTILLES FORM</t>
  </si>
  <si>
    <t>VVF/TAL/EXP/0774/16-17</t>
  </si>
  <si>
    <t>CRODA SINGAPORE PTE LTD.</t>
  </si>
  <si>
    <t>SINGAPORE</t>
  </si>
  <si>
    <t>OTHER - DISTILLED FATTY ACID - C8/C10 (CAPRYLIC CAPRIC ACID)</t>
  </si>
  <si>
    <t>VVF/TAL/EXP/0775/16-17</t>
  </si>
  <si>
    <t>CRODA DO BRASIL LTDA</t>
  </si>
  <si>
    <t>brazil</t>
  </si>
  <si>
    <t>VVF/TAL/EXP/0776/16-17</t>
  </si>
  <si>
    <t>VVF/TAL/EXP/0777/16-17</t>
  </si>
  <si>
    <t>PALMITIC ACID PALMITIC ACID 98% BEADS FORM</t>
  </si>
  <si>
    <t>2915.70.10</t>
  </si>
  <si>
    <t>VVF/TAL/EXP/0778/16-17</t>
  </si>
  <si>
    <t>30% AGAINST COPY DOCUMENTS; 70% - 30 DAYS FROM BL</t>
  </si>
  <si>
    <t>VVF/TAL/EXP/0779/16-17</t>
  </si>
  <si>
    <t>VVF/TAL/EXP/0780/16-17</t>
  </si>
  <si>
    <t>VVF/TAL/EXP/0781/16-17</t>
  </si>
  <si>
    <t>VVF/TAL/EXP/0782/16-17</t>
  </si>
  <si>
    <t>VVF/TAL/EXP/0783/16-17</t>
  </si>
  <si>
    <t>VVF LLC.,</t>
  </si>
  <si>
    <t>SATRTD - HXADECAN-1-OL (CETYL ALCHL) FATTY ALCOHOL VEGAROL 1698 MB (CETYL ALCOHOL) PASTILLES FORM</t>
  </si>
  <si>
    <t>VVF/TAL/EXP/0784/16-17</t>
  </si>
  <si>
    <t>CRODA EUROPE LIMITED</t>
  </si>
  <si>
    <t>OTHER DISTILLED FATTY ACID C8/C10 (CAPRYLIC CAPRIC ACID)</t>
  </si>
  <si>
    <t>VVF/TAL/EXP/0785/16-17</t>
  </si>
  <si>
    <t>SATRTD - HXADECAN-1-OL (CETYL ALCHL) FATTY ALCOHOL - VEGAROL 1698 (MB) (CETYL ALCOHOL) NF, PASTILLES FORM / OTHER INDUSTRIAL FATTY ALCOHOL VEGAROL 1618  50:50 (MB)
(CETO STEARYL ALCOHOL) NF, PASTILLES FORM</t>
  </si>
  <si>
    <t>2905.17.00/3823.70.90</t>
  </si>
  <si>
    <t>VVF/TAL/EXP/0786/16-17</t>
  </si>
  <si>
    <t>23.12.2016</t>
  </si>
  <si>
    <t>VVF/TAL/EXP/0787/16-17</t>
  </si>
  <si>
    <t>ARGENTINA</t>
  </si>
  <si>
    <t>SATRTD - HXADECAN-1-OL (CETYL ALCHL) FATTY ALCOHOL VEGAROL 1698 (CETYL ALCOHOL) PASTILLES FORM / OTHER - DISTILLED FATTY ACID - C8/C10 (CAPRYLIC CAPRIC ACID)</t>
  </si>
  <si>
    <t>2905.17.00/ 3823.19.00</t>
  </si>
  <si>
    <t>VVF/TAL/EXP/0788/16-17</t>
  </si>
  <si>
    <t>2916.19.90</t>
  </si>
  <si>
    <t>VVF/TAL/EXP/0789/16-17</t>
  </si>
  <si>
    <t>OTHER INDUSTRIAL FATTY ALCOHOL VEGAROL 1214 (LAURYL TETRADECYL ALCOHOL)</t>
  </si>
  <si>
    <t>VVF/TAL/EXP/0790/16-17</t>
  </si>
  <si>
    <t>VVF/TAL/EXP/0791/16-17</t>
  </si>
  <si>
    <t>VVF/TAL/EXP/0792/16-17</t>
  </si>
  <si>
    <t>CARGIL INTERNATIONAL TRADING PTE LTD.</t>
  </si>
  <si>
    <t>SATRTD - HXADECAN-1-OL (CETYL ALCHL) FATTY ALCOHOL VEGAROL 1698 (CETYL ALCOHOL) NF, PASTILLES FORM</t>
  </si>
  <si>
    <t>VVF/TAL/EXP/0793/16-17</t>
  </si>
  <si>
    <t>VVF/TAL/EXP/0794/16-17</t>
  </si>
  <si>
    <t>AL ITTIHAD INTERNATIONAL CHEMICALS TRADING LLC</t>
  </si>
  <si>
    <t>50% Adv &amp; 50% CAD</t>
  </si>
  <si>
    <t>VVF/TAL/EXP/0795/16-17</t>
  </si>
  <si>
    <t>PMC BIOGENIX (KOREA) LTD.</t>
  </si>
  <si>
    <t>VVF/TAL/EXP/0796/16-17</t>
  </si>
  <si>
    <t>VVF/TAL/EXP/0797/16-17</t>
  </si>
  <si>
    <t>VVF/TAL/EXP/0798/16-17</t>
  </si>
  <si>
    <t>VVF/TAL/EXP/0799/16-17</t>
  </si>
  <si>
    <t>OTHER INDUSTRIAL FATTY ALCOHOL VEGAROL 1618 TA (CETO STEARYL ALCOHOL) PASTILLES FORM / SATRTD - HXADECAN-1-OL (CETYL ALCHL) FATTY ALCOHOL VEGAROL 1698 (CETYL ALCOHOL) PASTILLES FORM / SATRTD - OCTDECN-1-OL (STRYL ALCHL) FATTY ALCOHOL VEGAROL 1898 (STEARYL ALCOHOL) PASTILLES FORM</t>
  </si>
  <si>
    <t>3823.70.90 / 2905.17.00</t>
  </si>
  <si>
    <t>VVF/TAL/EXP/0800/16-17</t>
  </si>
  <si>
    <t>VVF/TAL/EXP/0801/16-17</t>
  </si>
  <si>
    <t>CARGIL INTERNATIONAL TRADING PTE LTD</t>
  </si>
  <si>
    <t>OTHER INDUSTRIAL FATTY ALCOHOL VEGAROL 1618 50:50 (CETO STEARYL ALCOHOL) NF, PASTILLES FORM</t>
  </si>
  <si>
    <t>VVF/TAL/EXP/0802/16-17</t>
  </si>
  <si>
    <t>VVF/TAL/EXP/0803/16-17</t>
  </si>
  <si>
    <t>28.12.2016</t>
  </si>
  <si>
    <t>VVF/TAL/EXP/0804/16-17</t>
  </si>
  <si>
    <t>VVF/TAL/EXP/0805/16-17</t>
  </si>
  <si>
    <t>VVF/TAL/EXP/0806/16-17</t>
  </si>
  <si>
    <t>VVF/TAL/EXP/0807/16-17</t>
  </si>
  <si>
    <t>VVF/TAL/EXP/0808/16-17</t>
  </si>
  <si>
    <t>GLYCEROL GLYCERINE USP (REFINED GLYCERINE MIN. 99.5% USP)</t>
  </si>
  <si>
    <t>2905.45.00</t>
  </si>
  <si>
    <t>VVF/TAL/EXP/0809/16-17</t>
  </si>
  <si>
    <t>VVF/TAL/EXP/0810/16-17</t>
  </si>
  <si>
    <t>29.12.2016</t>
  </si>
  <si>
    <t>VVF/TAL/EXP/0811/16-17</t>
  </si>
  <si>
    <t>VVF/TAL/EXP/0812/16-17</t>
  </si>
  <si>
    <t>VVF/TAL/EXP/0813/16-17</t>
  </si>
  <si>
    <t>SAINA HYGENIC INDUSTRIES CO</t>
  </si>
  <si>
    <t>VVF/TAL/EXP/0814/16-17</t>
  </si>
  <si>
    <t>VVF/TAL/EXP/0815/16-17</t>
  </si>
  <si>
    <t>VVF/TAL/EXP/0816/16-17</t>
  </si>
  <si>
    <t>IXOM COLOMBIA SAS</t>
  </si>
  <si>
    <t>VVF/TAL/EXP/0817/16-17</t>
  </si>
  <si>
    <t>30.12.2016</t>
  </si>
  <si>
    <t>9103750728-29</t>
  </si>
  <si>
    <t>VVF/TAL/EXP/0818/16-17</t>
  </si>
  <si>
    <t>VVF/TAL/EXP/0819/16-17</t>
  </si>
  <si>
    <t>SATRTD - HXADECAN-1-OL (CETYL ALCHL) FATTY ALCOHOL VEGAROL 1698 MB (CETYL ALCOHOL)NF</t>
  </si>
  <si>
    <t>VVF/TAL/EXP/0820/16-17</t>
  </si>
  <si>
    <t>SIYEZA FINE CHEM (PTY) LTD</t>
  </si>
  <si>
    <t>VVF/TAL/EXP/0821/16-17</t>
  </si>
  <si>
    <t>SURFACHEM LIMITED.</t>
  </si>
  <si>
    <t>OTHER MYRISTIC ACID 99% PASTILLES FORM</t>
  </si>
  <si>
    <t>VVF/TAL/EXP/0822/16-17</t>
  </si>
  <si>
    <t>VVF/TAL/EXP/0823/16-17</t>
  </si>
  <si>
    <t>INDONESIA</t>
  </si>
  <si>
    <t>OTHER INDUSTRIAL FATTY ALCOHOL VEGAROL 1618 50:50 (CETO STEARYL ALCOHOL 50:50) PASTILLES FORM</t>
  </si>
  <si>
    <t>VVF/TAL/EXP/0824/16-17</t>
  </si>
  <si>
    <t>Row Labels</t>
  </si>
  <si>
    <t>(blank)</t>
  </si>
  <si>
    <t>Grand Total</t>
  </si>
  <si>
    <t>Count of Commercial Inv./SAP no.</t>
  </si>
  <si>
    <t>Count of S/B NO.</t>
  </si>
  <si>
    <t>BKDN0461162100533375</t>
  </si>
  <si>
    <t>BKDN0461162100533380</t>
  </si>
  <si>
    <t>BKDN0461162100533387</t>
  </si>
  <si>
    <t>BKDN0461162100533388</t>
  </si>
  <si>
    <t>BKDN0461162100533390</t>
  </si>
  <si>
    <t>BKDN0461162100533392</t>
  </si>
  <si>
    <t>BKDN0461162100533394</t>
  </si>
  <si>
    <t>BKDN0461162100533395</t>
  </si>
  <si>
    <t>BKDN0461162100533396</t>
  </si>
  <si>
    <t>BKDN0461162100533423</t>
  </si>
  <si>
    <t>BKDN0461162100533428</t>
  </si>
  <si>
    <t>BKDN0461162100533430</t>
  </si>
  <si>
    <t>BKDN0461162100533432</t>
  </si>
  <si>
    <t>BKDN0461162100533433</t>
  </si>
  <si>
    <t>BKDN0461162100533456</t>
  </si>
  <si>
    <t>BKDN0461162100533468</t>
  </si>
  <si>
    <t>BKDN0461162100533471</t>
  </si>
  <si>
    <t>BKDN0461162100533474</t>
  </si>
  <si>
    <t>BKDN0461162100533478</t>
  </si>
  <si>
    <t>BKDN0461162100533480</t>
  </si>
  <si>
    <t>BKDN0461162100533481</t>
  </si>
  <si>
    <t>BKDN0461162100533485</t>
  </si>
  <si>
    <t>BKDN0461162100533507</t>
  </si>
  <si>
    <t>BKDN0461162100533508</t>
  </si>
  <si>
    <t>BKDN0461162100533509</t>
  </si>
  <si>
    <t>BKDN0461162100533510</t>
  </si>
  <si>
    <t>BKDN0461162100533511</t>
  </si>
  <si>
    <t>BKDN0461162100533512</t>
  </si>
  <si>
    <t>BKDN0461162100533513</t>
  </si>
  <si>
    <t>BKDN0461162100533514</t>
  </si>
  <si>
    <t>BKDN0461162100535365</t>
  </si>
  <si>
    <t>BKDN0461162100535369</t>
  </si>
  <si>
    <t>BKDN0461162100535395</t>
  </si>
  <si>
    <t>BKDN0461162100535451</t>
  </si>
  <si>
    <t>BKID0000160160123864</t>
  </si>
  <si>
    <t>UCBA0000003170224408</t>
  </si>
  <si>
    <t>UCBA0001945160219807</t>
  </si>
  <si>
    <t>UCBA0001945160219808</t>
  </si>
  <si>
    <t>UCBA0001945160220909</t>
  </si>
  <si>
    <t>UCBA0001945160220911</t>
  </si>
  <si>
    <t>UCBA0001945160220912</t>
  </si>
  <si>
    <t>UCBA0001945160220913</t>
  </si>
  <si>
    <t>UCBA0001945160220914</t>
  </si>
  <si>
    <t>UCBA0001945160220915</t>
  </si>
  <si>
    <t>UCBA0001945160220916</t>
  </si>
  <si>
    <t>BKDN0461162100533381</t>
  </si>
  <si>
    <t>BKDN0461162100533385</t>
  </si>
  <si>
    <t>BKDN0461162100533389</t>
  </si>
  <si>
    <t>BKDN0461162100533400</t>
  </si>
  <si>
    <t>BKDN0461162100533403</t>
  </si>
  <si>
    <t>BKDN0461162100533404</t>
  </si>
  <si>
    <t>BKDN0461162100533405</t>
  </si>
  <si>
    <t>BKDN0461162100533408</t>
  </si>
  <si>
    <t>BKDN0461162100533429</t>
  </si>
  <si>
    <t>BKDN0461162100533434</t>
  </si>
  <si>
    <t>BKDN0461162100533442</t>
  </si>
  <si>
    <t>BKDN0461162100533460</t>
  </si>
  <si>
    <t>BKDN0461162100533475</t>
  </si>
  <si>
    <t>BKDN0461162100533506</t>
  </si>
  <si>
    <t>BKID0000160170152333</t>
  </si>
  <si>
    <t>BKID0000160170152334</t>
  </si>
  <si>
    <t>BKID0000160170152335</t>
  </si>
  <si>
    <t>BKID0000160170152336</t>
  </si>
  <si>
    <t>BKID0000160170152337</t>
  </si>
  <si>
    <t>UCBA0000003170223270</t>
  </si>
  <si>
    <t>UCBA0000003170223271</t>
  </si>
  <si>
    <t>UCBA0000003170224422</t>
  </si>
  <si>
    <t>UCBA0000003170224423</t>
  </si>
  <si>
    <t>UCBA0000003170225143</t>
  </si>
  <si>
    <t>UCBA0000003170225144</t>
  </si>
  <si>
    <t>UCBA0000003170225145</t>
  </si>
  <si>
    <t>UCBA0000003170225146</t>
  </si>
  <si>
    <t>UCBA0000003170226005</t>
  </si>
  <si>
    <t>UCBA0001945160222221</t>
  </si>
  <si>
    <t>UCBA0001945160222222</t>
  </si>
  <si>
    <t>BKDN0461162100531890</t>
  </si>
  <si>
    <t>BKDN0461162100531891</t>
  </si>
  <si>
    <t>BKDN0461162100531892</t>
  </si>
  <si>
    <t>BKDN0461162100531893</t>
  </si>
  <si>
    <t>BKDN0461162100531894</t>
  </si>
  <si>
    <t>BKDN0461162100532079</t>
  </si>
  <si>
    <t>BKDN0461162100532080</t>
  </si>
  <si>
    <t>BKDN0461162100532081</t>
  </si>
  <si>
    <t>BKDN0461162100532082</t>
  </si>
  <si>
    <t>BKDN0461162100532084</t>
  </si>
  <si>
    <t>BKDN0461162100532085</t>
  </si>
  <si>
    <t>BKDN0461162100532086</t>
  </si>
  <si>
    <t>BKDN0461162100532087</t>
  </si>
  <si>
    <t>BKDN0461162100532088</t>
  </si>
  <si>
    <t>BKDN0461162100532090</t>
  </si>
  <si>
    <t>BKDN0461162100532091</t>
  </si>
  <si>
    <t>BKDN0461162100532092</t>
  </si>
  <si>
    <t>BKDN0461162100532093</t>
  </si>
  <si>
    <t>BKDN0461162100532094</t>
  </si>
  <si>
    <t>BKDN0461162100532095</t>
  </si>
  <si>
    <t>BKDN0461162100532096</t>
  </si>
  <si>
    <t>BKDN0461162100532098</t>
  </si>
  <si>
    <t>BKDN0461162100532099</t>
  </si>
  <si>
    <t>BKDN0461162100532100</t>
  </si>
  <si>
    <t>BKDN0461162100532101</t>
  </si>
  <si>
    <t>BKDN0461162100532102</t>
  </si>
  <si>
    <t>BKDN0461162100532103</t>
  </si>
  <si>
    <t>BKDN0461162100533376</t>
  </si>
  <si>
    <t>BKDN0461162100533377</t>
  </si>
  <si>
    <t>BKDN0461162100533378</t>
  </si>
  <si>
    <t>BKDN0461162100533431</t>
  </si>
  <si>
    <t>BKDN0461162100533436</t>
  </si>
  <si>
    <t>BKDN0461162100533437</t>
  </si>
  <si>
    <t>BKDN0461162100533446</t>
  </si>
  <si>
    <t>BKDN0461162100533447</t>
  </si>
  <si>
    <t>BKDN0461162100533476</t>
  </si>
  <si>
    <t>BKDN0461162100533477</t>
  </si>
  <si>
    <t>BKDN0461162100533490</t>
  </si>
  <si>
    <t>BKDN0461162100533491</t>
  </si>
  <si>
    <t>BKDN0461162100533492</t>
  </si>
  <si>
    <t>BKDN0461162100533495</t>
  </si>
  <si>
    <t>BKDN0461162100533497</t>
  </si>
  <si>
    <t>BKDN0461162100533501</t>
  </si>
  <si>
    <t>BKDN0461162100533502</t>
  </si>
  <si>
    <t>BKID0000160170140138</t>
  </si>
  <si>
    <t>BKDN0461162100531872</t>
  </si>
  <si>
    <t>BKDN0461162100531873</t>
  </si>
  <si>
    <t>BKDN0461162100531874</t>
  </si>
  <si>
    <t>BKDN0461162100531875</t>
  </si>
  <si>
    <t>BKDN0461162100531876</t>
  </si>
  <si>
    <t>BKDN0461162100531877</t>
  </si>
  <si>
    <t>BKDN0461162100531878</t>
  </si>
  <si>
    <t>BKDN0461162100531879</t>
  </si>
  <si>
    <t>BKDN0461162100531880</t>
  </si>
  <si>
    <t>BKDN0461162100531881</t>
  </si>
  <si>
    <t>BKDN0461162100531882</t>
  </si>
  <si>
    <t>BKDN0461162100531883</t>
  </si>
  <si>
    <t>BKDN0461162100531886</t>
  </si>
  <si>
    <t>BKDN0461162100531887</t>
  </si>
  <si>
    <t>BKDN0461162100531888</t>
  </si>
  <si>
    <t>BKDN0461162100531989</t>
  </si>
  <si>
    <t>BKDN0461162100531990</t>
  </si>
  <si>
    <t>BKDN0461162100532040</t>
  </si>
  <si>
    <t>BKDN0461162100532041</t>
  </si>
  <si>
    <t>BKDN0461162100532042</t>
  </si>
  <si>
    <t>BKDN0461162100532043</t>
  </si>
  <si>
    <t>BKDN0461162100532044</t>
  </si>
  <si>
    <t>BKDN0461162100532045</t>
  </si>
  <si>
    <t>BKDN0461162100532046</t>
  </si>
  <si>
    <t>BKDN0461162100532047</t>
  </si>
  <si>
    <t>BKDN0461162100532048</t>
  </si>
  <si>
    <t>BKDN0461162100532049</t>
  </si>
  <si>
    <t>BKDN0461162100532050</t>
  </si>
  <si>
    <t>BKDN0461162100532051</t>
  </si>
  <si>
    <t>BKDN0461162100532052</t>
  </si>
  <si>
    <t>BKDN0461162100532053</t>
  </si>
  <si>
    <t>BKDN0461162100532054</t>
  </si>
  <si>
    <t>BKDN0461162100532055</t>
  </si>
  <si>
    <t>BKDN0461162100532056</t>
  </si>
  <si>
    <t>BKDN0461162100532057</t>
  </si>
  <si>
    <t>BKDN0461162100532058</t>
  </si>
  <si>
    <t>BKDN0461162100532059</t>
  </si>
  <si>
    <t>BKDN0461162100532060</t>
  </si>
  <si>
    <t>BKDN0461162100532061</t>
  </si>
  <si>
    <t>BKDN0461162100532062</t>
  </si>
  <si>
    <t>BKDN0461162100532063</t>
  </si>
  <si>
    <t>BKDN0461162100532064</t>
  </si>
  <si>
    <t>BKDN0461162100532065</t>
  </si>
  <si>
    <t>BKDN0461162100532066</t>
  </si>
  <si>
    <t>BKDN0461162100532067</t>
  </si>
  <si>
    <t>BKDN0461162100532068</t>
  </si>
  <si>
    <t>BKDN0461162100532069</t>
  </si>
  <si>
    <t>BKDN0461162100532070</t>
  </si>
  <si>
    <t>BKDN0461162100532071</t>
  </si>
  <si>
    <t>BKDN0461162100532072</t>
  </si>
  <si>
    <t>BKDN0461162100532073</t>
  </si>
  <si>
    <t>BKDN0461162100532075</t>
  </si>
  <si>
    <t>BKDN0461162100532076</t>
  </si>
  <si>
    <t>BKDN0461162100532077</t>
  </si>
  <si>
    <t>BKDN0461162100532078</t>
  </si>
  <si>
    <t>BKDN0461162100533426</t>
  </si>
  <si>
    <t>BKDN0461162100533440</t>
  </si>
  <si>
    <t>BKDN0461162100533441</t>
  </si>
  <si>
    <t>BKDN0461162100533443</t>
  </si>
  <si>
    <t>BKDN0461162100533444</t>
  </si>
  <si>
    <t>BKDN0461162100533448</t>
  </si>
  <si>
    <t>BKDN0461162100533449</t>
  </si>
  <si>
    <t>BKDN0461162100533452</t>
  </si>
  <si>
    <t>BKDN0461162100533453</t>
  </si>
  <si>
    <t>BKDN0461162100533455</t>
  </si>
  <si>
    <t>BKDN0461162100533461</t>
  </si>
  <si>
    <t>BKDN0461162100533462</t>
  </si>
  <si>
    <t>BKDN0461162100533469</t>
  </si>
  <si>
    <t>BKDN0461162100533470</t>
  </si>
  <si>
    <t>BKDN0461162100533489</t>
  </si>
  <si>
    <t>BKDN0461162100533493</t>
  </si>
  <si>
    <t>BKDN0461162100533494</t>
  </si>
  <si>
    <t>BKDN0461162100533498</t>
  </si>
  <si>
    <t>BKDN0461162100535390</t>
  </si>
  <si>
    <t>UCBA0001945160215368</t>
  </si>
  <si>
    <t>Count of BRC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</si>
</sst>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_);_(* \(#,##0.00\);_(* &quot;-&quot;???_);_(@_)"/>
    <numFmt numFmtId="165" formatCode="0.0"/>
    <numFmt numFmtId="166" formatCode="_(* #,##0.00_);_(* \(#,##0.00\);_(* &quot;-&quot;????_);_(@_)"/>
    <numFmt numFmtId="167" formatCode="0_);\(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rgb="FFFF3399"/>
      <name val="Calibri"/>
      <family val="2"/>
      <scheme val="minor"/>
    </font>
    <font>
      <sz val="9"/>
      <color rgb="FFFF3399"/>
      <name val="Calibri"/>
      <family val="2"/>
      <scheme val="minor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ahoma"/>
      <family val="2"/>
    </font>
    <font>
      <sz val="8"/>
      <name val="Calibri"/>
      <family val="2"/>
      <scheme val="minor"/>
    </font>
    <font>
      <sz val="10"/>
      <name val="Calibri"/>
      <family val="2"/>
    </font>
    <font>
      <sz val="10"/>
      <color theme="1"/>
      <name val="Tahoma"/>
      <family val="2"/>
    </font>
    <font>
      <sz val="9"/>
      <color rgb="FF0000CC"/>
      <name val="Calibri"/>
      <family val="2"/>
      <scheme val="minor"/>
    </font>
    <font>
      <sz val="10"/>
      <color rgb="FF0000CC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sz val="10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/>
  </cellStyleXfs>
  <cellXfs count="18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43" fontId="3" fillId="3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43" fontId="3" fillId="2" borderId="1" xfId="1" applyNumberFormat="1" applyFont="1" applyFill="1" applyBorder="1" applyAlignment="1">
      <alignment horizontal="righ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/>
    </xf>
    <xf numFmtId="14" fontId="5" fillId="0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 vertical="center"/>
    </xf>
    <xf numFmtId="43" fontId="5" fillId="0" borderId="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43" fontId="6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43" fontId="5" fillId="0" borderId="3" xfId="1" applyFont="1" applyFill="1" applyBorder="1" applyAlignment="1">
      <alignment horizontal="center" vertical="center"/>
    </xf>
    <xf numFmtId="43" fontId="5" fillId="0" borderId="1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1" xfId="0" applyFont="1" applyBorder="1"/>
    <xf numFmtId="164" fontId="5" fillId="0" borderId="1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43" fontId="7" fillId="0" borderId="3" xfId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43" fontId="8" fillId="0" borderId="3" xfId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left" vertical="center"/>
    </xf>
    <xf numFmtId="43" fontId="5" fillId="0" borderId="3" xfId="1" applyFont="1" applyFill="1" applyBorder="1" applyAlignment="1">
      <alignment horizontal="right" vertical="center"/>
    </xf>
    <xf numFmtId="43" fontId="7" fillId="0" borderId="1" xfId="1" applyFont="1" applyFill="1" applyBorder="1" applyAlignment="1">
      <alignment horizontal="center" vertical="center"/>
    </xf>
    <xf numFmtId="2" fontId="0" fillId="0" borderId="1" xfId="0" applyNumberFormat="1" applyBorder="1"/>
    <xf numFmtId="43" fontId="6" fillId="0" borderId="3" xfId="1" applyFont="1" applyFill="1" applyBorder="1" applyAlignment="1">
      <alignment horizontal="right" vertical="center"/>
    </xf>
    <xf numFmtId="0" fontId="10" fillId="0" borderId="3" xfId="0" applyFont="1" applyFill="1" applyBorder="1" applyAlignment="1">
      <alignment horizontal="center" vertical="center"/>
    </xf>
    <xf numFmtId="43" fontId="6" fillId="0" borderId="1" xfId="1" applyFont="1" applyBorder="1" applyAlignment="1">
      <alignment horizontal="left" vertical="top"/>
    </xf>
    <xf numFmtId="0" fontId="11" fillId="0" borderId="1" xfId="0" applyFont="1" applyBorder="1"/>
    <xf numFmtId="14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2" fontId="0" fillId="0" borderId="1" xfId="0" applyNumberFormat="1" applyFill="1" applyBorder="1"/>
    <xf numFmtId="15" fontId="5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43" fontId="6" fillId="5" borderId="6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left" vertical="center"/>
    </xf>
    <xf numFmtId="43" fontId="6" fillId="0" borderId="1" xfId="1" applyFont="1" applyFill="1" applyBorder="1" applyAlignment="1">
      <alignment horizontal="right" vertical="center"/>
    </xf>
    <xf numFmtId="0" fontId="5" fillId="0" borderId="6" xfId="0" applyNumberFormat="1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5" fillId="0" borderId="1" xfId="2" applyNumberFormat="1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top"/>
    </xf>
    <xf numFmtId="0" fontId="5" fillId="0" borderId="1" xfId="2" applyFont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top"/>
    </xf>
    <xf numFmtId="0" fontId="5" fillId="0" borderId="1" xfId="2" applyFont="1" applyBorder="1" applyAlignment="1">
      <alignment horizontal="center" vertical="top"/>
    </xf>
    <xf numFmtId="0" fontId="7" fillId="0" borderId="1" xfId="2" applyFont="1" applyBorder="1" applyAlignment="1">
      <alignment horizontal="center" vertical="top"/>
    </xf>
    <xf numFmtId="0" fontId="5" fillId="0" borderId="7" xfId="0" applyFont="1" applyFill="1" applyBorder="1" applyAlignment="1">
      <alignment horizontal="center" vertical="center"/>
    </xf>
    <xf numFmtId="165" fontId="5" fillId="0" borderId="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center"/>
    </xf>
    <xf numFmtId="0" fontId="11" fillId="0" borderId="8" xfId="0" applyFont="1" applyBorder="1" applyAlignment="1">
      <alignment vertical="center" wrapText="1"/>
    </xf>
    <xf numFmtId="14" fontId="5" fillId="0" borderId="1" xfId="0" applyNumberFormat="1" applyFont="1" applyFill="1" applyBorder="1" applyAlignment="1">
      <alignment horizontal="center"/>
    </xf>
    <xf numFmtId="0" fontId="6" fillId="5" borderId="1" xfId="2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14" fontId="5" fillId="0" borderId="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indent="1"/>
    </xf>
    <xf numFmtId="167" fontId="6" fillId="0" borderId="3" xfId="1" applyNumberFormat="1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43" fontId="6" fillId="5" borderId="4" xfId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4" fontId="5" fillId="0" borderId="3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top"/>
    </xf>
    <xf numFmtId="167" fontId="6" fillId="0" borderId="1" xfId="1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/>
    </xf>
    <xf numFmtId="43" fontId="15" fillId="0" borderId="0" xfId="1" applyFont="1"/>
    <xf numFmtId="0" fontId="16" fillId="0" borderId="1" xfId="0" applyNumberFormat="1" applyFont="1" applyFill="1" applyBorder="1" applyAlignment="1">
      <alignment horizontal="left" vertical="top"/>
    </xf>
    <xf numFmtId="14" fontId="17" fillId="0" borderId="1" xfId="0" applyNumberFormat="1" applyFont="1" applyFill="1" applyBorder="1" applyAlignment="1">
      <alignment horizontal="center" vertical="top"/>
    </xf>
    <xf numFmtId="0" fontId="16" fillId="0" borderId="2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right"/>
    </xf>
    <xf numFmtId="0" fontId="18" fillId="0" borderId="1" xfId="0" applyNumberFormat="1" applyFont="1" applyBorder="1" applyAlignment="1">
      <alignment horizontal="left" vertical="top"/>
    </xf>
    <xf numFmtId="14" fontId="5" fillId="0" borderId="1" xfId="0" applyNumberFormat="1" applyFont="1" applyBorder="1" applyAlignment="1">
      <alignment horizontal="center" vertical="top"/>
    </xf>
    <xf numFmtId="0" fontId="9" fillId="6" borderId="1" xfId="0" applyFont="1" applyFill="1" applyBorder="1"/>
    <xf numFmtId="0" fontId="16" fillId="0" borderId="1" xfId="0" applyNumberFormat="1" applyFont="1" applyBorder="1" applyAlignment="1">
      <alignment horizontal="left" vertical="top"/>
    </xf>
    <xf numFmtId="14" fontId="17" fillId="0" borderId="1" xfId="0" applyNumberFormat="1" applyFont="1" applyBorder="1" applyAlignment="1">
      <alignment horizontal="center" vertical="top"/>
    </xf>
    <xf numFmtId="14" fontId="16" fillId="0" borderId="1" xfId="0" applyNumberFormat="1" applyFont="1" applyBorder="1" applyAlignment="1">
      <alignment horizontal="center" vertical="center"/>
    </xf>
    <xf numFmtId="43" fontId="16" fillId="0" borderId="6" xfId="0" applyNumberFormat="1" applyFont="1" applyFill="1" applyBorder="1" applyAlignment="1">
      <alignment horizontal="center" vertical="center"/>
    </xf>
    <xf numFmtId="0" fontId="19" fillId="5" borderId="3" xfId="0" quotePrefix="1" applyFont="1" applyFill="1" applyBorder="1" applyAlignment="1">
      <alignment horizontal="center" vertical="center"/>
    </xf>
    <xf numFmtId="0" fontId="18" fillId="5" borderId="1" xfId="0" quotePrefix="1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0" fillId="0" borderId="1" xfId="0" quotePrefix="1" applyFont="1" applyBorder="1" applyAlignment="1">
      <alignment horizontal="center" vertical="center"/>
    </xf>
    <xf numFmtId="0" fontId="20" fillId="5" borderId="1" xfId="0" quotePrefix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5" borderId="1" xfId="0" quotePrefix="1" applyFont="1" applyFill="1" applyBorder="1" applyAlignment="1">
      <alignment horizontal="center" vertical="top"/>
    </xf>
    <xf numFmtId="0" fontId="20" fillId="5" borderId="1" xfId="0" applyFont="1" applyFill="1" applyBorder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0" fontId="18" fillId="5" borderId="1" xfId="0" applyFont="1" applyFill="1" applyBorder="1" applyAlignment="1">
      <alignment horizontal="center" vertical="center"/>
    </xf>
    <xf numFmtId="0" fontId="18" fillId="5" borderId="3" xfId="0" quotePrefix="1" applyFont="1" applyFill="1" applyBorder="1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left" vertical="top"/>
    </xf>
    <xf numFmtId="14" fontId="5" fillId="0" borderId="1" xfId="0" applyNumberFormat="1" applyFont="1" applyBorder="1" applyAlignment="1">
      <alignment horizontal="center"/>
    </xf>
    <xf numFmtId="0" fontId="19" fillId="5" borderId="1" xfId="0" quotePrefix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9" fillId="5" borderId="3" xfId="2" quotePrefix="1" applyFont="1" applyFill="1" applyBorder="1" applyAlignment="1">
      <alignment horizontal="center" vertical="center"/>
    </xf>
    <xf numFmtId="0" fontId="11" fillId="0" borderId="1" xfId="2" quotePrefix="1" applyFont="1" applyBorder="1" applyAlignment="1">
      <alignment horizontal="center" vertical="center"/>
    </xf>
    <xf numFmtId="0" fontId="20" fillId="0" borderId="1" xfId="2" quotePrefix="1" applyFont="1" applyBorder="1" applyAlignment="1">
      <alignment horizontal="center" vertical="center"/>
    </xf>
    <xf numFmtId="0" fontId="20" fillId="5" borderId="1" xfId="2" quotePrefix="1" applyFont="1" applyFill="1" applyBorder="1" applyAlignment="1">
      <alignment horizontal="center" vertical="center"/>
    </xf>
    <xf numFmtId="0" fontId="18" fillId="5" borderId="1" xfId="2" quotePrefix="1" applyFont="1" applyFill="1" applyBorder="1" applyAlignment="1">
      <alignment horizontal="center" vertical="center"/>
    </xf>
    <xf numFmtId="0" fontId="20" fillId="5" borderId="1" xfId="2" applyFont="1" applyFill="1" applyBorder="1" applyAlignment="1">
      <alignment horizontal="center" vertical="top"/>
    </xf>
    <xf numFmtId="0" fontId="20" fillId="0" borderId="1" xfId="2" applyFont="1" applyBorder="1" applyAlignment="1">
      <alignment horizontal="center" vertical="top"/>
    </xf>
    <xf numFmtId="0" fontId="18" fillId="5" borderId="1" xfId="2" applyFont="1" applyFill="1" applyBorder="1" applyAlignment="1">
      <alignment horizontal="center" vertical="center"/>
    </xf>
    <xf numFmtId="0" fontId="19" fillId="5" borderId="3" xfId="2" applyFont="1" applyFill="1" applyBorder="1" applyAlignment="1">
      <alignment horizontal="center" vertical="center"/>
    </xf>
    <xf numFmtId="0" fontId="18" fillId="5" borderId="3" xfId="2" quotePrefix="1" applyFont="1" applyFill="1" applyBorder="1" applyAlignment="1">
      <alignment horizontal="center" vertical="center"/>
    </xf>
    <xf numFmtId="0" fontId="15" fillId="0" borderId="0" xfId="0" applyFont="1"/>
    <xf numFmtId="0" fontId="6" fillId="5" borderId="1" xfId="2" quotePrefix="1" applyFont="1" applyFill="1" applyBorder="1" applyAlignment="1">
      <alignment horizontal="center" vertical="center"/>
    </xf>
    <xf numFmtId="43" fontId="5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43" fontId="5" fillId="2" borderId="3" xfId="0" applyNumberFormat="1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43" fontId="2" fillId="2" borderId="3" xfId="1" applyFont="1" applyFill="1" applyBorder="1" applyAlignment="1">
      <alignment horizontal="center" vertical="center"/>
    </xf>
    <xf numFmtId="43" fontId="5" fillId="2" borderId="1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43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43" fontId="4" fillId="0" borderId="0" xfId="1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PCG\3.%20EPCG%20Export%20Obligation\EPCG%20Export%20Obligatio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esh%20of%201FGB-%20Master%20Incentive%20status_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y"/>
      <sheetName val="EPGC pivot"/>
      <sheetName val="EO EPCG"/>
      <sheetName val="AEP EPCG "/>
    </sheetNames>
    <sheetDataSet>
      <sheetData sheetId="0"/>
      <sheetData sheetId="1">
        <row r="1"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</row>
        <row r="2">
          <cell r="E2" t="str">
            <v>Pre-Shipment  Invoice No</v>
          </cell>
          <cell r="F2" t="str">
            <v>Date</v>
          </cell>
          <cell r="G2" t="str">
            <v>Comm. Inv. No</v>
          </cell>
          <cell r="H2" t="str">
            <v>Unit Type</v>
          </cell>
          <cell r="I2" t="str">
            <v>Place</v>
          </cell>
          <cell r="J2" t="str">
            <v>Type of Export</v>
          </cell>
          <cell r="K2" t="str">
            <v xml:space="preserve">Buyer name </v>
          </cell>
          <cell r="L2" t="str">
            <v>Country of Exports</v>
          </cell>
          <cell r="M2" t="str">
            <v xml:space="preserve">Payment Terms </v>
          </cell>
          <cell r="N2" t="str">
            <v>Shipping Bill No</v>
          </cell>
          <cell r="O2" t="str">
            <v>Shipping Bill Date</v>
          </cell>
          <cell r="P2" t="str">
            <v>ARE 1</v>
          </cell>
          <cell r="Q2" t="str">
            <v>HS Code</v>
          </cell>
          <cell r="R2" t="str">
            <v>Broad Category</v>
          </cell>
          <cell r="S2" t="str">
            <v>Description of goods as per Shipping Bill</v>
          </cell>
          <cell r="T2" t="str">
            <v>Inco Terms</v>
          </cell>
          <cell r="U2" t="str">
            <v>LEO Date</v>
          </cell>
          <cell r="V2" t="str">
            <v>B/L No.</v>
          </cell>
          <cell r="W2" t="str">
            <v>B/L DATE</v>
          </cell>
          <cell r="X2" t="str">
            <v>Bill due date</v>
          </cell>
          <cell r="Y2" t="str">
            <v>S/Bill (ExRate)</v>
          </cell>
        </row>
        <row r="3">
          <cell r="E3" t="str">
            <v>VVF/TAL/EXP/0084/16-17</v>
          </cell>
          <cell r="F3">
            <v>42496</v>
          </cell>
          <cell r="G3" t="str">
            <v>9103750081-82-83</v>
          </cell>
          <cell r="H3" t="str">
            <v>DTA</v>
          </cell>
          <cell r="I3" t="str">
            <v>TALOJA</v>
          </cell>
          <cell r="J3" t="str">
            <v>DIRECT</v>
          </cell>
          <cell r="K3" t="str">
            <v>KIMYAGARAN EMROOZ CHEMICAL IND</v>
          </cell>
          <cell r="L3" t="str">
            <v>Iran</v>
          </cell>
          <cell r="M3" t="str">
            <v>LC at sight</v>
          </cell>
          <cell r="N3">
            <v>7514709</v>
          </cell>
          <cell r="O3" t="str">
            <v>07.05.2016</v>
          </cell>
          <cell r="P3">
            <v>3200084</v>
          </cell>
          <cell r="Q3" t="str">
            <v>38237090</v>
          </cell>
          <cell r="R3" t="str">
            <v>Other Industrial Fatty Alcohols (all types)</v>
          </cell>
          <cell r="S3" t="str">
            <v>OTHER INDUSTRIAL FATTY ALCOHOL - FATTY ALCOHOL C1214 (LAURYL MYRISTYL ALCOHOL)</v>
          </cell>
          <cell r="T3" t="str">
            <v>CFR</v>
          </cell>
          <cell r="U3" t="str">
            <v>09.05.2016</v>
          </cell>
          <cell r="V3" t="str">
            <v>NSABND1631802</v>
          </cell>
          <cell r="W3">
            <v>42500</v>
          </cell>
          <cell r="X3"/>
          <cell r="Y3">
            <v>1</v>
          </cell>
        </row>
        <row r="4">
          <cell r="E4" t="str">
            <v>VVF/TAL/EXP/0085/16-17</v>
          </cell>
          <cell r="F4">
            <v>42496</v>
          </cell>
          <cell r="G4">
            <v>9103750084</v>
          </cell>
          <cell r="H4" t="str">
            <v>DTA</v>
          </cell>
          <cell r="I4" t="str">
            <v>TALOJA</v>
          </cell>
          <cell r="J4" t="str">
            <v>DIRECT</v>
          </cell>
          <cell r="K4" t="str">
            <v>UNIMERS ARGENTINA S.A.</v>
          </cell>
          <cell r="L4" t="str">
            <v>Argentina</v>
          </cell>
          <cell r="M4" t="str">
            <v>100% advance</v>
          </cell>
          <cell r="N4">
            <v>7510037</v>
          </cell>
          <cell r="O4" t="str">
            <v>06.05.2016</v>
          </cell>
          <cell r="P4">
            <v>3200085</v>
          </cell>
          <cell r="Q4" t="str">
            <v>29051700/38237090</v>
          </cell>
          <cell r="R4" t="str">
            <v>Lauryl Alcohol, Cetyl Alcohol, Stearyl Alcohol / Other Industrial Fatty Alcohols (all types)</v>
          </cell>
          <cell r="S4" t="str">
            <v>SATRTD - HXADECAN-1-OL (CETYL ALCHL) FATTY ALCOHOL- VEGAROL 1698 (CETYL ALCOHOL) PASTILLES / OTHER INDUSTRIAL FATTY ALCOHOL VEGAROL 1618 TA (CETO STEARYL ALCOHOL) PASTILLES</v>
          </cell>
          <cell r="T4" t="str">
            <v>CIF</v>
          </cell>
          <cell r="U4" t="str">
            <v>09.05.2016</v>
          </cell>
          <cell r="V4">
            <v>956539876</v>
          </cell>
          <cell r="W4">
            <v>42502</v>
          </cell>
          <cell r="X4"/>
          <cell r="Y4">
            <v>66.099999999999994</v>
          </cell>
        </row>
        <row r="5">
          <cell r="E5" t="str">
            <v>VVF/TAL/EXP/0087/16-17</v>
          </cell>
          <cell r="F5">
            <v>42496</v>
          </cell>
          <cell r="G5">
            <v>9103750089</v>
          </cell>
          <cell r="H5" t="str">
            <v>DTA</v>
          </cell>
          <cell r="I5" t="str">
            <v>TALOJA</v>
          </cell>
          <cell r="J5" t="str">
            <v>DIRECT</v>
          </cell>
          <cell r="K5" t="str">
            <v>COLGATE-PALMOLIVE VIETNAM LTD.</v>
          </cell>
          <cell r="L5" t="str">
            <v>Vietnam</v>
          </cell>
          <cell r="M5" t="str">
            <v>60 Days from B/L date</v>
          </cell>
          <cell r="N5">
            <v>7508198</v>
          </cell>
          <cell r="O5" t="str">
            <v>06.05.2016</v>
          </cell>
          <cell r="P5">
            <v>3200087</v>
          </cell>
          <cell r="Q5" t="str">
            <v>38237090</v>
          </cell>
          <cell r="R5" t="str">
            <v>Other Industrial Fatty Alcohols (all types)</v>
          </cell>
          <cell r="S5" t="str">
            <v>OTHER INDUSTRIAL FATTY ALCOHOL VEGAROL 22 (BEHENYL ALCOHOL) PASTILLES</v>
          </cell>
          <cell r="T5" t="str">
            <v>CIF</v>
          </cell>
          <cell r="U5" t="str">
            <v>07.05.2016</v>
          </cell>
          <cell r="V5">
            <v>400136015041</v>
          </cell>
          <cell r="W5">
            <v>42502</v>
          </cell>
          <cell r="X5">
            <v>42563</v>
          </cell>
          <cell r="Y5">
            <v>66.099999999999994</v>
          </cell>
        </row>
        <row r="6">
          <cell r="E6" t="str">
            <v>VVF/TAL/EXP/0088/16-17</v>
          </cell>
          <cell r="F6">
            <v>42496</v>
          </cell>
          <cell r="G6">
            <v>9103750090</v>
          </cell>
          <cell r="H6" t="str">
            <v>DTA</v>
          </cell>
          <cell r="I6" t="str">
            <v>TALOJA</v>
          </cell>
          <cell r="J6" t="str">
            <v>DIRECT</v>
          </cell>
          <cell r="K6" t="str">
            <v>INDUSTRIAL QUIMICA LASEM, S.A.U.</v>
          </cell>
          <cell r="L6" t="str">
            <v>Spain</v>
          </cell>
          <cell r="M6" t="str">
            <v>30 Days from B/L date</v>
          </cell>
          <cell r="N6">
            <v>7510018</v>
          </cell>
          <cell r="O6" t="str">
            <v>06.05.2016</v>
          </cell>
          <cell r="P6">
            <v>3200088</v>
          </cell>
          <cell r="Q6" t="str">
            <v>29051700</v>
          </cell>
          <cell r="R6" t="str">
            <v>Lauryl Alcohol, Cetyl Alcohol, Stearyl Alcohol</v>
          </cell>
          <cell r="S6" t="str">
            <v>SATRTD - HXADECAN-1-OL (CETYL ALCHL) FATTY ALCOHOL VEGAROL 1698 (CETYL ALCOHOL) PASTILLES</v>
          </cell>
          <cell r="T6" t="str">
            <v>FOB</v>
          </cell>
          <cell r="U6" t="str">
            <v>09.05.2016</v>
          </cell>
          <cell r="V6" t="str">
            <v>BOMS00255488</v>
          </cell>
          <cell r="W6">
            <v>42518</v>
          </cell>
          <cell r="X6">
            <v>42549</v>
          </cell>
          <cell r="Y6">
            <v>66.099999999999994</v>
          </cell>
        </row>
        <row r="7">
          <cell r="E7" t="str">
            <v>VVF/TAL/EXP/0089/16-17</v>
          </cell>
          <cell r="F7">
            <v>42496</v>
          </cell>
          <cell r="G7">
            <v>9103750085</v>
          </cell>
          <cell r="H7" t="str">
            <v>DTA</v>
          </cell>
          <cell r="I7" t="str">
            <v>TALOJA</v>
          </cell>
          <cell r="J7" t="str">
            <v>DIRECT</v>
          </cell>
          <cell r="K7" t="str">
            <v>REUSE TRADING NV</v>
          </cell>
          <cell r="L7" t="str">
            <v>Belgium</v>
          </cell>
          <cell r="M7" t="str">
            <v>100% advance</v>
          </cell>
          <cell r="N7">
            <v>7510111</v>
          </cell>
          <cell r="O7" t="str">
            <v>06.05.2016</v>
          </cell>
          <cell r="P7">
            <v>3200089</v>
          </cell>
          <cell r="Q7" t="str">
            <v>29051700</v>
          </cell>
          <cell r="R7" t="str">
            <v>Lauryl Alcohol, Cetyl Alcohol, Stearyl Alcohol</v>
          </cell>
          <cell r="S7" t="str">
            <v>SATRTD - HXADECAN-1-OL (CETYL ALCHL) FATTY ALCOHOL VEGAROL 1698 (CETYL ALCOHOL) PASTILLES</v>
          </cell>
          <cell r="T7" t="str">
            <v>CFR</v>
          </cell>
          <cell r="U7" t="str">
            <v>07.05.2016</v>
          </cell>
          <cell r="V7" t="str">
            <v>IN80614976</v>
          </cell>
          <cell r="W7">
            <v>42501</v>
          </cell>
          <cell r="X7"/>
          <cell r="Y7">
            <v>66.099999999999994</v>
          </cell>
        </row>
        <row r="8">
          <cell r="E8" t="str">
            <v>VVF/TAL/EXP/0090/16-17</v>
          </cell>
          <cell r="F8">
            <v>42497</v>
          </cell>
          <cell r="G8">
            <v>9103750088</v>
          </cell>
          <cell r="H8" t="str">
            <v>DTA</v>
          </cell>
          <cell r="I8" t="str">
            <v>TALOJA</v>
          </cell>
          <cell r="J8" t="str">
            <v>DIRECT</v>
          </cell>
          <cell r="K8" t="str">
            <v>SUNJIN BEAUTY SCIENCE CO., LTD</v>
          </cell>
          <cell r="L8" t="str">
            <v>South Korea</v>
          </cell>
          <cell r="M8" t="str">
            <v>100% CAD</v>
          </cell>
          <cell r="N8">
            <v>7524938</v>
          </cell>
          <cell r="O8" t="str">
            <v>07.05.2016</v>
          </cell>
          <cell r="P8">
            <v>3200090</v>
          </cell>
          <cell r="Q8" t="str">
            <v>38231200</v>
          </cell>
          <cell r="R8" t="str">
            <v>Oleic acid</v>
          </cell>
          <cell r="S8" t="str">
            <v>OLEIC ACID - DISTILLED FATTY ACID - OLEIC ACID - 60</v>
          </cell>
          <cell r="T8" t="str">
            <v>CIF</v>
          </cell>
          <cell r="U8" t="str">
            <v>09.05.2016</v>
          </cell>
          <cell r="V8" t="str">
            <v>DLINKR1603542</v>
          </cell>
          <cell r="W8">
            <v>42503</v>
          </cell>
          <cell r="X8">
            <v>42534</v>
          </cell>
          <cell r="Y8">
            <v>66.099999999999994</v>
          </cell>
        </row>
        <row r="9">
          <cell r="E9" t="str">
            <v>VVF/TAL/EXP/0091/16-17</v>
          </cell>
          <cell r="F9">
            <v>42497</v>
          </cell>
          <cell r="G9">
            <v>9103750087</v>
          </cell>
          <cell r="H9" t="str">
            <v>DTA</v>
          </cell>
          <cell r="I9" t="str">
            <v>TALOJA</v>
          </cell>
          <cell r="J9" t="str">
            <v>DIRECT</v>
          </cell>
          <cell r="K9" t="str">
            <v>UPCITY INTERNATIONAL LIMITED</v>
          </cell>
          <cell r="L9" t="str">
            <v>British Virgin Islands</v>
          </cell>
          <cell r="M9" t="str">
            <v>LC at sight</v>
          </cell>
          <cell r="N9">
            <v>7525656</v>
          </cell>
          <cell r="O9" t="str">
            <v>07.05.2016</v>
          </cell>
          <cell r="P9">
            <v>3200091</v>
          </cell>
          <cell r="Q9" t="str">
            <v>29161990</v>
          </cell>
          <cell r="R9" t="str">
            <v>Other Un-Saturated acyclic Monocarboxylic acids</v>
          </cell>
          <cell r="S9" t="str">
            <v>OTHER UNSATRTD ACYCLC, MONOCRBOXYLC ACDS DISTILLED FATTY ACID - C22 (ERUCIC ACID 90%)</v>
          </cell>
          <cell r="T9" t="str">
            <v>CIF</v>
          </cell>
          <cell r="U9" t="str">
            <v>09.05.2016</v>
          </cell>
          <cell r="V9" t="str">
            <v>0676XO8880</v>
          </cell>
          <cell r="W9">
            <v>42501</v>
          </cell>
          <cell r="X9"/>
          <cell r="Y9">
            <v>66.099999999999994</v>
          </cell>
        </row>
        <row r="10">
          <cell r="E10" t="str">
            <v>VVF/TAL/EXP/0092/16-17</v>
          </cell>
          <cell r="F10">
            <v>42497</v>
          </cell>
          <cell r="G10">
            <v>9103750085</v>
          </cell>
          <cell r="H10" t="str">
            <v>DTA</v>
          </cell>
          <cell r="I10" t="str">
            <v>TALOJA</v>
          </cell>
          <cell r="J10" t="str">
            <v>DIRECT</v>
          </cell>
          <cell r="K10" t="str">
            <v>POLYRHEO INC</v>
          </cell>
          <cell r="L10" t="str">
            <v>Canada</v>
          </cell>
          <cell r="M10" t="str">
            <v>100% CAD</v>
          </cell>
          <cell r="N10">
            <v>7525553</v>
          </cell>
          <cell r="O10" t="str">
            <v>07.05.2016</v>
          </cell>
          <cell r="P10">
            <v>3200092</v>
          </cell>
          <cell r="Q10" t="str">
            <v>29159090</v>
          </cell>
          <cell r="R10" t="str">
            <v>Other Saturated acyclic Monocarboxylic acids</v>
          </cell>
          <cell r="S10" t="str">
            <v>OTHER SATRTD ACYLC MNOCRBIYLC ACDS</v>
          </cell>
          <cell r="T10" t="str">
            <v>CIF</v>
          </cell>
          <cell r="U10" t="str">
            <v>09.05.2016</v>
          </cell>
          <cell r="V10" t="str">
            <v>SWLNHS0961F6</v>
          </cell>
          <cell r="W10">
            <v>42500</v>
          </cell>
          <cell r="X10">
            <v>42531</v>
          </cell>
          <cell r="Y10">
            <v>66.099999999999994</v>
          </cell>
        </row>
        <row r="11">
          <cell r="E11" t="str">
            <v>VVF/TAL/EXP/0093/16-17</v>
          </cell>
          <cell r="F11">
            <v>42497</v>
          </cell>
          <cell r="G11">
            <v>9103750091</v>
          </cell>
          <cell r="H11" t="str">
            <v>DTA</v>
          </cell>
          <cell r="I11" t="str">
            <v>TALOJA</v>
          </cell>
          <cell r="J11" t="str">
            <v>DIRECT</v>
          </cell>
          <cell r="K11" t="str">
            <v>REUSE TRADING NV</v>
          </cell>
          <cell r="L11" t="str">
            <v>Belgium</v>
          </cell>
          <cell r="M11" t="str">
            <v>100% advance</v>
          </cell>
          <cell r="N11">
            <v>7525641</v>
          </cell>
          <cell r="O11" t="str">
            <v>07.05.2016</v>
          </cell>
          <cell r="P11">
            <v>3200093</v>
          </cell>
          <cell r="Q11" t="str">
            <v>29051700</v>
          </cell>
          <cell r="R11" t="str">
            <v>Lauryl Alcohol, Cetyl Alcohol, Stearyl Alcohol</v>
          </cell>
          <cell r="S11" t="str">
            <v>SATRTD - HXADECAN-1-OL (CETYL ALCHL) FATTY ALCOHOL VEGAROL 1698 (CETYL ALCOHOL) PASTILLES</v>
          </cell>
          <cell r="T11" t="str">
            <v>CFR</v>
          </cell>
          <cell r="U11" t="str">
            <v>09.05.2016</v>
          </cell>
          <cell r="V11">
            <v>956539734</v>
          </cell>
          <cell r="W11">
            <v>42508</v>
          </cell>
          <cell r="X11"/>
          <cell r="Y11">
            <v>66.099999999999994</v>
          </cell>
        </row>
        <row r="12">
          <cell r="E12" t="str">
            <v>VVF/TAL/EXP/0094/16-17</v>
          </cell>
          <cell r="F12">
            <v>42499</v>
          </cell>
          <cell r="G12">
            <v>9103750092</v>
          </cell>
          <cell r="H12" t="str">
            <v>DTA</v>
          </cell>
          <cell r="I12" t="str">
            <v>TALOJA</v>
          </cell>
          <cell r="J12" t="str">
            <v>DIRECT</v>
          </cell>
          <cell r="K12" t="str">
            <v>ALLIANCE TIRE COMPANY</v>
          </cell>
          <cell r="L12" t="str">
            <v>ISRAEL</v>
          </cell>
          <cell r="M12" t="str">
            <v>100% CAD</v>
          </cell>
          <cell r="N12">
            <v>7557332</v>
          </cell>
          <cell r="O12" t="str">
            <v>10.05.2016</v>
          </cell>
          <cell r="P12">
            <v>3200094</v>
          </cell>
          <cell r="Q12" t="str">
            <v>38231190</v>
          </cell>
          <cell r="R12" t="str">
            <v>Other Stearic acid</v>
          </cell>
          <cell r="S12" t="str">
            <v>OTHER STEARIC ACID STEARIC ACID - UTSR</v>
          </cell>
          <cell r="T12" t="str">
            <v>FOB</v>
          </cell>
          <cell r="U12" t="str">
            <v>11.05.2016</v>
          </cell>
          <cell r="V12" t="str">
            <v>ZIMUBOM6131010</v>
          </cell>
          <cell r="W12">
            <v>42506</v>
          </cell>
          <cell r="X12">
            <v>42537</v>
          </cell>
          <cell r="Y12">
            <v>66.099999999999994</v>
          </cell>
        </row>
        <row r="13">
          <cell r="E13" t="str">
            <v>VVF/TAL/EXP/0095/16-17</v>
          </cell>
          <cell r="F13">
            <v>42499</v>
          </cell>
          <cell r="G13">
            <v>9103750093</v>
          </cell>
          <cell r="H13" t="str">
            <v>DTA</v>
          </cell>
          <cell r="I13" t="str">
            <v>TALOJA</v>
          </cell>
          <cell r="J13" t="str">
            <v>DIRECT</v>
          </cell>
          <cell r="K13" t="str">
            <v>BERG &amp; SCHMIDT GMBH &amp; CO. KG</v>
          </cell>
          <cell r="L13" t="str">
            <v>Germany</v>
          </cell>
          <cell r="M13" t="str">
            <v>60 Days from B/L date</v>
          </cell>
          <cell r="N13">
            <v>7557296</v>
          </cell>
          <cell r="O13" t="str">
            <v>10.05.2016</v>
          </cell>
          <cell r="P13">
            <v>3200095</v>
          </cell>
          <cell r="Q13" t="str">
            <v>29051700</v>
          </cell>
          <cell r="R13" t="str">
            <v>Lauryl Alcohol, Cetyl Alcohol, Stearyl Alcohol</v>
          </cell>
          <cell r="S13" t="str">
            <v>SATRTD - HXADECAN-1-OL (CETYL ALCHL) FATTY ALCOHOL VEGAROL 1698 (CETYL ALCOHOL) PASTILLES</v>
          </cell>
          <cell r="T13" t="str">
            <v>CFR</v>
          </cell>
          <cell r="U13" t="str">
            <v>11.05.2016</v>
          </cell>
          <cell r="V13" t="str">
            <v>IN80615174</v>
          </cell>
          <cell r="W13">
            <v>42504</v>
          </cell>
          <cell r="X13">
            <v>42565</v>
          </cell>
          <cell r="Y13">
            <v>66.099999999999994</v>
          </cell>
        </row>
        <row r="14">
          <cell r="E14" t="str">
            <v>VVF/TAL/EXP/0096/16-17</v>
          </cell>
          <cell r="F14">
            <v>42499</v>
          </cell>
          <cell r="G14">
            <v>9103750094</v>
          </cell>
          <cell r="H14" t="str">
            <v>DTA</v>
          </cell>
          <cell r="I14" t="str">
            <v>TALOJA</v>
          </cell>
          <cell r="J14" t="str">
            <v>DIRECT</v>
          </cell>
          <cell r="K14" t="str">
            <v>ZIFRONI CHEMICALS SUPPLIERS LTD.</v>
          </cell>
          <cell r="L14" t="str">
            <v>ISRAEL</v>
          </cell>
          <cell r="M14" t="str">
            <v>100% CAD</v>
          </cell>
          <cell r="N14">
            <v>7557303</v>
          </cell>
          <cell r="O14" t="str">
            <v>10.05.2016</v>
          </cell>
          <cell r="P14">
            <v>3200096</v>
          </cell>
          <cell r="Q14" t="str">
            <v>29051700/38237090</v>
          </cell>
          <cell r="R14" t="str">
            <v>Lauryl Alcohol, Cetyl Alcohol, Stearyl Alcohol / Other Industrial Fatty Alcohols (all types)</v>
          </cell>
          <cell r="S14" t="str">
            <v>SATRTD - HXADECAN-1-OL (CETYL ALCHL) FATTY ALCOHOL VEGAROL 1698 (CETYL ALCOHOL) PASTILLES / OTHER INDUSTRIAL FATTY ALCOHOL VEGAROL 1618 50:50 (CETO STEARYL ALCOHOL 50:50) PASTILLES</v>
          </cell>
          <cell r="T14" t="str">
            <v>CIF</v>
          </cell>
          <cell r="U14" t="str">
            <v>11.05.2016</v>
          </cell>
          <cell r="V14" t="str">
            <v>ZIMUBOM6131050</v>
          </cell>
          <cell r="W14">
            <v>42506</v>
          </cell>
          <cell r="X14"/>
          <cell r="Y14">
            <v>66.099999999999994</v>
          </cell>
        </row>
        <row r="15">
          <cell r="E15" t="str">
            <v>VVF/TAL/EXP/0097/16-17</v>
          </cell>
          <cell r="F15">
            <v>42499</v>
          </cell>
          <cell r="G15">
            <v>9103750095</v>
          </cell>
          <cell r="H15" t="str">
            <v>DTA</v>
          </cell>
          <cell r="I15" t="str">
            <v>TALOJA</v>
          </cell>
          <cell r="J15" t="str">
            <v>DIRECT</v>
          </cell>
          <cell r="K15" t="str">
            <v>WELWIN EUROPE LTD</v>
          </cell>
          <cell r="L15" t="str">
            <v>united Kingdom</v>
          </cell>
          <cell r="M15" t="str">
            <v>100% advance</v>
          </cell>
          <cell r="N15">
            <v>7553417</v>
          </cell>
          <cell r="O15" t="str">
            <v>09.05.2016</v>
          </cell>
          <cell r="P15">
            <v>3200097</v>
          </cell>
          <cell r="Q15" t="str">
            <v>38231900</v>
          </cell>
          <cell r="R15" t="str">
            <v>Other Industrial Monocarboxylic Fatty Alcohols (all types)</v>
          </cell>
          <cell r="S15" t="str">
            <v>OTHER INDUSTRIAL MONOCARBOXYLIC FATTY ACID</v>
          </cell>
          <cell r="T15" t="str">
            <v>CIF</v>
          </cell>
          <cell r="U15" t="str">
            <v>11.05.2016</v>
          </cell>
          <cell r="V15" t="str">
            <v>L002012</v>
          </cell>
          <cell r="W15">
            <v>42503</v>
          </cell>
          <cell r="X15"/>
          <cell r="Y15">
            <v>95.7</v>
          </cell>
        </row>
        <row r="16">
          <cell r="E16" t="str">
            <v>VVF/TAL/EXP/0100/16-17</v>
          </cell>
          <cell r="F16">
            <v>42500</v>
          </cell>
          <cell r="G16">
            <v>9103750096</v>
          </cell>
          <cell r="H16" t="str">
            <v>DTA</v>
          </cell>
          <cell r="I16" t="str">
            <v>TALOJA</v>
          </cell>
          <cell r="J16" t="str">
            <v>DIRECT</v>
          </cell>
          <cell r="K16" t="str">
            <v>VVF LLC</v>
          </cell>
          <cell r="L16" t="str">
            <v>USA</v>
          </cell>
          <cell r="M16" t="str">
            <v>90 Days from B/L date</v>
          </cell>
          <cell r="N16">
            <v>7564103</v>
          </cell>
          <cell r="O16" t="str">
            <v>10.05.2016</v>
          </cell>
          <cell r="P16">
            <v>3200100</v>
          </cell>
          <cell r="Q16" t="str">
            <v>38237090</v>
          </cell>
          <cell r="R16" t="str">
            <v>Other Industrial Fatty Alcohols (all types)</v>
          </cell>
          <cell r="S16" t="str">
            <v>OTHER INDUSTRIAL FATTY ALCOHOL VEGAROL 1618 50:50 (CETO STEARYL ALCOHOL) NF, PASTILLES</v>
          </cell>
          <cell r="T16" t="str">
            <v>CIF</v>
          </cell>
          <cell r="U16" t="str">
            <v>11.05.2016</v>
          </cell>
          <cell r="V16" t="str">
            <v>PGSM-NSP-NEW-18588</v>
          </cell>
          <cell r="W16">
            <v>42506</v>
          </cell>
          <cell r="X16">
            <v>42598</v>
          </cell>
          <cell r="Y16">
            <v>66.099999999999994</v>
          </cell>
        </row>
        <row r="17">
          <cell r="E17" t="str">
            <v>VVF/TAL/EXP/0101/16-17</v>
          </cell>
          <cell r="F17">
            <v>42500</v>
          </cell>
          <cell r="G17">
            <v>9103750097</v>
          </cell>
          <cell r="H17" t="str">
            <v>DTA</v>
          </cell>
          <cell r="I17" t="str">
            <v>TALOJA</v>
          </cell>
          <cell r="J17" t="str">
            <v>DIRECT</v>
          </cell>
          <cell r="K17" t="str">
            <v>OOO REVADA</v>
          </cell>
          <cell r="L17" t="str">
            <v>Russia</v>
          </cell>
          <cell r="M17" t="str">
            <v>45 Days from B/L date</v>
          </cell>
          <cell r="N17">
            <v>7564109</v>
          </cell>
          <cell r="O17" t="str">
            <v>10.05.2016</v>
          </cell>
          <cell r="P17">
            <v>3200101</v>
          </cell>
          <cell r="Q17" t="str">
            <v>38237090</v>
          </cell>
          <cell r="R17" t="str">
            <v>Other Industrial Fatty Alcohols (all types)</v>
          </cell>
          <cell r="S17" t="str">
            <v>OTHER INDUSTRIAL FATTY ALCOHOL VEGAROL 1618 50:50 (MB) (CETO STEARYL ALCOHOL) PASTILLES</v>
          </cell>
          <cell r="T17" t="str">
            <v>CFR</v>
          </cell>
          <cell r="U17" t="str">
            <v>11.05.2016</v>
          </cell>
          <cell r="V17">
            <v>956576214</v>
          </cell>
          <cell r="W17">
            <v>42503</v>
          </cell>
          <cell r="X17">
            <v>42551</v>
          </cell>
          <cell r="Y17">
            <v>66.099999999999994</v>
          </cell>
        </row>
        <row r="18">
          <cell r="E18" t="str">
            <v>VVF/TAL/EXP/0103/16-17</v>
          </cell>
          <cell r="F18">
            <v>42501</v>
          </cell>
          <cell r="G18">
            <v>9103750099</v>
          </cell>
          <cell r="H18" t="str">
            <v>DTA</v>
          </cell>
          <cell r="I18" t="str">
            <v>TALOJA</v>
          </cell>
          <cell r="J18" t="str">
            <v>DIRECT</v>
          </cell>
          <cell r="K18" t="str">
            <v>VVF LLC</v>
          </cell>
          <cell r="L18" t="str">
            <v>USA</v>
          </cell>
          <cell r="M18" t="str">
            <v>90 Days from B/L date</v>
          </cell>
          <cell r="N18">
            <v>7593339</v>
          </cell>
          <cell r="O18" t="str">
            <v>11.05.2016</v>
          </cell>
          <cell r="P18">
            <v>3200102</v>
          </cell>
          <cell r="Q18" t="str">
            <v>38237090</v>
          </cell>
          <cell r="R18" t="str">
            <v>Other Industrial Fatty Alcohols (all types)</v>
          </cell>
          <cell r="S18" t="str">
            <v>OTHER INDUSTRIAL FATTY ALCOHOL VEGAROL 1618 50:50 (MB) (CETO STEARYL ALCOHOL) NF, PASTILLES</v>
          </cell>
          <cell r="T18" t="str">
            <v>CIF</v>
          </cell>
          <cell r="U18" t="str">
            <v>12.05.2016</v>
          </cell>
          <cell r="V18" t="str">
            <v>SUDU16666AOA96Y9</v>
          </cell>
          <cell r="W18">
            <v>42506</v>
          </cell>
          <cell r="X18">
            <v>42598</v>
          </cell>
          <cell r="Y18">
            <v>66.099999999999994</v>
          </cell>
        </row>
        <row r="19">
          <cell r="E19" t="str">
            <v>VVF/TAL/EXP/0104/16-17</v>
          </cell>
          <cell r="F19">
            <v>42501</v>
          </cell>
          <cell r="G19">
            <v>9103750098</v>
          </cell>
          <cell r="H19" t="str">
            <v>DTA</v>
          </cell>
          <cell r="I19" t="str">
            <v>TALOJA</v>
          </cell>
          <cell r="J19" t="str">
            <v>DIRECT</v>
          </cell>
          <cell r="K19" t="str">
            <v>BASF PERSONAL CARE AND NUTRITION GmbH</v>
          </cell>
          <cell r="L19" t="str">
            <v>Germany</v>
          </cell>
          <cell r="M19" t="str">
            <v>30 Days from B/L date</v>
          </cell>
          <cell r="N19">
            <v>7599357</v>
          </cell>
          <cell r="O19" t="str">
            <v>11.05.2016</v>
          </cell>
          <cell r="P19">
            <v>3200103</v>
          </cell>
          <cell r="Q19" t="str">
            <v>29157010</v>
          </cell>
          <cell r="R19" t="str">
            <v>Palmitic Acid</v>
          </cell>
          <cell r="S19" t="str">
            <v>PALMITIC ACID 98%</v>
          </cell>
          <cell r="T19" t="str">
            <v>CIF</v>
          </cell>
          <cell r="U19" t="str">
            <v>12.05.2016</v>
          </cell>
          <cell r="V19" t="str">
            <v>16.7.05.0478</v>
          </cell>
          <cell r="W19">
            <v>42504</v>
          </cell>
          <cell r="X19">
            <v>42535</v>
          </cell>
          <cell r="Y19">
            <v>66.099999999999994</v>
          </cell>
        </row>
        <row r="20">
          <cell r="E20" t="str">
            <v>VVF/TAL/EXP/0105/16-17</v>
          </cell>
          <cell r="F20">
            <v>42502</v>
          </cell>
          <cell r="G20">
            <v>9103750100</v>
          </cell>
          <cell r="H20" t="str">
            <v>DTA</v>
          </cell>
          <cell r="I20" t="str">
            <v>TALOJA</v>
          </cell>
          <cell r="J20" t="str">
            <v>DIRECT</v>
          </cell>
          <cell r="K20" t="str">
            <v>WELL ART INTERNATIONAL (H.K.) LTD.</v>
          </cell>
          <cell r="L20" t="str">
            <v>Hong Kong</v>
          </cell>
          <cell r="M20" t="str">
            <v>30 Days from B/L date</v>
          </cell>
          <cell r="N20">
            <v>7611747</v>
          </cell>
          <cell r="O20" t="str">
            <v>12.05.2016</v>
          </cell>
          <cell r="P20">
            <v>3200104</v>
          </cell>
          <cell r="Q20" t="str">
            <v>38237090</v>
          </cell>
          <cell r="R20" t="str">
            <v>Other Industrial Fatty Alcohols (all types)</v>
          </cell>
          <cell r="S20" t="str">
            <v>OTHER INDUSTRIAL FATTY ALCOHOL VEGAROL 22 (BEHENYL ALCOHOL) PASTILLES</v>
          </cell>
          <cell r="T20" t="str">
            <v>CIF</v>
          </cell>
          <cell r="U20" t="str">
            <v>13.05.2016</v>
          </cell>
          <cell r="X20">
            <v>42533</v>
          </cell>
          <cell r="Y20">
            <v>66.099999999999994</v>
          </cell>
        </row>
        <row r="21">
          <cell r="E21" t="str">
            <v>VVF/TAL/EXP/0106/16-17</v>
          </cell>
          <cell r="F21">
            <v>42502</v>
          </cell>
          <cell r="G21">
            <v>9103750103</v>
          </cell>
          <cell r="H21" t="str">
            <v>DTA</v>
          </cell>
          <cell r="I21" t="str">
            <v>TALOJA</v>
          </cell>
          <cell r="J21" t="str">
            <v>DIRECT</v>
          </cell>
          <cell r="K21" t="str">
            <v>OLEOTRADE INTERNATIONAL CO., LTD.</v>
          </cell>
          <cell r="L21" t="str">
            <v>Japan</v>
          </cell>
          <cell r="M21" t="str">
            <v>100% CAD</v>
          </cell>
          <cell r="N21">
            <v>7615290</v>
          </cell>
          <cell r="O21" t="str">
            <v>12.05.2016</v>
          </cell>
          <cell r="P21">
            <v>3200105</v>
          </cell>
          <cell r="Q21" t="str">
            <v>29159090</v>
          </cell>
          <cell r="R21" t="str">
            <v>Other Saturated acyclic Monocarboxylic acids</v>
          </cell>
          <cell r="S21" t="str">
            <v>OTHER SATRTD ACYLC MNOCRBIXYLC ACDS DISTILLED FATTY ACID C-22 (BEHENIC ACID 90%) PASTILLES</v>
          </cell>
          <cell r="T21" t="str">
            <v>CFR</v>
          </cell>
          <cell r="U21" t="str">
            <v>14.05.2016</v>
          </cell>
          <cell r="V21"/>
          <cell r="W21"/>
          <cell r="X21">
            <v>42533</v>
          </cell>
          <cell r="Y21">
            <v>66.099999999999994</v>
          </cell>
        </row>
        <row r="22">
          <cell r="E22" t="str">
            <v>VVF/TAL/EXP/0107/16-17</v>
          </cell>
          <cell r="F22">
            <v>42502</v>
          </cell>
          <cell r="G22">
            <v>9103750102</v>
          </cell>
          <cell r="H22" t="str">
            <v>DTA</v>
          </cell>
          <cell r="I22" t="str">
            <v>TALOJA</v>
          </cell>
          <cell r="J22" t="str">
            <v>DIRECT</v>
          </cell>
          <cell r="K22" t="str">
            <v>POLYRHEO (CANADA) INC.</v>
          </cell>
          <cell r="L22" t="str">
            <v>CANADA</v>
          </cell>
          <cell r="M22" t="str">
            <v>100% CAD</v>
          </cell>
          <cell r="N22">
            <v>7619437</v>
          </cell>
          <cell r="O22" t="str">
            <v>12.05.2016</v>
          </cell>
          <cell r="P22">
            <v>3200106</v>
          </cell>
          <cell r="Q22" t="str">
            <v>29051700</v>
          </cell>
          <cell r="R22" t="str">
            <v>Lauryl Alcohol, Cetyl Alcohol, Stearyl Alcohol</v>
          </cell>
          <cell r="S22" t="str">
            <v>SATRTD - HXADECAN-1-OL (CETYL ALCHL) FATTY ALCOHOL VEGAROL 1698 (CETYL ALCOHOL) PASTILLES</v>
          </cell>
          <cell r="T22" t="str">
            <v>CIF</v>
          </cell>
          <cell r="U22" t="str">
            <v>13.05.2016</v>
          </cell>
          <cell r="V22" t="str">
            <v>HLCUBO1160512423</v>
          </cell>
          <cell r="W22">
            <v>42506</v>
          </cell>
          <cell r="X22">
            <v>42537</v>
          </cell>
          <cell r="Y22">
            <v>66.099999999999994</v>
          </cell>
        </row>
        <row r="23">
          <cell r="E23" t="str">
            <v>VVF/TAL/EXP/0108/16-17</v>
          </cell>
          <cell r="F23">
            <v>42502</v>
          </cell>
          <cell r="G23">
            <v>9103750101</v>
          </cell>
          <cell r="H23" t="str">
            <v>DTA</v>
          </cell>
          <cell r="I23" t="str">
            <v>TALOJA</v>
          </cell>
          <cell r="J23" t="str">
            <v>DIRECT</v>
          </cell>
          <cell r="K23" t="str">
            <v>VVF LLC</v>
          </cell>
          <cell r="L23" t="str">
            <v>USA</v>
          </cell>
          <cell r="M23" t="str">
            <v>90 Days from B/L date</v>
          </cell>
          <cell r="N23">
            <v>7618955</v>
          </cell>
          <cell r="O23">
            <v>42502</v>
          </cell>
          <cell r="P23">
            <v>3200107</v>
          </cell>
          <cell r="Q23" t="str">
            <v>29051700</v>
          </cell>
          <cell r="R23" t="str">
            <v>Lauryl Alcohol, Cetyl Alcohol, Stearyl Alcohol</v>
          </cell>
          <cell r="S23" t="str">
            <v>SATRTD - HXADECAN-1-OL (CETYL ALCHL) FATTY ALCOHOL VEGAROL 1698 (CETYL ALCOHOL) NF, PASTILLES</v>
          </cell>
          <cell r="T23" t="str">
            <v>CIF</v>
          </cell>
          <cell r="U23">
            <v>42504</v>
          </cell>
          <cell r="V23" t="str">
            <v>PGSM-NSP-CHI-18700</v>
          </cell>
          <cell r="W23">
            <v>42507</v>
          </cell>
          <cell r="X23">
            <v>42599</v>
          </cell>
          <cell r="Y23">
            <v>66.099999999999994</v>
          </cell>
        </row>
        <row r="24">
          <cell r="E24" t="str">
            <v>VVF/TAL/EXP/0102/16-17</v>
          </cell>
          <cell r="F24">
            <v>42500</v>
          </cell>
          <cell r="G24">
            <v>9103750105</v>
          </cell>
          <cell r="H24" t="str">
            <v>DTA</v>
          </cell>
          <cell r="I24" t="str">
            <v>TALOJA</v>
          </cell>
          <cell r="J24" t="str">
            <v>DIRECT</v>
          </cell>
          <cell r="K24" t="str">
            <v>BRENNTAG LATIN AMERICA INC.</v>
          </cell>
          <cell r="L24" t="str">
            <v>DOMINICAN REPUBLIC</v>
          </cell>
          <cell r="M24" t="str">
            <v>100% CAD</v>
          </cell>
          <cell r="N24">
            <v>7644555</v>
          </cell>
          <cell r="O24">
            <v>42503</v>
          </cell>
          <cell r="P24">
            <v>3200108</v>
          </cell>
          <cell r="Q24" t="str">
            <v>29051700/38237090</v>
          </cell>
          <cell r="R24" t="str">
            <v>Lauryl Alcohol, Cetyl Alcohol, Stearyl Alcohol / Other Industrial Fatty Alcohols (all types)</v>
          </cell>
          <cell r="S24" t="str">
            <v>SATRTD - HXADECAN-1-OL (CETYL ALCHL) FATTY ALCOHOL
VEGAROL 1698 (CETYL ALCOHOL) PASTILLES/ OTHER INDUSTRIAL FATTY ALCOHOL VEGAROL 1214 (LAURYL MYRISTYL ALCOHOL)</v>
          </cell>
          <cell r="T24" t="str">
            <v>CFR</v>
          </cell>
          <cell r="U24">
            <v>42506</v>
          </cell>
          <cell r="V24"/>
          <cell r="W24"/>
          <cell r="X24">
            <v>42531</v>
          </cell>
          <cell r="Y24">
            <v>66.099999999999994</v>
          </cell>
        </row>
        <row r="25">
          <cell r="E25" t="str">
            <v>VVF/TAL/EXP/0109/16-17</v>
          </cell>
          <cell r="F25">
            <v>42503</v>
          </cell>
          <cell r="G25">
            <v>9103750106</v>
          </cell>
          <cell r="H25" t="str">
            <v>DTA</v>
          </cell>
          <cell r="I25" t="str">
            <v>TALOJA</v>
          </cell>
          <cell r="J25" t="str">
            <v>DIRECT</v>
          </cell>
          <cell r="K25" t="str">
            <v>BRENNTAG LATIN AMERICA INC.</v>
          </cell>
          <cell r="L25" t="str">
            <v>DOMINICAN REPUBLIC</v>
          </cell>
          <cell r="M25" t="str">
            <v>100% CAD</v>
          </cell>
          <cell r="N25">
            <v>7644546</v>
          </cell>
          <cell r="O25">
            <v>42503</v>
          </cell>
          <cell r="P25">
            <v>3200109</v>
          </cell>
          <cell r="Q25" t="str">
            <v>29051700/38237090</v>
          </cell>
          <cell r="R25" t="str">
            <v>Lauryl Alcohol, Cetyl Alcohol, Stearyl Alcohol / Other Industrial Fatty Alcohols (all types)</v>
          </cell>
          <cell r="S25" t="str">
            <v>OTHER INDUSTRIAL FATTY ALCOHOL VEGAROL 1214 (LAURYL MYRISTYL ALCOHOL) / SATRTD - HXADECAN-1-OL (CETYL ALCHL) FATTY ALCOHOL VEGAROL 1698 (CETYL ALCOHOL) PASTILLES</v>
          </cell>
          <cell r="T25" t="str">
            <v>CFR</v>
          </cell>
          <cell r="U25">
            <v>42506</v>
          </cell>
          <cell r="V25"/>
          <cell r="W25"/>
          <cell r="X25">
            <v>42534</v>
          </cell>
          <cell r="Y25">
            <v>66.099999999999994</v>
          </cell>
        </row>
        <row r="26">
          <cell r="E26" t="str">
            <v>VVF/TAL/EXP/0110/16-17</v>
          </cell>
          <cell r="F26">
            <v>42503</v>
          </cell>
          <cell r="G26">
            <v>9103750104</v>
          </cell>
          <cell r="H26" t="str">
            <v>DTA</v>
          </cell>
          <cell r="I26" t="str">
            <v>TALOJA</v>
          </cell>
          <cell r="J26" t="str">
            <v>DIRECT</v>
          </cell>
          <cell r="K26" t="str">
            <v xml:space="preserve">COMPANIA HULERA TORNEL SA DE CV
</v>
          </cell>
          <cell r="L26" t="str">
            <v>Mexico</v>
          </cell>
          <cell r="M26" t="str">
            <v>90 Days from B/L date</v>
          </cell>
          <cell r="N26">
            <v>7644541</v>
          </cell>
          <cell r="O26" t="str">
            <v>13.05.2016</v>
          </cell>
          <cell r="P26">
            <v>3200110</v>
          </cell>
          <cell r="Q26" t="str">
            <v>38231190</v>
          </cell>
          <cell r="R26" t="str">
            <v>Other Stearic acid</v>
          </cell>
          <cell r="S26" t="str">
            <v>OTHER STEARIC ACID STEARIC ACID - UTSR</v>
          </cell>
          <cell r="T26" t="str">
            <v>CIF</v>
          </cell>
          <cell r="U26" t="str">
            <v>16.05.2016</v>
          </cell>
          <cell r="V26" t="str">
            <v>MSCUO1830560</v>
          </cell>
          <cell r="W26">
            <v>42507</v>
          </cell>
          <cell r="X26">
            <v>42599</v>
          </cell>
          <cell r="Y26">
            <v>66.099999999999994</v>
          </cell>
        </row>
        <row r="27">
          <cell r="E27" t="str">
            <v>VVF/TAL/EXP/0111/16-17</v>
          </cell>
          <cell r="F27">
            <v>42503</v>
          </cell>
          <cell r="G27">
            <v>9103750108</v>
          </cell>
          <cell r="H27" t="str">
            <v>DTA</v>
          </cell>
          <cell r="I27" t="str">
            <v>TALOJA</v>
          </cell>
          <cell r="J27" t="str">
            <v>DIRECT</v>
          </cell>
          <cell r="K27" t="str">
            <v xml:space="preserve">DABUR EGYPT LIMITED.
</v>
          </cell>
          <cell r="L27" t="str">
            <v>EGYPT</v>
          </cell>
          <cell r="M27" t="str">
            <v>ADVANCE</v>
          </cell>
          <cell r="N27">
            <v>7644528</v>
          </cell>
          <cell r="O27" t="str">
            <v>13.05.2016</v>
          </cell>
          <cell r="P27">
            <v>3200111</v>
          </cell>
          <cell r="Q27" t="str">
            <v>38231900</v>
          </cell>
          <cell r="R27" t="str">
            <v>Other Industrial Monocarboxylic Fatty Alcohols (all types)</v>
          </cell>
          <cell r="S27" t="str">
            <v>OTHER INDUSTRIAL MONOCARBOXYLIC FATTY ACID DISTILLED FATTY ACID</v>
          </cell>
          <cell r="T27" t="str">
            <v>CIF</v>
          </cell>
          <cell r="U27" t="str">
            <v>14.05.2016</v>
          </cell>
          <cell r="V27"/>
          <cell r="W27"/>
          <cell r="X27"/>
          <cell r="Y27">
            <v>66.099999999999994</v>
          </cell>
        </row>
        <row r="28">
          <cell r="E28" t="str">
            <v>VVF/TAL/EXP/0112/16-17</v>
          </cell>
          <cell r="F28">
            <v>42503</v>
          </cell>
          <cell r="G28">
            <v>9103750109</v>
          </cell>
          <cell r="H28" t="str">
            <v>DTA</v>
          </cell>
          <cell r="I28" t="str">
            <v>TALOJA</v>
          </cell>
          <cell r="J28" t="str">
            <v>DIRECT</v>
          </cell>
          <cell r="K28" t="str">
            <v>INTERBEAUTY COSMETICS LTD.</v>
          </cell>
          <cell r="L28" t="str">
            <v>ISRAEL</v>
          </cell>
          <cell r="M28" t="str">
            <v>60 Days from B/L date</v>
          </cell>
          <cell r="N28">
            <v>7644551</v>
          </cell>
          <cell r="O28" t="str">
            <v>13.05.2016</v>
          </cell>
          <cell r="P28">
            <v>3200112</v>
          </cell>
          <cell r="Q28" t="str">
            <v>38237090</v>
          </cell>
          <cell r="R28" t="str">
            <v>Other Industrial Fatty Alcohols (all types)</v>
          </cell>
          <cell r="S28" t="str">
            <v xml:space="preserve">OTHER INDUSTRIAL FATTY ALCOHOL VEGAROL 1618 50:50 (CETO STEARYL ALCOHOL 50:50)  PASTILLES + SATRTD - HXADECAN-1-OL (CETYL ALCHL) FATTY ALCOHOL
VEGAROL 1698 (CETYL  ALCOHOL) PASTILLES
 + SATRTD - OCTDECN-1-OL (STRYL ALCHL) FATTY ALCOHOL
VEGAROL 1898 (STEARYL ALCOHOL) PASTILLES 
</v>
          </cell>
          <cell r="T28" t="str">
            <v>CIF</v>
          </cell>
          <cell r="U28" t="str">
            <v>14.05.2016</v>
          </cell>
          <cell r="V28"/>
          <cell r="W28"/>
          <cell r="X28">
            <v>42564</v>
          </cell>
          <cell r="Y28">
            <v>66.099999999999994</v>
          </cell>
        </row>
        <row r="29">
          <cell r="E29" t="str">
            <v>VVF/TAL/EXP/0113/16-17</v>
          </cell>
          <cell r="F29">
            <v>42503</v>
          </cell>
          <cell r="G29">
            <v>9103750107</v>
          </cell>
          <cell r="H29" t="str">
            <v>DTA</v>
          </cell>
          <cell r="I29" t="str">
            <v>TALOJA</v>
          </cell>
          <cell r="J29" t="str">
            <v>DIRECT</v>
          </cell>
          <cell r="K29" t="str">
            <v xml:space="preserve">SUNJIN BEAUTY SCIENCE CO., LTD. </v>
          </cell>
          <cell r="L29" t="str">
            <v>KOREA</v>
          </cell>
          <cell r="M29" t="str">
            <v>100% CAD</v>
          </cell>
          <cell r="N29">
            <v>7644478</v>
          </cell>
          <cell r="O29" t="str">
            <v>13.05.2016</v>
          </cell>
          <cell r="P29">
            <v>3200113</v>
          </cell>
          <cell r="Q29" t="str">
            <v>38231200</v>
          </cell>
          <cell r="R29" t="str">
            <v>Oleic acid</v>
          </cell>
          <cell r="S29" t="str">
            <v>OLEIC ACID - DISTILLED FATTY ACID - OLEIC ACID - 60</v>
          </cell>
          <cell r="T29" t="str">
            <v>CIF</v>
          </cell>
          <cell r="U29" t="str">
            <v>16.05.2016</v>
          </cell>
          <cell r="V29"/>
          <cell r="W29"/>
          <cell r="X29">
            <v>42534</v>
          </cell>
          <cell r="Y29">
            <v>66.099999999999994</v>
          </cell>
        </row>
        <row r="30">
          <cell r="E30" t="str">
            <v>VVF/TAL/EXP/0114/16-17</v>
          </cell>
          <cell r="F30">
            <v>42504</v>
          </cell>
          <cell r="G30">
            <v>9103750110</v>
          </cell>
          <cell r="H30" t="str">
            <v>DTA</v>
          </cell>
          <cell r="I30" t="str">
            <v>TALOJA</v>
          </cell>
          <cell r="J30" t="str">
            <v>DIRECT</v>
          </cell>
          <cell r="K30" t="str">
            <v>LOREAL COSMETICS INDUSTRY</v>
          </cell>
          <cell r="L30" t="str">
            <v>EGYPT</v>
          </cell>
          <cell r="M30" t="str">
            <v>45 Days from B/L date</v>
          </cell>
          <cell r="N30">
            <v>7657568</v>
          </cell>
          <cell r="O30">
            <v>42504</v>
          </cell>
          <cell r="P30">
            <v>3200114</v>
          </cell>
          <cell r="Q30" t="str">
            <v>38237090</v>
          </cell>
          <cell r="R30" t="str">
            <v>Other Industrial Fatty Alcohols (all types)</v>
          </cell>
          <cell r="S30" t="str">
            <v>OTHER INDUSTRIAL FATTY ALCOHOL VEGAROL 1618 50:50 (CETO STEARYL ALCOHOL) PASTILLES / OTHER INDUSTRIAL FATTY ALCOHOL VEGAROL 1618 TA (CETO STEARYL ALCOHOL) PASTILLES</v>
          </cell>
          <cell r="T30" t="str">
            <v>CFR</v>
          </cell>
          <cell r="U30">
            <v>42506</v>
          </cell>
          <cell r="V30"/>
          <cell r="W30"/>
          <cell r="X30">
            <v>42581</v>
          </cell>
          <cell r="Y30">
            <v>66.099999999999994</v>
          </cell>
        </row>
        <row r="31">
          <cell r="E31" t="str">
            <v>VVF/TAL/EXP/0115/16-17</v>
          </cell>
          <cell r="F31">
            <v>42506</v>
          </cell>
          <cell r="G31">
            <v>9103750111</v>
          </cell>
          <cell r="H31" t="str">
            <v>DTA</v>
          </cell>
          <cell r="I31" t="str">
            <v>TALOJA</v>
          </cell>
          <cell r="J31" t="str">
            <v>DIRECT</v>
          </cell>
          <cell r="K31" t="str">
            <v>OOO REVADA</v>
          </cell>
          <cell r="L31" t="str">
            <v>RUSSIA</v>
          </cell>
          <cell r="M31" t="str">
            <v>45 Days from B/L date</v>
          </cell>
          <cell r="N31">
            <v>7678216</v>
          </cell>
          <cell r="O31" t="str">
            <v>16.05.2016</v>
          </cell>
          <cell r="P31">
            <v>3200115</v>
          </cell>
          <cell r="Q31" t="str">
            <v>38237090</v>
          </cell>
          <cell r="R31" t="str">
            <v>Other Industrial Fatty Alcohols (all types)</v>
          </cell>
          <cell r="S31" t="str">
            <v>OTHER INDUSTRIAL FATTY ALCOHOL VEGAROL 1618 50:50 (MB) (CETO STEARYL ALCOHOL) PASTILLES</v>
          </cell>
          <cell r="T31" t="str">
            <v>CFR</v>
          </cell>
          <cell r="U31" t="str">
            <v>17.05.2016</v>
          </cell>
          <cell r="V31"/>
          <cell r="W31"/>
          <cell r="X31">
            <v>42581</v>
          </cell>
          <cell r="Y31">
            <v>66.099999999999994</v>
          </cell>
        </row>
        <row r="32">
          <cell r="E32" t="str">
            <v>VVF/TAL/EXP/0116/16-17</v>
          </cell>
          <cell r="F32">
            <v>42506</v>
          </cell>
          <cell r="G32">
            <v>9103750112</v>
          </cell>
          <cell r="H32" t="str">
            <v>DTA</v>
          </cell>
          <cell r="I32" t="str">
            <v>TALOJA</v>
          </cell>
          <cell r="J32" t="str">
            <v>DIRECT</v>
          </cell>
          <cell r="K32" t="str">
            <v>VVF LLC</v>
          </cell>
          <cell r="L32" t="str">
            <v>USA</v>
          </cell>
          <cell r="M32" t="str">
            <v>90 Days from B/L date</v>
          </cell>
          <cell r="N32">
            <v>7683041</v>
          </cell>
          <cell r="O32" t="str">
            <v>16.05.2016</v>
          </cell>
          <cell r="P32">
            <v>3200116</v>
          </cell>
          <cell r="Q32" t="str">
            <v>38237090</v>
          </cell>
          <cell r="R32" t="str">
            <v>Other Industrial Fatty Alcohols (all types)</v>
          </cell>
          <cell r="S32" t="str">
            <v>OTHER INDUSTRIAL FATTY ALCOHOL VEGAROL 1618 50:50 (MB) (CETO STEARYL ALCOHOL) NF, PASTILLES</v>
          </cell>
          <cell r="T32" t="str">
            <v>CIF</v>
          </cell>
          <cell r="U32" t="str">
            <v>17.05.2016</v>
          </cell>
          <cell r="V32"/>
          <cell r="W32"/>
          <cell r="X32">
            <v>42598</v>
          </cell>
          <cell r="Y32">
            <v>66.099999999999994</v>
          </cell>
        </row>
        <row r="33">
          <cell r="E33" t="str">
            <v>VVF/TAL/EXP/0117/16-17</v>
          </cell>
          <cell r="F33">
            <v>42506</v>
          </cell>
          <cell r="G33">
            <v>9103750113</v>
          </cell>
          <cell r="H33" t="str">
            <v>DTA</v>
          </cell>
          <cell r="I33" t="str">
            <v>TALOJA</v>
          </cell>
          <cell r="J33" t="str">
            <v>DIRECT</v>
          </cell>
          <cell r="K33" t="str">
            <v>VVF LLC</v>
          </cell>
          <cell r="L33" t="str">
            <v>USA</v>
          </cell>
          <cell r="M33" t="str">
            <v>90 Days from B/L date</v>
          </cell>
          <cell r="N33">
            <v>7683049</v>
          </cell>
          <cell r="O33" t="str">
            <v>16.05.2016</v>
          </cell>
          <cell r="P33">
            <v>3200117</v>
          </cell>
          <cell r="Q33" t="str">
            <v>38237090</v>
          </cell>
          <cell r="R33" t="str">
            <v>Other Industrial Fatty Alcohols (all types)</v>
          </cell>
          <cell r="S33" t="str">
            <v>OTHER INDUSTRIAL FATTY ALCOHOL VEGAROL 2270 (BEHENYL  ALCOHOL) NF, PASTILLES</v>
          </cell>
          <cell r="T33" t="str">
            <v>CIF</v>
          </cell>
          <cell r="U33" t="str">
            <v>17.05.2016</v>
          </cell>
          <cell r="V33"/>
          <cell r="W33"/>
          <cell r="X33">
            <v>42598</v>
          </cell>
          <cell r="Y33">
            <v>66.099999999999994</v>
          </cell>
        </row>
        <row r="34">
          <cell r="E34" t="str">
            <v>VVF/TAL/EXP/0118/16-17</v>
          </cell>
          <cell r="F34">
            <v>42506</v>
          </cell>
          <cell r="G34">
            <v>9103750114</v>
          </cell>
          <cell r="H34" t="str">
            <v>DTA</v>
          </cell>
          <cell r="I34" t="str">
            <v>TALOJA</v>
          </cell>
          <cell r="J34" t="str">
            <v>DIRECT</v>
          </cell>
          <cell r="K34" t="str">
            <v>SOLVAY (ZHANGJIAGANG) SPECIALTY CHEMICALS CO. LTD.</v>
          </cell>
          <cell r="L34" t="str">
            <v>CHINA</v>
          </cell>
          <cell r="M34" t="str">
            <v>90 Days from B/L date</v>
          </cell>
          <cell r="N34">
            <v>7683081</v>
          </cell>
          <cell r="O34" t="str">
            <v>16.05.2016</v>
          </cell>
          <cell r="P34">
            <v>3200118</v>
          </cell>
          <cell r="Q34" t="str">
            <v>38237090</v>
          </cell>
          <cell r="R34" t="str">
            <v>Other Industrial Fatty Alcohols (all types)</v>
          </cell>
          <cell r="S34" t="str">
            <v>OTHER INDUSTRIAL FATTY ALCOHOL VEGAROL 2290 (OCTADECYL BEHENYL  ALCOHOL) PASTILLES</v>
          </cell>
          <cell r="T34" t="str">
            <v>CIF</v>
          </cell>
          <cell r="U34" t="str">
            <v>17.05.2016</v>
          </cell>
          <cell r="V34"/>
          <cell r="W34"/>
          <cell r="X34">
            <v>42598</v>
          </cell>
          <cell r="Y34">
            <v>66.099999999999994</v>
          </cell>
        </row>
        <row r="35">
          <cell r="E35" t="str">
            <v>VVF/TAL/EXP/0119/16-17</v>
          </cell>
          <cell r="F35">
            <v>42506</v>
          </cell>
          <cell r="G35">
            <v>9103750115</v>
          </cell>
          <cell r="H35" t="str">
            <v>DTA</v>
          </cell>
          <cell r="I35" t="str">
            <v>TALOJA</v>
          </cell>
          <cell r="J35" t="str">
            <v>DIRECT</v>
          </cell>
          <cell r="K35" t="str">
            <v>VVF SINGAPORE (PTE) LTD</v>
          </cell>
          <cell r="L35" t="str">
            <v>MALAYSIA</v>
          </cell>
          <cell r="M35" t="str">
            <v>30 Days from B/L date</v>
          </cell>
          <cell r="N35">
            <v>7683054</v>
          </cell>
          <cell r="O35" t="str">
            <v>16.05.2016</v>
          </cell>
          <cell r="P35">
            <v>3200119</v>
          </cell>
          <cell r="Q35" t="str">
            <v>29157010</v>
          </cell>
          <cell r="R35" t="str">
            <v>Palmitic Acid</v>
          </cell>
          <cell r="S35" t="str">
            <v>PALMITIC ACID 98%</v>
          </cell>
          <cell r="T35" t="str">
            <v>CIF</v>
          </cell>
          <cell r="U35" t="str">
            <v>17.05.2016</v>
          </cell>
          <cell r="V35"/>
          <cell r="W35"/>
          <cell r="X35">
            <v>42537</v>
          </cell>
          <cell r="Y35">
            <v>66.099999999999994</v>
          </cell>
        </row>
        <row r="36">
          <cell r="E36" t="str">
            <v>VVF/TAL/EXP/0120/16-17</v>
          </cell>
          <cell r="F36">
            <v>42507</v>
          </cell>
          <cell r="G36">
            <v>9103750135</v>
          </cell>
          <cell r="H36" t="str">
            <v>DTA</v>
          </cell>
          <cell r="I36" t="str">
            <v>TALOJA</v>
          </cell>
          <cell r="J36" t="str">
            <v>DIRECT</v>
          </cell>
          <cell r="K36" t="str">
            <v>OLEON SDN BHD</v>
          </cell>
          <cell r="L36" t="str">
            <v>MALAYSIA</v>
          </cell>
          <cell r="M36" t="str">
            <v>60 Days from B/L date</v>
          </cell>
          <cell r="N36">
            <v>7780982</v>
          </cell>
          <cell r="O36" t="str">
            <v>20.05.2016</v>
          </cell>
          <cell r="P36">
            <v>3200133</v>
          </cell>
          <cell r="Q36" t="str">
            <v>38231900</v>
          </cell>
          <cell r="R36" t="str">
            <v>Other Industrial Monocarboxylic Fatty Alcohols (all types)</v>
          </cell>
          <cell r="S36" t="str">
            <v>OTHER INDUSTRIAL MONOCARBOXYLIC FATTY ACID DISTILLED FATTY ACID- C6(CAPROIC ACID 50%)</v>
          </cell>
          <cell r="T36" t="str">
            <v>CIF</v>
          </cell>
          <cell r="U36" t="str">
            <v>23.05.2016</v>
          </cell>
          <cell r="V36"/>
          <cell r="W36"/>
          <cell r="X36">
            <v>42571</v>
          </cell>
          <cell r="Y36">
            <v>66.349999999999994</v>
          </cell>
        </row>
        <row r="37">
          <cell r="E37" t="str">
            <v>VVF/TAL/EXP/0121/16-17</v>
          </cell>
          <cell r="F37">
            <v>42507</v>
          </cell>
          <cell r="G37">
            <v>9103750117</v>
          </cell>
          <cell r="H37" t="str">
            <v>DTA</v>
          </cell>
          <cell r="I37" t="str">
            <v>TALOJA</v>
          </cell>
          <cell r="J37" t="str">
            <v>DIRECT</v>
          </cell>
          <cell r="K37" t="str">
            <v>POLYRHEO (CANADA) INC</v>
          </cell>
          <cell r="L37" t="str">
            <v>CANADA</v>
          </cell>
          <cell r="M37" t="str">
            <v>100% CAD</v>
          </cell>
          <cell r="N37">
            <v>7708726</v>
          </cell>
          <cell r="O37" t="str">
            <v>17.05.2016</v>
          </cell>
          <cell r="P37">
            <v>3200120</v>
          </cell>
          <cell r="Q37" t="str">
            <v>29159090</v>
          </cell>
          <cell r="R37" t="str">
            <v>Other Saturated acyclic Monocarboxylic acids</v>
          </cell>
          <cell r="S37" t="str">
            <v>OTHER SATRTD ACYLC MNOCRBIYLC ACDS DISTILLED FATTY ACID - C22
BEHENIC ACID 85% / COLFAT 2285</v>
          </cell>
          <cell r="T37" t="str">
            <v>CIF</v>
          </cell>
          <cell r="U37" t="str">
            <v>18.05.2016</v>
          </cell>
          <cell r="V37"/>
          <cell r="W37"/>
          <cell r="X37">
            <v>42538</v>
          </cell>
          <cell r="Y37">
            <v>66.099999999999994</v>
          </cell>
        </row>
        <row r="38">
          <cell r="E38" t="str">
            <v>VVF/TAL/EXP/0122/16-17</v>
          </cell>
          <cell r="F38">
            <v>42507</v>
          </cell>
          <cell r="G38">
            <v>9103750116</v>
          </cell>
          <cell r="H38" t="str">
            <v>DTA</v>
          </cell>
          <cell r="I38" t="str">
            <v>TALOJA</v>
          </cell>
          <cell r="J38" t="str">
            <v>DIRECT</v>
          </cell>
          <cell r="K38" t="str">
            <v>INDUSTRIAL QUIMICA LASEM, S.A.U.</v>
          </cell>
          <cell r="L38" t="str">
            <v>SPAIN</v>
          </cell>
          <cell r="M38" t="str">
            <v>30 Days from B/L date</v>
          </cell>
          <cell r="N38">
            <v>7708709</v>
          </cell>
          <cell r="O38" t="str">
            <v>17.05.2016</v>
          </cell>
          <cell r="P38">
            <v>3200121</v>
          </cell>
          <cell r="Q38" t="str">
            <v>38231900</v>
          </cell>
          <cell r="R38" t="str">
            <v>Other Industrial Monocarboxylic Fatty Alcohols (all types)</v>
          </cell>
          <cell r="S38" t="str">
            <v>OTHER INDUSTRIAL MONOCARBOXYLIC FATTY ACID DISTILLED FATTY ACID - C8/C10 (CAPRYLIC CAPRIC ACID)</v>
          </cell>
          <cell r="T38" t="str">
            <v>CIF</v>
          </cell>
          <cell r="U38" t="str">
            <v>19.05.2016</v>
          </cell>
          <cell r="V38"/>
          <cell r="W38"/>
          <cell r="X38">
            <v>42538</v>
          </cell>
          <cell r="Y38">
            <v>66.099999999999994</v>
          </cell>
        </row>
        <row r="39">
          <cell r="E39" t="str">
            <v>VVF/TAL/EXP/0123/16-17</v>
          </cell>
          <cell r="F39">
            <v>42508</v>
          </cell>
          <cell r="G39">
            <v>9103750118</v>
          </cell>
          <cell r="H39" t="str">
            <v>DTA</v>
          </cell>
          <cell r="I39" t="str">
            <v>TALOJA</v>
          </cell>
          <cell r="J39" t="str">
            <v>DIRECT</v>
          </cell>
          <cell r="K39" t="str">
            <v>OLEON SDN BHD</v>
          </cell>
          <cell r="L39" t="str">
            <v>MALAYSIA</v>
          </cell>
          <cell r="M39" t="str">
            <v>60 Days from B/L date</v>
          </cell>
          <cell r="N39">
            <v>7715894</v>
          </cell>
          <cell r="O39" t="str">
            <v>18.05.2016</v>
          </cell>
          <cell r="P39">
            <v>3200122</v>
          </cell>
          <cell r="Q39" t="str">
            <v>29157010</v>
          </cell>
          <cell r="R39" t="str">
            <v>Palmitic Acid</v>
          </cell>
          <cell r="S39" t="str">
            <v>PALMITIC ACID 98%</v>
          </cell>
          <cell r="T39" t="str">
            <v>CIF</v>
          </cell>
          <cell r="U39" t="str">
            <v>19.05.2016</v>
          </cell>
          <cell r="V39"/>
          <cell r="W39"/>
          <cell r="X39">
            <v>42569</v>
          </cell>
          <cell r="Y39">
            <v>66.099999999999994</v>
          </cell>
        </row>
        <row r="40">
          <cell r="E40" t="str">
            <v>VVF/TAL/EXP/0125/16-17</v>
          </cell>
          <cell r="F40">
            <v>42508</v>
          </cell>
          <cell r="G40">
            <v>9103750119</v>
          </cell>
          <cell r="H40" t="str">
            <v>DTA</v>
          </cell>
          <cell r="I40" t="str">
            <v>TALOJA</v>
          </cell>
          <cell r="J40" t="str">
            <v>DIRECT</v>
          </cell>
          <cell r="K40" t="str">
            <v>VVF LLC</v>
          </cell>
          <cell r="L40" t="str">
            <v>USA</v>
          </cell>
          <cell r="M40" t="str">
            <v>90 Days from B/L date</v>
          </cell>
          <cell r="N40">
            <v>7728180</v>
          </cell>
          <cell r="O40" t="str">
            <v>18.05.2016</v>
          </cell>
          <cell r="P40">
            <v>3200124</v>
          </cell>
          <cell r="Q40" t="str">
            <v>38237090</v>
          </cell>
          <cell r="R40" t="str">
            <v>Other Industrial Fatty Alcohols (all types)</v>
          </cell>
          <cell r="S40" t="str">
            <v>OTHER INDUSTRIAL FATTY ALCOHOL VEGAROL 2270 (BEHENYL ALCOHOL) NF, PASTILLES</v>
          </cell>
          <cell r="T40" t="str">
            <v>CIF</v>
          </cell>
          <cell r="U40" t="str">
            <v>19.05.2016</v>
          </cell>
          <cell r="V40"/>
          <cell r="W40"/>
          <cell r="X40">
            <v>42600</v>
          </cell>
          <cell r="Y40">
            <v>66.099999999999994</v>
          </cell>
        </row>
        <row r="41">
          <cell r="E41" t="str">
            <v>VVF/TAL/EXP/0126/16-17</v>
          </cell>
          <cell r="F41">
            <v>42508</v>
          </cell>
          <cell r="G41" t="str">
            <v>9103750122-123</v>
          </cell>
          <cell r="H41" t="str">
            <v>DTA</v>
          </cell>
          <cell r="I41" t="str">
            <v>TALOJA</v>
          </cell>
          <cell r="J41" t="str">
            <v>DIRECT</v>
          </cell>
          <cell r="K41" t="str">
            <v>IRAN CHEMICAL AND PETROCHEMICAL</v>
          </cell>
          <cell r="L41" t="str">
            <v>Iran</v>
          </cell>
          <cell r="M41" t="str">
            <v>LC at sight</v>
          </cell>
          <cell r="N41">
            <v>7737249</v>
          </cell>
          <cell r="O41" t="str">
            <v>19.05.2016</v>
          </cell>
          <cell r="P41">
            <v>3200125</v>
          </cell>
          <cell r="Q41" t="str">
            <v>38237090</v>
          </cell>
          <cell r="R41" t="str">
            <v>Other Industrial Fatty Alcohols (all types)</v>
          </cell>
          <cell r="S41" t="str">
            <v>OTHER INDUSTRIAL FATTY ALCOHOL FATTY ALCOHOL C1214  (LAURYL MYRISTYL ALCOHOL)</v>
          </cell>
          <cell r="T41" t="str">
            <v>CFR</v>
          </cell>
          <cell r="U41" t="str">
            <v>19.05.2016</v>
          </cell>
          <cell r="V41"/>
          <cell r="W41"/>
          <cell r="X41">
            <v>42540</v>
          </cell>
          <cell r="Y41">
            <v>1</v>
          </cell>
        </row>
        <row r="42">
          <cell r="E42" t="str">
            <v>VVF/TAL/EXP/0128/16-17</v>
          </cell>
          <cell r="F42">
            <v>42509</v>
          </cell>
          <cell r="G42">
            <v>9103750120</v>
          </cell>
          <cell r="H42" t="str">
            <v>DTA</v>
          </cell>
          <cell r="I42" t="str">
            <v>TALOJA</v>
          </cell>
          <cell r="J42" t="str">
            <v>DIRECT</v>
          </cell>
          <cell r="K42" t="str">
            <v>VVF LLC</v>
          </cell>
          <cell r="L42" t="str">
            <v>USA</v>
          </cell>
          <cell r="M42" t="str">
            <v>90 Days from B/L date</v>
          </cell>
          <cell r="N42">
            <v>7747681</v>
          </cell>
          <cell r="O42" t="str">
            <v>19.05.2016</v>
          </cell>
          <cell r="P42">
            <v>3200127</v>
          </cell>
          <cell r="Q42" t="str">
            <v>29051700</v>
          </cell>
          <cell r="R42" t="str">
            <v>Lauryl Alcohol, Cetyl Alcohol, Stearyl Alcohol</v>
          </cell>
          <cell r="S42" t="str">
            <v>SATRTD - HXADECAN-1-OL (CETYL ALCHL) FATTY ALCOHOL
VEGAROL 1698 (MB) (CETYL ALCOHOL) NF</v>
          </cell>
          <cell r="T42" t="str">
            <v>CIF</v>
          </cell>
          <cell r="U42" t="str">
            <v>20.05.2016</v>
          </cell>
          <cell r="V42"/>
          <cell r="W42"/>
          <cell r="X42">
            <v>42601</v>
          </cell>
          <cell r="Y42">
            <v>66.099999999999994</v>
          </cell>
        </row>
        <row r="43">
          <cell r="E43" t="str">
            <v>VVF/TAL/EXP/0129/16-17</v>
          </cell>
          <cell r="F43">
            <v>42509</v>
          </cell>
          <cell r="G43" t="str">
            <v>9103750122-123</v>
          </cell>
          <cell r="H43" t="str">
            <v>DTA</v>
          </cell>
          <cell r="I43" t="str">
            <v>TALOJA</v>
          </cell>
          <cell r="J43" t="str">
            <v>DIRECT</v>
          </cell>
          <cell r="K43" t="str">
            <v>IRAN CHEMICAL AND PETROCHEMICAL</v>
          </cell>
          <cell r="L43" t="str">
            <v>Iran</v>
          </cell>
          <cell r="M43" t="str">
            <v>LC at sight</v>
          </cell>
          <cell r="N43">
            <v>7755748</v>
          </cell>
          <cell r="O43" t="str">
            <v>19.05.2016</v>
          </cell>
          <cell r="P43">
            <v>3200128</v>
          </cell>
          <cell r="Q43" t="str">
            <v>38237090</v>
          </cell>
          <cell r="R43" t="str">
            <v>Other Industrial Fatty Alcohols (all types)</v>
          </cell>
          <cell r="S43" t="str">
            <v>OTHER INDUSTRIAL FATTY ALCOHOL FATTY ALCOHOL C1214
(LAURYL MYRISTYL ALCOHOL)</v>
          </cell>
          <cell r="T43" t="str">
            <v>CFR</v>
          </cell>
          <cell r="U43" t="str">
            <v>20.05.2016</v>
          </cell>
          <cell r="V43"/>
          <cell r="W43"/>
          <cell r="X43">
            <v>42540</v>
          </cell>
          <cell r="Y43">
            <v>1</v>
          </cell>
        </row>
        <row r="44">
          <cell r="E44" t="str">
            <v>VVF/TAL/EXP/0130/16-17</v>
          </cell>
          <cell r="F44">
            <v>42509</v>
          </cell>
          <cell r="G44">
            <v>9103750124</v>
          </cell>
          <cell r="H44" t="str">
            <v>DTA</v>
          </cell>
          <cell r="I44" t="str">
            <v>TALOJA</v>
          </cell>
          <cell r="J44" t="str">
            <v>DIRECT</v>
          </cell>
          <cell r="K44" t="str">
            <v>WANIA ENTERPRISES</v>
          </cell>
          <cell r="L44" t="str">
            <v>PAKISTAN</v>
          </cell>
          <cell r="M44" t="str">
            <v>LC at sight</v>
          </cell>
          <cell r="N44">
            <v>7755728</v>
          </cell>
          <cell r="O44" t="str">
            <v>19.05.2016</v>
          </cell>
          <cell r="P44">
            <v>3200129</v>
          </cell>
          <cell r="Q44" t="str">
            <v>34049090</v>
          </cell>
          <cell r="R44"/>
          <cell r="S44" t="str">
            <v>OTHER ARTFCL WAXES AND PREPD WAXES NES.
VEGAROL EW 100 (EMULSIFYING WAX)</v>
          </cell>
          <cell r="T44" t="str">
            <v>CFR</v>
          </cell>
          <cell r="U44" t="str">
            <v>20.05.2016</v>
          </cell>
          <cell r="V44"/>
          <cell r="W44"/>
          <cell r="X44">
            <v>42540</v>
          </cell>
          <cell r="Y44">
            <v>66.099999999999994</v>
          </cell>
        </row>
        <row r="45">
          <cell r="E45" t="str">
            <v>VVF/TAL/EXP/0131/16-17</v>
          </cell>
          <cell r="F45">
            <v>42509</v>
          </cell>
          <cell r="G45">
            <v>9103750121</v>
          </cell>
          <cell r="H45" t="str">
            <v>DTA</v>
          </cell>
          <cell r="I45" t="str">
            <v>TALOJA</v>
          </cell>
          <cell r="J45" t="str">
            <v>DIRECT</v>
          </cell>
          <cell r="K45" t="str">
            <v>HITECH INDUSTRIES FZE</v>
          </cell>
          <cell r="L45" t="str">
            <v>UAE</v>
          </cell>
          <cell r="M45" t="str">
            <v>100% CAD</v>
          </cell>
          <cell r="N45">
            <v>7756110</v>
          </cell>
          <cell r="O45" t="str">
            <v>19.05.2016</v>
          </cell>
          <cell r="P45">
            <v>3200130</v>
          </cell>
          <cell r="Q45" t="str">
            <v>38231200</v>
          </cell>
          <cell r="R45" t="str">
            <v>Oleic acid</v>
          </cell>
          <cell r="S45" t="str">
            <v>OLEIC ACID - DISTILLED FATTY ACID (VEGACID S)</v>
          </cell>
          <cell r="T45" t="str">
            <v>CIF</v>
          </cell>
          <cell r="U45" t="str">
            <v>20.05.2016</v>
          </cell>
          <cell r="V45"/>
          <cell r="W45"/>
          <cell r="X45">
            <v>42540</v>
          </cell>
          <cell r="Y45">
            <v>66.099999999999994</v>
          </cell>
        </row>
        <row r="46">
          <cell r="E46" t="str">
            <v>VVF/TAL/EXP/0134/16-17</v>
          </cell>
          <cell r="F46">
            <v>42510</v>
          </cell>
          <cell r="G46">
            <v>9103750125</v>
          </cell>
          <cell r="H46" t="str">
            <v>DTA</v>
          </cell>
          <cell r="I46" t="str">
            <v>TALOJA</v>
          </cell>
          <cell r="J46" t="str">
            <v>DIRECT</v>
          </cell>
          <cell r="K46" t="str">
            <v>KANEDA CO. LTD</v>
          </cell>
          <cell r="L46" t="str">
            <v>JAPAN</v>
          </cell>
          <cell r="M46" t="str">
            <v>100% ADVANCE</v>
          </cell>
          <cell r="N46">
            <v>7775185</v>
          </cell>
          <cell r="O46" t="str">
            <v>20.05.2016</v>
          </cell>
          <cell r="P46">
            <v>3200134</v>
          </cell>
          <cell r="Q46" t="str">
            <v>38237090</v>
          </cell>
          <cell r="R46" t="str">
            <v>Other Industrial Fatty Alcohols (all types)</v>
          </cell>
          <cell r="S46" t="str">
            <v>OTHER INDUSTRIAL FATTY ALCOHOL VEGAROL 2280 (Behenyl Alcohol) NF.Pastilles
(LAURYL MYRISTYL ALCOHOL)</v>
          </cell>
          <cell r="T46" t="str">
            <v>CIF</v>
          </cell>
          <cell r="U46" t="str">
            <v>23.05.2016</v>
          </cell>
          <cell r="V46"/>
          <cell r="W46"/>
          <cell r="X46">
            <v>42541</v>
          </cell>
          <cell r="Y46">
            <v>66.349999999999994</v>
          </cell>
        </row>
        <row r="47">
          <cell r="E47" t="str">
            <v>VVF/TAL/EXP/0135/16-17</v>
          </cell>
          <cell r="F47">
            <v>42510</v>
          </cell>
          <cell r="G47">
            <v>9103750126</v>
          </cell>
          <cell r="H47" t="str">
            <v>DTA</v>
          </cell>
          <cell r="I47" t="str">
            <v>TALOJA</v>
          </cell>
          <cell r="J47" t="str">
            <v>DIRECT</v>
          </cell>
          <cell r="K47" t="str">
            <v>GREEN PLANET INDUSTRIES L.L.C.</v>
          </cell>
          <cell r="L47" t="str">
            <v>UAE</v>
          </cell>
          <cell r="M47" t="str">
            <v>30 Days from B/L date</v>
          </cell>
          <cell r="N47">
            <v>7775225</v>
          </cell>
          <cell r="O47" t="str">
            <v>20.05.2016</v>
          </cell>
          <cell r="P47">
            <v>3200135</v>
          </cell>
          <cell r="Q47" t="str">
            <v>29159090</v>
          </cell>
          <cell r="R47" t="str">
            <v>Other Saturated acyclic Monocarboxylic acids</v>
          </cell>
          <cell r="S47" t="str">
            <v>OTHER SATRTD ACYLC MNOCRBIYLC ACDS DISTILLED FATTY ACID LAURIC ACID 99%</v>
          </cell>
          <cell r="T47" t="str">
            <v>CIF</v>
          </cell>
          <cell r="U47">
            <v>42513</v>
          </cell>
          <cell r="V47"/>
          <cell r="W47"/>
          <cell r="X47">
            <v>42541</v>
          </cell>
          <cell r="Y47">
            <v>66.349999999999994</v>
          </cell>
        </row>
        <row r="48">
          <cell r="E48" t="str">
            <v>VVF/TAL/EXP/0136/16-17</v>
          </cell>
          <cell r="F48">
            <v>42510</v>
          </cell>
          <cell r="G48">
            <v>9103750127</v>
          </cell>
          <cell r="H48" t="str">
            <v>DTA</v>
          </cell>
          <cell r="I48" t="str">
            <v>TALOJA</v>
          </cell>
          <cell r="J48" t="str">
            <v>DIRECT</v>
          </cell>
          <cell r="K48" t="str">
            <v>MANUCHAR INTERNACIONAL S.A. DE C.V.</v>
          </cell>
          <cell r="L48" t="str">
            <v>Mexico</v>
          </cell>
          <cell r="M48" t="str">
            <v>90 Days from B/L date</v>
          </cell>
          <cell r="N48">
            <v>7779788</v>
          </cell>
          <cell r="O48" t="str">
            <v>20.05.2016</v>
          </cell>
          <cell r="P48">
            <v>3200136</v>
          </cell>
          <cell r="Q48" t="str">
            <v>38237090</v>
          </cell>
          <cell r="R48" t="str">
            <v>Other Industrial Fatty Alcohols (all types)</v>
          </cell>
          <cell r="S48" t="str">
            <v>OTHER INDUSTRIAL FATTY ALCOHOL Vegarol 1618 50:50 (Ceto Stearyl Alcohol 50:50) Pastilles NF</v>
          </cell>
          <cell r="T48" t="str">
            <v>CIF</v>
          </cell>
          <cell r="U48" t="str">
            <v>21.05.2016</v>
          </cell>
          <cell r="V48"/>
          <cell r="W48"/>
          <cell r="X48">
            <v>42602</v>
          </cell>
          <cell r="Y48">
            <v>66.349999999999994</v>
          </cell>
        </row>
        <row r="49">
          <cell r="E49" t="str">
            <v>VVF/TAL/EXP/0137/16-17</v>
          </cell>
          <cell r="F49">
            <v>42510</v>
          </cell>
          <cell r="G49" t="str">
            <v>9103750128-129</v>
          </cell>
          <cell r="H49" t="str">
            <v>DTA</v>
          </cell>
          <cell r="I49" t="str">
            <v>TALOJA</v>
          </cell>
          <cell r="J49" t="str">
            <v>DIRECT</v>
          </cell>
          <cell r="K49" t="str">
            <v>LOREAL MFG MIDRAND (PTY) LTD.</v>
          </cell>
          <cell r="L49" t="str">
            <v>South Africa</v>
          </cell>
          <cell r="M49" t="str">
            <v>60 Days from B/L date</v>
          </cell>
          <cell r="N49">
            <v>7784880</v>
          </cell>
          <cell r="O49" t="str">
            <v>21.05.2016</v>
          </cell>
          <cell r="P49">
            <v>3200137</v>
          </cell>
          <cell r="Q49" t="str">
            <v>38237090</v>
          </cell>
          <cell r="R49" t="str">
            <v>Other Industrial Fatty Alcohols (all types)</v>
          </cell>
          <cell r="S49" t="str">
            <v>OTHER INDUSTRIAL FATTY ALCOHOL Vegarol 1618 Ta (Ceto Stearyl Alcohol) Pastilles</v>
          </cell>
          <cell r="T49" t="str">
            <v>CFR</v>
          </cell>
          <cell r="U49" t="str">
            <v>23.05.2016</v>
          </cell>
          <cell r="V49"/>
          <cell r="W49"/>
          <cell r="X49">
            <v>42572</v>
          </cell>
          <cell r="Y49">
            <v>66.349999999999994</v>
          </cell>
        </row>
        <row r="50">
          <cell r="E50" t="str">
            <v>VVF/TAL/EXP/0138/16-17</v>
          </cell>
          <cell r="F50">
            <v>42510</v>
          </cell>
          <cell r="G50" t="str">
            <v>9103750128-129</v>
          </cell>
          <cell r="H50" t="str">
            <v>DTA</v>
          </cell>
          <cell r="I50" t="str">
            <v>TALOJA</v>
          </cell>
          <cell r="J50" t="str">
            <v>DIRECT</v>
          </cell>
          <cell r="K50" t="str">
            <v>LOREAL MFG MIDRAND (PTY) LTD.</v>
          </cell>
          <cell r="L50" t="str">
            <v>South Africa</v>
          </cell>
          <cell r="M50" t="str">
            <v>60 Days from B/L date</v>
          </cell>
          <cell r="N50">
            <v>7784886</v>
          </cell>
          <cell r="O50" t="str">
            <v>21.05.2016</v>
          </cell>
          <cell r="P50">
            <v>3200138</v>
          </cell>
          <cell r="Q50" t="str">
            <v>29151700/38237090</v>
          </cell>
          <cell r="R50" t="str">
            <v>Other Industrial Fatty Alcohols (all types)</v>
          </cell>
          <cell r="S50" t="str">
            <v>SATRTD - HXADECAN-1-OL (CETYL ALCHL) FATTY ALCOHOL VEGAROL 1698 (CETYL ALCOHOL) PASTILLES/ OTHER INDUSTRIAL FATTY ALCOHOL VEGAROL 1618 TA (CETO STEARYL ALCOHOL) PASTILLES</v>
          </cell>
          <cell r="T50" t="str">
            <v>CFR</v>
          </cell>
          <cell r="U50" t="str">
            <v>23.05.2016</v>
          </cell>
          <cell r="V50"/>
          <cell r="W50"/>
          <cell r="X50">
            <v>42572</v>
          </cell>
          <cell r="Y50">
            <v>66.349999999999994</v>
          </cell>
        </row>
        <row r="51">
          <cell r="E51" t="str">
            <v>VVF/TAL/EXP/0139/16-17</v>
          </cell>
          <cell r="F51">
            <v>42510</v>
          </cell>
          <cell r="G51">
            <v>9103750130</v>
          </cell>
          <cell r="H51" t="str">
            <v>DTA</v>
          </cell>
          <cell r="I51" t="str">
            <v>TALOJA</v>
          </cell>
          <cell r="J51" t="str">
            <v>DIRECT</v>
          </cell>
          <cell r="K51" t="str">
            <v>NAHAL SOBH OMID CO.</v>
          </cell>
          <cell r="L51" t="str">
            <v>Iran</v>
          </cell>
          <cell r="M51" t="str">
            <v>100% ADVANCE</v>
          </cell>
          <cell r="N51">
            <v>7784879</v>
          </cell>
          <cell r="O51" t="str">
            <v>21.05.2016</v>
          </cell>
          <cell r="P51">
            <v>3200139</v>
          </cell>
          <cell r="Q51" t="str">
            <v>38231200</v>
          </cell>
          <cell r="R51" t="str">
            <v>Oleic acid</v>
          </cell>
          <cell r="S51" t="str">
            <v>OLEIC ACID DISTILLED FATTY ACID- (OLEIC ACID K-TYPE)</v>
          </cell>
          <cell r="T51" t="str">
            <v>CFR</v>
          </cell>
          <cell r="U51" t="str">
            <v>23.05.2016</v>
          </cell>
          <cell r="V51"/>
          <cell r="W51"/>
          <cell r="X51">
            <v>42542</v>
          </cell>
          <cell r="Y51">
            <v>1</v>
          </cell>
        </row>
        <row r="52">
          <cell r="E52" t="str">
            <v>VVF/TAL/EXP/0141/16-17</v>
          </cell>
          <cell r="F52">
            <v>42510</v>
          </cell>
          <cell r="G52">
            <v>9103750134</v>
          </cell>
          <cell r="H52" t="str">
            <v>DTA</v>
          </cell>
          <cell r="I52" t="str">
            <v>TALOJA</v>
          </cell>
          <cell r="J52" t="str">
            <v>DIRECT</v>
          </cell>
          <cell r="K52" t="str">
            <v>IRAN Chemical and Petrochemical</v>
          </cell>
          <cell r="L52" t="str">
            <v>Iran</v>
          </cell>
          <cell r="M52" t="str">
            <v>LC at sight</v>
          </cell>
          <cell r="N52">
            <v>7784899</v>
          </cell>
          <cell r="O52" t="str">
            <v>21.05.2016</v>
          </cell>
          <cell r="P52">
            <v>3200141</v>
          </cell>
          <cell r="Q52" t="str">
            <v>38237090</v>
          </cell>
          <cell r="R52" t="str">
            <v>Other Industrial Fatty Alcohols (all types)</v>
          </cell>
          <cell r="S52" t="str">
            <v>OTHER INDUSTRIAL FATTY ALCOHOL FATTY ALCOHOL C1214 (LAURYL MYRISTYL ALCOHOL)</v>
          </cell>
          <cell r="T52" t="str">
            <v>CFR</v>
          </cell>
          <cell r="U52" t="str">
            <v>23.05.2016</v>
          </cell>
          <cell r="V52"/>
          <cell r="W52"/>
          <cell r="X52">
            <v>42542</v>
          </cell>
          <cell r="Y52">
            <v>1</v>
          </cell>
        </row>
        <row r="53">
          <cell r="E53" t="str">
            <v>VVF/TAL/EXP/0140/16-17</v>
          </cell>
          <cell r="F53">
            <v>42510</v>
          </cell>
          <cell r="G53">
            <v>9103750131</v>
          </cell>
          <cell r="H53" t="str">
            <v>DTA</v>
          </cell>
          <cell r="I53" t="str">
            <v>TALOJA</v>
          </cell>
          <cell r="J53" t="str">
            <v>DIRECT</v>
          </cell>
          <cell r="K53" t="str">
            <v>POLYRHEO INC.</v>
          </cell>
          <cell r="L53" t="str">
            <v>UAE</v>
          </cell>
          <cell r="M53" t="str">
            <v>100% ADVANCE</v>
          </cell>
          <cell r="N53">
            <v>7784881</v>
          </cell>
          <cell r="O53" t="str">
            <v>21.05.2016</v>
          </cell>
          <cell r="P53">
            <v>3200140</v>
          </cell>
          <cell r="Q53" t="str">
            <v>38231900</v>
          </cell>
          <cell r="R53" t="str">
            <v>Other Industrial Monocarboxylic Fatty Alcohols (all types)</v>
          </cell>
          <cell r="S53" t="str">
            <v>OTHER SATRTD ACYLC MNOCRBIYLC ACDS DISTILLED FATTY ACID - C22
BEHENIC ACID 85% / COLFAT 2285 DISTILLED FATTY ACID - C22 VEGACID ACID 1880 / COLFAT 18</v>
          </cell>
          <cell r="T53" t="str">
            <v>FOB</v>
          </cell>
          <cell r="U53" t="str">
            <v>23.05.2016</v>
          </cell>
          <cell r="V53"/>
          <cell r="W53"/>
          <cell r="X53">
            <v>42542</v>
          </cell>
          <cell r="Y53">
            <v>66.349999999999994</v>
          </cell>
        </row>
        <row r="54">
          <cell r="E54" t="str">
            <v>VVF/TAL/EXP/0142/16-17</v>
          </cell>
          <cell r="F54">
            <v>42510</v>
          </cell>
          <cell r="G54">
            <v>9103750133</v>
          </cell>
          <cell r="H54" t="str">
            <v>DTA</v>
          </cell>
          <cell r="I54" t="str">
            <v>TALOJA</v>
          </cell>
          <cell r="J54" t="str">
            <v>DIRECT</v>
          </cell>
          <cell r="K54" t="str">
            <v>ASSOCIATED MOTORWAYS (PRIVATE) LIMITED</v>
          </cell>
          <cell r="L54" t="str">
            <v>SRI LANKA</v>
          </cell>
          <cell r="M54" t="str">
            <v>100% ADVANCE</v>
          </cell>
          <cell r="N54">
            <v>7787744</v>
          </cell>
          <cell r="O54" t="str">
            <v>21.05.2016</v>
          </cell>
          <cell r="P54">
            <v>3200142</v>
          </cell>
          <cell r="Q54" t="str">
            <v>38231190</v>
          </cell>
          <cell r="R54" t="str">
            <v>Other Stearic acid</v>
          </cell>
          <cell r="S54" t="str">
            <v>OTHER STEARIC ACID STEARIC ACID - UTSR</v>
          </cell>
          <cell r="T54" t="str">
            <v>FOB</v>
          </cell>
          <cell r="U54" t="str">
            <v>23.05.2016</v>
          </cell>
          <cell r="V54"/>
          <cell r="W54"/>
          <cell r="X54">
            <v>42542</v>
          </cell>
          <cell r="Y54">
            <v>66.349999999999994</v>
          </cell>
        </row>
        <row r="55">
          <cell r="E55" t="str">
            <v>VVF/TAL/EXP/0143/16-17</v>
          </cell>
          <cell r="F55">
            <v>42511</v>
          </cell>
          <cell r="G55">
            <v>9103750132</v>
          </cell>
          <cell r="H55" t="str">
            <v>DTA</v>
          </cell>
          <cell r="I55" t="str">
            <v>TALOJA</v>
          </cell>
          <cell r="J55" t="str">
            <v>DIRECT</v>
          </cell>
          <cell r="K55" t="str">
            <v>REUSE TRADING NV</v>
          </cell>
          <cell r="L55" t="str">
            <v>IVORY COAST</v>
          </cell>
          <cell r="M55" t="str">
            <v>100% ADVANCE</v>
          </cell>
          <cell r="N55">
            <v>7791460</v>
          </cell>
          <cell r="O55" t="str">
            <v>21.05.2016</v>
          </cell>
          <cell r="P55">
            <v>3200143</v>
          </cell>
          <cell r="Q55" t="str">
            <v>29051700</v>
          </cell>
          <cell r="R55" t="str">
            <v>Lauryl Alcohol, Cetyl Alcohol, Stearyl Alcohol</v>
          </cell>
          <cell r="S55" t="str">
            <v>SATRTD - HXADECAN-1-OL (CETYL ALCHL) FATTY ALCOHOL VEGAROL 1698 (CETYL ALCOHOL) PASTILLES</v>
          </cell>
          <cell r="T55" t="str">
            <v>CFR</v>
          </cell>
          <cell r="U55" t="str">
            <v>23.05.2016</v>
          </cell>
          <cell r="V55"/>
          <cell r="W55"/>
          <cell r="X55">
            <v>42542</v>
          </cell>
          <cell r="Y55">
            <v>66.349999999999994</v>
          </cell>
        </row>
        <row r="56">
          <cell r="E56" t="str">
            <v>VVF/TAL/EXP/0152/16-17</v>
          </cell>
          <cell r="F56">
            <v>42511</v>
          </cell>
          <cell r="G56" t="str">
            <v>9103750136-137</v>
          </cell>
          <cell r="H56" t="str">
            <v>DTA</v>
          </cell>
          <cell r="I56" t="str">
            <v>TALOJA</v>
          </cell>
          <cell r="J56" t="str">
            <v>DIRECT</v>
          </cell>
          <cell r="K56" t="str">
            <v>BASF PERSONAL CARE AND NUTRITION GmbH</v>
          </cell>
          <cell r="L56" t="str">
            <v>THE NETHERLANDS</v>
          </cell>
          <cell r="M56" t="str">
            <v>30 Days from B/L date</v>
          </cell>
          <cell r="N56">
            <v>7841004</v>
          </cell>
          <cell r="O56" t="str">
            <v>24.05.2016</v>
          </cell>
          <cell r="P56">
            <v>3200152</v>
          </cell>
          <cell r="Q56" t="str">
            <v>29157010</v>
          </cell>
          <cell r="R56" t="str">
            <v>Palmitic Acid</v>
          </cell>
          <cell r="S56" t="str">
            <v>PALMITIC ACID 98%</v>
          </cell>
          <cell r="T56" t="str">
            <v>CIF</v>
          </cell>
          <cell r="U56" t="str">
            <v>26.05.2016</v>
          </cell>
          <cell r="V56"/>
          <cell r="W56"/>
          <cell r="X56">
            <v>42545</v>
          </cell>
          <cell r="Y56">
            <v>66.349999999999994</v>
          </cell>
        </row>
        <row r="57">
          <cell r="E57" t="str">
            <v>VVF/TAL/EXP/0155/16-17</v>
          </cell>
          <cell r="F57">
            <v>42515</v>
          </cell>
          <cell r="G57">
            <v>9103750138</v>
          </cell>
          <cell r="H57" t="str">
            <v>DTA</v>
          </cell>
          <cell r="I57" t="str">
            <v>TALOJA</v>
          </cell>
          <cell r="J57" t="str">
            <v>DIRECT</v>
          </cell>
          <cell r="K57" t="str">
            <v>WEGOCHEM INTERNATIONAL LLC</v>
          </cell>
          <cell r="L57" t="str">
            <v>EL SALVADOR</v>
          </cell>
          <cell r="M57" t="str">
            <v>100% ADVANCE</v>
          </cell>
          <cell r="N57">
            <v>7855138</v>
          </cell>
          <cell r="O57" t="str">
            <v>25.05.2016</v>
          </cell>
          <cell r="P57">
            <v>3200155</v>
          </cell>
          <cell r="Q57" t="str">
            <v>29051700</v>
          </cell>
          <cell r="R57" t="str">
            <v>Lauryl Alcohol, Cetyl Alcohol, Stearyl Alcohol</v>
          </cell>
          <cell r="S57" t="str">
            <v>SATRTD - HXADECAN-1-OL (CETYL ALCHL) FATTY ALCOHOL VEGAROL 1698 (CETYL ALCOHOL) PASTILLES</v>
          </cell>
          <cell r="T57" t="str">
            <v>FOB</v>
          </cell>
          <cell r="U57" t="str">
            <v>26.05.2016</v>
          </cell>
          <cell r="V57"/>
          <cell r="W57"/>
          <cell r="X57">
            <v>42546</v>
          </cell>
          <cell r="Y57">
            <v>66.349999999999994</v>
          </cell>
        </row>
        <row r="58">
          <cell r="E58" t="str">
            <v>VVF/TAL/EXP/0156/16-17</v>
          </cell>
          <cell r="F58">
            <v>42515</v>
          </cell>
          <cell r="G58" t="str">
            <v>9103750136-137</v>
          </cell>
          <cell r="H58" t="str">
            <v>DTA</v>
          </cell>
          <cell r="I58" t="str">
            <v>TALOJA</v>
          </cell>
          <cell r="J58" t="str">
            <v>DIRECT</v>
          </cell>
          <cell r="K58" t="str">
            <v>BASF PERSONAL CARE AND NUTRITION GmbH</v>
          </cell>
          <cell r="L58" t="str">
            <v>NETHERLANDS</v>
          </cell>
          <cell r="M58" t="str">
            <v>30 Days from B/L date</v>
          </cell>
          <cell r="N58">
            <v>7862914</v>
          </cell>
          <cell r="O58" t="str">
            <v>25.05.2016</v>
          </cell>
          <cell r="P58">
            <v>3200156</v>
          </cell>
          <cell r="Q58" t="str">
            <v>29157010</v>
          </cell>
          <cell r="R58" t="str">
            <v>Palmitic Acid</v>
          </cell>
          <cell r="S58" t="str">
            <v>PALMITIC ACID 98%</v>
          </cell>
          <cell r="T58" t="str">
            <v>CIF</v>
          </cell>
          <cell r="U58" t="str">
            <v>27.05.2016</v>
          </cell>
          <cell r="V58"/>
          <cell r="W58"/>
          <cell r="X58">
            <v>42546</v>
          </cell>
          <cell r="Y58">
            <v>66.349999999999994</v>
          </cell>
        </row>
        <row r="59">
          <cell r="E59" t="str">
            <v>VVF/TAL/EXP/0157/16-17</v>
          </cell>
          <cell r="F59">
            <v>42515</v>
          </cell>
          <cell r="G59" t="str">
            <v>9103750140-141</v>
          </cell>
          <cell r="H59" t="str">
            <v>DTA</v>
          </cell>
          <cell r="I59" t="str">
            <v>TALOJA</v>
          </cell>
          <cell r="J59" t="str">
            <v>DIRECT</v>
          </cell>
          <cell r="K59" t="str">
            <v>OLEON SDN BHD</v>
          </cell>
          <cell r="L59" t="str">
            <v>MALAYSIA</v>
          </cell>
          <cell r="M59" t="str">
            <v>60 Days from B/L date</v>
          </cell>
          <cell r="N59">
            <v>7866731</v>
          </cell>
          <cell r="O59" t="str">
            <v>25.05.2016</v>
          </cell>
          <cell r="P59">
            <v>3200157</v>
          </cell>
          <cell r="Q59" t="str">
            <v>29157010</v>
          </cell>
          <cell r="R59" t="str">
            <v>Palmitic Acid</v>
          </cell>
          <cell r="S59" t="str">
            <v>PALMITIC ACID 98%</v>
          </cell>
          <cell r="T59" t="str">
            <v>CIF</v>
          </cell>
          <cell r="U59" t="str">
            <v>26.05.2016</v>
          </cell>
          <cell r="V59"/>
          <cell r="W59"/>
          <cell r="X59">
            <v>42576</v>
          </cell>
          <cell r="Y59">
            <v>66.349999999999994</v>
          </cell>
        </row>
        <row r="60">
          <cell r="E60" t="str">
            <v>VVF/TAL/EXP/0160/16-17</v>
          </cell>
          <cell r="F60">
            <v>42516</v>
          </cell>
          <cell r="G60" t="str">
            <v>9103750144-145</v>
          </cell>
          <cell r="H60" t="str">
            <v>DTA</v>
          </cell>
          <cell r="I60" t="str">
            <v>TALOJA</v>
          </cell>
          <cell r="J60" t="str">
            <v>DIRECT</v>
          </cell>
          <cell r="K60" t="str">
            <v>DARIC MATERIALS AND TRADING.,</v>
          </cell>
          <cell r="L60" t="str">
            <v>IRAN</v>
          </cell>
          <cell r="M60" t="str">
            <v>LC at sight</v>
          </cell>
          <cell r="N60">
            <v>7896495</v>
          </cell>
          <cell r="O60" t="str">
            <v>26.05.2016</v>
          </cell>
          <cell r="P60">
            <v>3200160</v>
          </cell>
          <cell r="Q60" t="str">
            <v>38231190</v>
          </cell>
          <cell r="R60" t="str">
            <v>Other Stearic acid</v>
          </cell>
          <cell r="S60" t="str">
            <v>OTHER STEARIC ACID DISTILLED STEARIC ACID -P 12</v>
          </cell>
          <cell r="T60" t="str">
            <v>CFR</v>
          </cell>
          <cell r="U60" t="str">
            <v>27.05.2016</v>
          </cell>
          <cell r="V60"/>
          <cell r="W60"/>
          <cell r="X60">
            <v>42547</v>
          </cell>
          <cell r="Y60">
            <v>1</v>
          </cell>
        </row>
        <row r="61">
          <cell r="E61" t="str">
            <v>VVF/TAL/EXP/0161/16-17</v>
          </cell>
          <cell r="F61">
            <v>42516</v>
          </cell>
          <cell r="G61">
            <v>9103750139</v>
          </cell>
          <cell r="H61" t="str">
            <v>DTA</v>
          </cell>
          <cell r="I61" t="str">
            <v>TALOJA</v>
          </cell>
          <cell r="J61" t="str">
            <v>DIRECT</v>
          </cell>
          <cell r="K61" t="str">
            <v>JOHN A. MASON GmbH &amp; Co. KG</v>
          </cell>
          <cell r="L61" t="str">
            <v>SYRIA</v>
          </cell>
          <cell r="M61" t="str">
            <v>100% ADVANCE</v>
          </cell>
          <cell r="N61">
            <v>7896473</v>
          </cell>
          <cell r="O61" t="str">
            <v>26.05.2016</v>
          </cell>
          <cell r="P61">
            <v>3200161</v>
          </cell>
          <cell r="Q61" t="str">
            <v>29051700</v>
          </cell>
          <cell r="R61" t="str">
            <v>Lauryl Alcohol, Cetyl Alcohol, Stearyl Alcohol</v>
          </cell>
          <cell r="S61" t="str">
            <v>SATRTD - HXADECAN-1-OL (CETYL ALCHL) FATTY ALCOHOL VEGAROL 1698 (CETYL ALCOHOL) PASTILLES / OTHER INDUSTRIAL FATTY ALCOHOL
VEGAROL 1618 50:50 (CETO STEARYL ALCOHOL) PASTILLES</v>
          </cell>
          <cell r="T61" t="str">
            <v>FOB</v>
          </cell>
          <cell r="U61" t="str">
            <v>27.05.2016</v>
          </cell>
          <cell r="V61"/>
          <cell r="W61"/>
          <cell r="X61">
            <v>42547</v>
          </cell>
          <cell r="Y61">
            <v>66.349999999999994</v>
          </cell>
        </row>
        <row r="62">
          <cell r="E62" t="str">
            <v>VVF/TAL/EXP/0162/16-17</v>
          </cell>
          <cell r="F62">
            <v>42516</v>
          </cell>
          <cell r="G62" t="str">
            <v>9103750140-141</v>
          </cell>
          <cell r="H62" t="str">
            <v>DTA</v>
          </cell>
          <cell r="I62" t="str">
            <v>TALOJA</v>
          </cell>
          <cell r="J62" t="str">
            <v>DIRECT</v>
          </cell>
          <cell r="K62" t="str">
            <v>OLEON SDN BHD</v>
          </cell>
          <cell r="L62" t="str">
            <v>MALAYSIA</v>
          </cell>
          <cell r="M62" t="str">
            <v>60 Days from B/L date</v>
          </cell>
          <cell r="N62">
            <v>7896469</v>
          </cell>
          <cell r="O62" t="str">
            <v>26.05.2016</v>
          </cell>
          <cell r="P62">
            <v>3200162</v>
          </cell>
          <cell r="Q62" t="str">
            <v>29157010</v>
          </cell>
          <cell r="R62" t="str">
            <v>Palmitic Acid</v>
          </cell>
          <cell r="S62" t="str">
            <v>PALMITIC ACID 98%</v>
          </cell>
          <cell r="T62" t="str">
            <v>CIF</v>
          </cell>
          <cell r="U62" t="str">
            <v>27.05.2016</v>
          </cell>
          <cell r="V62"/>
          <cell r="W62"/>
          <cell r="X62">
            <v>42577</v>
          </cell>
          <cell r="Y62">
            <v>66.349999999999994</v>
          </cell>
        </row>
        <row r="63">
          <cell r="E63" t="str">
            <v>VVF/TAL/EXP/0163/16-17</v>
          </cell>
          <cell r="F63">
            <v>42516</v>
          </cell>
          <cell r="G63">
            <v>9103750142</v>
          </cell>
          <cell r="H63" t="str">
            <v>DTA</v>
          </cell>
          <cell r="I63" t="str">
            <v>TALOJA</v>
          </cell>
          <cell r="J63" t="str">
            <v>DIRECT</v>
          </cell>
          <cell r="K63" t="str">
            <v>PATHWEL CO., LTD.</v>
          </cell>
          <cell r="L63" t="str">
            <v>KOREA</v>
          </cell>
          <cell r="M63" t="str">
            <v>LC at sight</v>
          </cell>
          <cell r="N63">
            <v>7896488</v>
          </cell>
          <cell r="O63" t="str">
            <v>26.05.2016</v>
          </cell>
          <cell r="P63">
            <v>3200163</v>
          </cell>
          <cell r="Q63" t="str">
            <v>29161990</v>
          </cell>
          <cell r="R63" t="str">
            <v>Other Un-Saturated acyclic Monocarboxylic acids</v>
          </cell>
          <cell r="S63" t="str">
            <v>OTHER UNSATRTD ACYCLC, MONOCRBOXYLC ACDS DISTILLED FATTY ACID - C22 (ERUCIC ACID 90%)</v>
          </cell>
          <cell r="T63" t="str">
            <v>CIF</v>
          </cell>
          <cell r="U63" t="str">
            <v>28.05.2016</v>
          </cell>
          <cell r="V63"/>
          <cell r="W63"/>
          <cell r="X63">
            <v>42547</v>
          </cell>
          <cell r="Y63">
            <v>66.349999999999994</v>
          </cell>
        </row>
        <row r="64">
          <cell r="E64" t="str">
            <v>VVF/TAL/EXP/0164/16-17</v>
          </cell>
          <cell r="F64">
            <v>42516</v>
          </cell>
          <cell r="G64" t="str">
            <v>9103750146-147</v>
          </cell>
          <cell r="H64" t="str">
            <v>DTA</v>
          </cell>
          <cell r="I64" t="str">
            <v>TALOJA</v>
          </cell>
          <cell r="J64" t="str">
            <v>DIRECT</v>
          </cell>
          <cell r="K64" t="str">
            <v>SAINA HYGENIC INDUSTRIES CO.</v>
          </cell>
          <cell r="L64" t="str">
            <v>IRAN</v>
          </cell>
          <cell r="M64" t="str">
            <v>LC at sight</v>
          </cell>
          <cell r="N64">
            <v>7896492</v>
          </cell>
          <cell r="O64" t="str">
            <v>26.05.2016</v>
          </cell>
          <cell r="P64">
            <v>3200164</v>
          </cell>
          <cell r="Q64" t="str">
            <v>38237090</v>
          </cell>
          <cell r="R64" t="str">
            <v>Other Industrial Fatty Alcohols (all types)</v>
          </cell>
          <cell r="S64" t="str">
            <v>OTHER INDUSTRIAL FATTY ALCOHOL FATTY ALCOHOL C1214
(LAURYL MYRISTYL ALCOHOL)</v>
          </cell>
          <cell r="T64" t="str">
            <v>CFR</v>
          </cell>
          <cell r="U64" t="str">
            <v>27.05.2016</v>
          </cell>
          <cell r="V64"/>
          <cell r="W64"/>
          <cell r="X64">
            <v>42547</v>
          </cell>
          <cell r="Y64">
            <v>1</v>
          </cell>
        </row>
        <row r="65">
          <cell r="E65" t="str">
            <v>VVF/TAL/EXP/0165/16-17</v>
          </cell>
          <cell r="F65">
            <v>42517</v>
          </cell>
          <cell r="G65" t="str">
            <v>9103750146-147</v>
          </cell>
          <cell r="H65" t="str">
            <v>DTA</v>
          </cell>
          <cell r="I65" t="str">
            <v>TALOJA</v>
          </cell>
          <cell r="J65" t="str">
            <v>DIRECT</v>
          </cell>
          <cell r="K65" t="str">
            <v>SAINA HYGENIC INDUSTRIES CO.</v>
          </cell>
          <cell r="L65" t="str">
            <v>IRAN</v>
          </cell>
          <cell r="M65" t="str">
            <v>LC at sight</v>
          </cell>
          <cell r="N65">
            <v>7905087</v>
          </cell>
          <cell r="O65" t="str">
            <v>27.05.2016</v>
          </cell>
          <cell r="P65">
            <v>3200165</v>
          </cell>
          <cell r="Q65" t="str">
            <v>38237090</v>
          </cell>
          <cell r="R65" t="str">
            <v>Other Industrial Fatty Alcohols (all types)</v>
          </cell>
          <cell r="S65" t="str">
            <v>OTHER INDUSTRIAL FATTY ALCOHOL  FATTY ALCOHOL C1214
(LAURYL MYRISTYL ALCOHOL)</v>
          </cell>
          <cell r="T65" t="str">
            <v>CFR</v>
          </cell>
          <cell r="U65" t="str">
            <v>28.05.2016</v>
          </cell>
          <cell r="V65"/>
          <cell r="W65"/>
          <cell r="X65">
            <v>42548</v>
          </cell>
          <cell r="Y65">
            <v>1</v>
          </cell>
        </row>
        <row r="66">
          <cell r="E66" t="str">
            <v>VVF/TAL/EXP/0166/16-17</v>
          </cell>
          <cell r="F66">
            <v>42517</v>
          </cell>
          <cell r="G66">
            <v>9103750143</v>
          </cell>
          <cell r="H66" t="str">
            <v>DTA</v>
          </cell>
          <cell r="I66" t="str">
            <v>TALOJA</v>
          </cell>
          <cell r="J66" t="str">
            <v>DIRECT</v>
          </cell>
          <cell r="K66" t="str">
            <v>MITSUI &amp; CO., LTD. (TKCQB SEC)</v>
          </cell>
          <cell r="L66" t="str">
            <v>Japan</v>
          </cell>
          <cell r="M66" t="str">
            <v>30 Days from B/L date</v>
          </cell>
          <cell r="N66">
            <v>7919748</v>
          </cell>
          <cell r="O66" t="str">
            <v>27.05.2016</v>
          </cell>
          <cell r="P66">
            <v>3200166</v>
          </cell>
          <cell r="Q66" t="str">
            <v>29159090</v>
          </cell>
          <cell r="R66" t="str">
            <v>Other Saturated acyclic Monocarboxylic acids</v>
          </cell>
          <cell r="S66" t="str">
            <v>OTHER SATRTD ACYLC MNOCRBIXYLC ACDS ETC AND THR DRVTVS DISTILLED FATTY ACID C-22 BEHENIC ACID 90%</v>
          </cell>
          <cell r="T66" t="str">
            <v>CFR</v>
          </cell>
          <cell r="U66" t="str">
            <v>28.05.2016</v>
          </cell>
          <cell r="V66"/>
          <cell r="W66"/>
          <cell r="X66">
            <v>42548</v>
          </cell>
          <cell r="Y66">
            <v>66.349999999999994</v>
          </cell>
        </row>
        <row r="67">
          <cell r="E67" t="str">
            <v>VVF/TAL/EXP/0167/16-17</v>
          </cell>
          <cell r="F67">
            <v>42517</v>
          </cell>
          <cell r="G67" t="str">
            <v>9103750144-145</v>
          </cell>
          <cell r="H67" t="str">
            <v>DTA</v>
          </cell>
          <cell r="I67" t="str">
            <v>TALOJA</v>
          </cell>
          <cell r="J67" t="str">
            <v>DIRECT</v>
          </cell>
          <cell r="K67" t="str">
            <v>DARIC MATERIALS AND TRADING.,UNIT</v>
          </cell>
          <cell r="L67" t="str">
            <v>Iran</v>
          </cell>
          <cell r="M67" t="str">
            <v>LC at sight</v>
          </cell>
          <cell r="N67">
            <v>7919817</v>
          </cell>
          <cell r="O67" t="str">
            <v>27.05.2016</v>
          </cell>
          <cell r="P67">
            <v>3200167</v>
          </cell>
          <cell r="Q67" t="str">
            <v>38231190</v>
          </cell>
          <cell r="R67" t="str">
            <v>Other Stearic acid</v>
          </cell>
          <cell r="S67" t="str">
            <v>OTHER STEARIC ACID DISTILLED STEARIC ACID P 12</v>
          </cell>
          <cell r="T67" t="str">
            <v>CFR</v>
          </cell>
          <cell r="U67" t="str">
            <v>30.05.2016</v>
          </cell>
          <cell r="V67"/>
          <cell r="W67"/>
          <cell r="X67">
            <v>42548</v>
          </cell>
          <cell r="Y67">
            <v>1</v>
          </cell>
        </row>
        <row r="68">
          <cell r="E68" t="str">
            <v>VVF/TAL/EXP/0168/16-17</v>
          </cell>
          <cell r="F68">
            <v>42517</v>
          </cell>
          <cell r="G68">
            <v>9103750150</v>
          </cell>
          <cell r="H68" t="str">
            <v>DTA</v>
          </cell>
          <cell r="I68" t="str">
            <v>TALOJA</v>
          </cell>
          <cell r="J68" t="str">
            <v>DIRECT</v>
          </cell>
          <cell r="K68" t="str">
            <v>SHANGHAI HAIYI ENVIRONMENTAL PROTECTION</v>
          </cell>
          <cell r="L68" t="str">
            <v>CHINA</v>
          </cell>
          <cell r="M68" t="str">
            <v>LC at sight</v>
          </cell>
          <cell r="N68">
            <v>7919961</v>
          </cell>
          <cell r="O68" t="str">
            <v>27.05.2016</v>
          </cell>
          <cell r="P68">
            <v>3200168</v>
          </cell>
          <cell r="Q68" t="str">
            <v>29161990</v>
          </cell>
          <cell r="R68" t="str">
            <v>Other Un-Saturated acyclic Monocarboxylic acids</v>
          </cell>
          <cell r="S68" t="str">
            <v>OTHER UNSATRTD ACYCLC, MONOCRBOXYLC ACDS DISTILLED FATTY ACID  C18-C22 (ERUCIC ACID 90%)</v>
          </cell>
          <cell r="T68" t="str">
            <v>CIF</v>
          </cell>
          <cell r="U68" t="str">
            <v>28.05.2016</v>
          </cell>
          <cell r="V68"/>
          <cell r="W68"/>
          <cell r="X68">
            <v>42548</v>
          </cell>
          <cell r="Y68">
            <v>66.349999999999994</v>
          </cell>
        </row>
        <row r="69">
          <cell r="E69" t="str">
            <v>VVF/TAL/EXP/0169/16-17</v>
          </cell>
          <cell r="F69">
            <v>42517</v>
          </cell>
          <cell r="G69" t="str">
            <v>9103750151-152</v>
          </cell>
          <cell r="H69" t="str">
            <v>DTA</v>
          </cell>
          <cell r="I69" t="str">
            <v>TALOJA</v>
          </cell>
          <cell r="J69" t="str">
            <v>DIRECT</v>
          </cell>
          <cell r="K69" t="str">
            <v>DAE DO TRADING COMPANY</v>
          </cell>
          <cell r="L69" t="str">
            <v>KOREA</v>
          </cell>
          <cell r="M69" t="str">
            <v>100% CAD</v>
          </cell>
          <cell r="N69">
            <v>7921126</v>
          </cell>
          <cell r="O69" t="str">
            <v>27.05.2016</v>
          </cell>
          <cell r="P69">
            <v>3200169</v>
          </cell>
          <cell r="Q69" t="str">
            <v>38231200</v>
          </cell>
          <cell r="R69" t="str">
            <v>Oleic acid</v>
          </cell>
          <cell r="S69" t="str">
            <v xml:space="preserve">OLEIC ACID DISTILLED FATT ACID OLEIC ACID - 60 </v>
          </cell>
          <cell r="T69" t="str">
            <v>CIF</v>
          </cell>
          <cell r="U69" t="str">
            <v>30.05.2016</v>
          </cell>
          <cell r="V69"/>
          <cell r="W69"/>
          <cell r="X69">
            <v>42548</v>
          </cell>
          <cell r="Y69">
            <v>66.349999999999994</v>
          </cell>
        </row>
        <row r="70">
          <cell r="E70" t="str">
            <v>VVF/TAL/EXP/0170/16-17</v>
          </cell>
          <cell r="F70">
            <v>42518</v>
          </cell>
          <cell r="G70">
            <v>9103750154</v>
          </cell>
          <cell r="H70" t="str">
            <v>DTA</v>
          </cell>
          <cell r="I70" t="str">
            <v>TALOJA</v>
          </cell>
          <cell r="J70" t="str">
            <v>DIRECT</v>
          </cell>
          <cell r="K70" t="str">
            <v>WOOJIN INDUSTRIAL CO., LTD.</v>
          </cell>
          <cell r="L70" t="str">
            <v>South Korea</v>
          </cell>
          <cell r="M70" t="str">
            <v>LC at sight</v>
          </cell>
          <cell r="N70">
            <v>7930063</v>
          </cell>
          <cell r="O70" t="str">
            <v>28.05.2016</v>
          </cell>
          <cell r="P70">
            <v>3200170</v>
          </cell>
          <cell r="Q70" t="str">
            <v>38237090</v>
          </cell>
          <cell r="R70" t="str">
            <v>Other Industrial Fatty Alcohols (all types)</v>
          </cell>
          <cell r="S70" t="str">
            <v xml:space="preserve">OTHER INDUSTRIAL FATTY ALCOHOL VEGAROL 1822 (BEHENYL ALCOHOL) </v>
          </cell>
          <cell r="T70" t="str">
            <v>CIF</v>
          </cell>
          <cell r="U70" t="str">
            <v>30.05.2016</v>
          </cell>
          <cell r="V70"/>
          <cell r="W70"/>
          <cell r="X70">
            <v>42549</v>
          </cell>
          <cell r="Y70">
            <v>66.349999999999994</v>
          </cell>
        </row>
        <row r="71">
          <cell r="E71" t="str">
            <v>VVF/TAL/EXP/0171/16-17</v>
          </cell>
          <cell r="F71">
            <v>42518</v>
          </cell>
          <cell r="G71" t="str">
            <v>9103750151-152</v>
          </cell>
          <cell r="H71" t="str">
            <v>DTA</v>
          </cell>
          <cell r="I71" t="str">
            <v>TALOJA</v>
          </cell>
          <cell r="J71" t="str">
            <v>DIRECT</v>
          </cell>
          <cell r="K71" t="str">
            <v>DAE DO TRADING COMPANY</v>
          </cell>
          <cell r="L71" t="str">
            <v>KOREA</v>
          </cell>
          <cell r="M71" t="str">
            <v>100% CAD</v>
          </cell>
          <cell r="N71">
            <v>7930064</v>
          </cell>
          <cell r="O71" t="str">
            <v>28.05.2016</v>
          </cell>
          <cell r="P71">
            <v>3200171</v>
          </cell>
          <cell r="Q71" t="str">
            <v>38231200</v>
          </cell>
          <cell r="R71" t="str">
            <v>Oleic acid</v>
          </cell>
          <cell r="S71" t="str">
            <v xml:space="preserve">OLEIC ACID DISTILLED FATT ACID OLEIC ACID - 60 </v>
          </cell>
          <cell r="T71" t="str">
            <v>CIF</v>
          </cell>
          <cell r="U71" t="str">
            <v>30.05.2016</v>
          </cell>
          <cell r="V71"/>
          <cell r="W71"/>
          <cell r="X71">
            <v>42549</v>
          </cell>
          <cell r="Y71">
            <v>66.349999999999994</v>
          </cell>
        </row>
        <row r="72">
          <cell r="E72" t="str">
            <v>VVF/TAL/EXP/0172/16-17</v>
          </cell>
          <cell r="F72">
            <v>42520</v>
          </cell>
          <cell r="G72">
            <v>9103750153</v>
          </cell>
          <cell r="H72" t="str">
            <v>DTA</v>
          </cell>
          <cell r="I72" t="str">
            <v>TALOJA</v>
          </cell>
          <cell r="J72" t="str">
            <v>DIRECT</v>
          </cell>
          <cell r="K72" t="str">
            <v>KEMIRA CHEMICALS (NANJING) CO., LTD.</v>
          </cell>
          <cell r="L72" t="str">
            <v>CHINA</v>
          </cell>
          <cell r="M72" t="str">
            <v>30 Days from B/L date</v>
          </cell>
          <cell r="N72">
            <v>7957130</v>
          </cell>
          <cell r="O72" t="str">
            <v>30.05.2016</v>
          </cell>
          <cell r="P72">
            <v>3200174</v>
          </cell>
          <cell r="Q72" t="str">
            <v>38237090</v>
          </cell>
          <cell r="R72" t="str">
            <v>Other Industrial Fatty Alcohols (all types)</v>
          </cell>
          <cell r="S72" t="str">
            <v>OTHER INDUSTRIAL FATTY ALCOHOL  VEGAROL 22 (BEHENYL ALCOHOL) PASTILLES</v>
          </cell>
          <cell r="T72" t="str">
            <v>CIF</v>
          </cell>
          <cell r="U72" t="str">
            <v>31.05.2016</v>
          </cell>
          <cell r="V72"/>
          <cell r="W72"/>
          <cell r="X72">
            <v>42551</v>
          </cell>
          <cell r="Y72">
            <v>66.349999999999994</v>
          </cell>
        </row>
        <row r="73">
          <cell r="E73" t="str">
            <v>VVF/TAL/EXP/0173/16-17</v>
          </cell>
          <cell r="F73">
            <v>42521</v>
          </cell>
          <cell r="G73"/>
          <cell r="H73" t="str">
            <v>DTA</v>
          </cell>
          <cell r="I73" t="str">
            <v>TALOJA</v>
          </cell>
          <cell r="J73" t="str">
            <v>DIRECT</v>
          </cell>
          <cell r="K73" t="str">
            <v>VVF LLC</v>
          </cell>
          <cell r="L73" t="str">
            <v>CANADA</v>
          </cell>
          <cell r="M73" t="str">
            <v>90 Days from B/L date</v>
          </cell>
          <cell r="N73">
            <v>7991916</v>
          </cell>
          <cell r="O73" t="str">
            <v>31.05.2016</v>
          </cell>
          <cell r="P73">
            <v>3200175</v>
          </cell>
          <cell r="Q73" t="str">
            <v>29051700</v>
          </cell>
          <cell r="R73" t="str">
            <v>Lauryl Alcohol, Cetyl Alcohol, Stearyl Alcohol</v>
          </cell>
          <cell r="S73" t="str">
            <v>SATRTD - OCTDECN-1-OL (STRYL ALCHL) FATTY ALCOHOL
VEGAROL 1898 (MB)
(STEARYL ALCOHOL) NF, PASTILLES</v>
          </cell>
          <cell r="T73" t="str">
            <v>CIF</v>
          </cell>
          <cell r="U73" t="str">
            <v>02.06.2016</v>
          </cell>
          <cell r="V73"/>
          <cell r="W73"/>
          <cell r="X73">
            <v>42603</v>
          </cell>
          <cell r="Y73">
            <v>66.349999999999994</v>
          </cell>
        </row>
        <row r="74">
          <cell r="E74" t="str">
            <v>VVF/TAL/EXP/0174/16-17</v>
          </cell>
          <cell r="F74">
            <v>42521</v>
          </cell>
          <cell r="G74" t="str">
            <v>9103750156-157</v>
          </cell>
          <cell r="H74" t="str">
            <v>DTA</v>
          </cell>
          <cell r="I74" t="str">
            <v>TALOJA</v>
          </cell>
          <cell r="J74" t="str">
            <v>DIRECT</v>
          </cell>
          <cell r="K74" t="str">
            <v>IXOM PERU S.A.C.</v>
          </cell>
          <cell r="L74" t="str">
            <v>PERU</v>
          </cell>
          <cell r="M74" t="str">
            <v>60 Days from B/L date</v>
          </cell>
          <cell r="N74">
            <v>7991941</v>
          </cell>
          <cell r="O74" t="str">
            <v>31.05.2016</v>
          </cell>
          <cell r="P74">
            <v>3200176</v>
          </cell>
          <cell r="Q74" t="str">
            <v>29051700</v>
          </cell>
          <cell r="R74" t="str">
            <v>Lauryl Alcohol, Cetyl Alcohol, Stearyl Alcohol</v>
          </cell>
          <cell r="S74" t="str">
            <v>SATRTD - HXADECAN-1-OL (CETYL ALCHL) 4.200 1330.00 5586.00
CONTAINER FATTY ALCOHOL
VEGAROL 1698 (CETYL ALCOHOL) PASTILLES</v>
          </cell>
          <cell r="T74" t="str">
            <v>CFR</v>
          </cell>
          <cell r="U74" t="str">
            <v>02.06.2016</v>
          </cell>
          <cell r="V74"/>
          <cell r="W74"/>
          <cell r="X74">
            <v>42582</v>
          </cell>
          <cell r="Y74">
            <v>66.349999999999994</v>
          </cell>
        </row>
        <row r="75">
          <cell r="E75" t="str">
            <v>VVF/TAL/EXP/0175/16-17</v>
          </cell>
          <cell r="F75">
            <v>42522</v>
          </cell>
          <cell r="G75">
            <v>9103750158</v>
          </cell>
          <cell r="H75" t="str">
            <v>DTA</v>
          </cell>
          <cell r="I75" t="str">
            <v>TALOJA</v>
          </cell>
          <cell r="J75" t="str">
            <v>DIRECT</v>
          </cell>
          <cell r="K75" t="str">
            <v>VVF LLC</v>
          </cell>
          <cell r="L75" t="str">
            <v>USA</v>
          </cell>
          <cell r="M75" t="str">
            <v>90 Days from B/L date</v>
          </cell>
          <cell r="N75">
            <v>8002947</v>
          </cell>
          <cell r="O75">
            <v>42522</v>
          </cell>
          <cell r="P75">
            <v>3200177</v>
          </cell>
          <cell r="Q75" t="str">
            <v>29051700</v>
          </cell>
          <cell r="R75" t="str">
            <v>Lauryl Alcohol, Cetyl Alcohol, Stearyl Alcohol</v>
          </cell>
          <cell r="S75" t="str">
            <v>SATRTD - OCTDECN-1-OL (STRYL ALCHL) FATTY ALCOHOL
VEGAROL 18 DO (STEARYL ALCOHOL)</v>
          </cell>
          <cell r="T75" t="str">
            <v>CIF</v>
          </cell>
          <cell r="U75" t="str">
            <v>02.06.2016</v>
          </cell>
          <cell r="V75"/>
          <cell r="W75"/>
          <cell r="X75">
            <v>42614</v>
          </cell>
          <cell r="Y75">
            <v>66.349999999999994</v>
          </cell>
        </row>
        <row r="76">
          <cell r="E76" t="str">
            <v>VVF/TAL/EXP/0176/16-17</v>
          </cell>
          <cell r="F76">
            <v>42522</v>
          </cell>
          <cell r="G76">
            <v>9103750159</v>
          </cell>
          <cell r="H76" t="str">
            <v>DTA</v>
          </cell>
          <cell r="I76" t="str">
            <v>TALOJA</v>
          </cell>
          <cell r="J76" t="str">
            <v>DIRECT</v>
          </cell>
          <cell r="K76" t="str">
            <v>BERG &amp; SCHMIDT GMBH &amp; CO. KG</v>
          </cell>
          <cell r="L76" t="str">
            <v>POLAND</v>
          </cell>
          <cell r="M76" t="str">
            <v>60 Days from B/L date</v>
          </cell>
          <cell r="N76">
            <v>8006212</v>
          </cell>
          <cell r="O76">
            <v>42522</v>
          </cell>
          <cell r="P76">
            <v>3200178</v>
          </cell>
          <cell r="Q76" t="str">
            <v>38237090</v>
          </cell>
          <cell r="R76" t="str">
            <v>Other Industrial Fatty Alcohols (all types)</v>
          </cell>
          <cell r="S76" t="str">
            <v>OTHER INDUSTRIAL FATTY ALCOHOL 10.000 1450.00 VEGAROL 1618 50:50
(CETO STEARYL ALCOHOL 50:50) PASTILLES</v>
          </cell>
          <cell r="T76" t="str">
            <v>CFR</v>
          </cell>
          <cell r="U76" t="str">
            <v>02.06.2016</v>
          </cell>
          <cell r="V76"/>
          <cell r="W76"/>
          <cell r="X76">
            <v>42583</v>
          </cell>
          <cell r="Y76">
            <v>66.349999999999994</v>
          </cell>
        </row>
        <row r="77">
          <cell r="E77" t="str">
            <v>VVF/TAL/EXP/0177/16-17</v>
          </cell>
          <cell r="F77">
            <v>42523</v>
          </cell>
          <cell r="G77">
            <v>9103750160</v>
          </cell>
          <cell r="H77" t="str">
            <v>DTA</v>
          </cell>
          <cell r="I77" t="str">
            <v>TALOJA</v>
          </cell>
          <cell r="J77" t="str">
            <v>DIRECT</v>
          </cell>
          <cell r="K77" t="str">
            <v>VVF LLC</v>
          </cell>
          <cell r="L77" t="str">
            <v>USA</v>
          </cell>
          <cell r="M77" t="str">
            <v>90 Days from B/L date</v>
          </cell>
          <cell r="N77">
            <v>8037341</v>
          </cell>
          <cell r="O77">
            <v>42523</v>
          </cell>
          <cell r="P77">
            <v>3200179</v>
          </cell>
          <cell r="Q77" t="str">
            <v>29051700</v>
          </cell>
          <cell r="R77" t="str">
            <v>Lauryl Alcohol, Cetyl Alcohol, Stearyl Alcohol</v>
          </cell>
          <cell r="S77" t="str">
            <v>SATRTD - OCTDECN-1-OL (STRYL ALCHL) FATTY ALCOHOL VEGAROL 1898 (MB)(STEARYL ALCOHOL) NF, PASTILLES</v>
          </cell>
          <cell r="T77" t="str">
            <v>CIF</v>
          </cell>
          <cell r="U77">
            <v>42524</v>
          </cell>
          <cell r="V77"/>
          <cell r="W77"/>
          <cell r="X77">
            <v>42615</v>
          </cell>
          <cell r="Y77">
            <v>66.349999999999994</v>
          </cell>
        </row>
        <row r="78">
          <cell r="E78" t="str">
            <v>VVF/TAL/EXP/0178/16-17</v>
          </cell>
          <cell r="F78">
            <v>42523</v>
          </cell>
          <cell r="G78">
            <v>9103750161</v>
          </cell>
          <cell r="H78" t="str">
            <v>DTA</v>
          </cell>
          <cell r="I78" t="str">
            <v>TALOJA</v>
          </cell>
          <cell r="J78" t="str">
            <v>DIRECT</v>
          </cell>
          <cell r="K78" t="str">
            <v>VVF LLC</v>
          </cell>
          <cell r="L78" t="str">
            <v>USA</v>
          </cell>
          <cell r="M78" t="str">
            <v>90 Days from B/L date</v>
          </cell>
          <cell r="N78">
            <v>8037398</v>
          </cell>
          <cell r="O78">
            <v>42523</v>
          </cell>
          <cell r="P78">
            <v>3200180</v>
          </cell>
          <cell r="Q78" t="str">
            <v>29051700</v>
          </cell>
          <cell r="R78" t="str">
            <v>Lauryl Alcohol, Cetyl Alcohol, Stearyl Alcohol</v>
          </cell>
          <cell r="S78" t="str">
            <v>SATRTD - OCTDECN-1-OL (STRYL ALCHL) FATTY ALCOHOL VEGAROL 1898 (STEARYL ALCOHOL) NF, PASTILLES</v>
          </cell>
          <cell r="T78" t="str">
            <v>CIF</v>
          </cell>
          <cell r="U78">
            <v>42525</v>
          </cell>
          <cell r="V78"/>
          <cell r="W78"/>
          <cell r="X78">
            <v>42615</v>
          </cell>
          <cell r="Y78">
            <v>66.349999999999994</v>
          </cell>
        </row>
        <row r="79">
          <cell r="E79" t="str">
            <v>VVF/TAL/EXP/0179/16-17</v>
          </cell>
          <cell r="F79">
            <v>42523</v>
          </cell>
          <cell r="G79">
            <v>9103750162</v>
          </cell>
          <cell r="H79" t="str">
            <v>DTA</v>
          </cell>
          <cell r="I79" t="str">
            <v>TALOJA</v>
          </cell>
          <cell r="J79" t="str">
            <v>DIRECT</v>
          </cell>
          <cell r="K79" t="str">
            <v>CV. SARI BAROKAH AGRINDO</v>
          </cell>
          <cell r="L79" t="str">
            <v>CANADA</v>
          </cell>
          <cell r="M79" t="str">
            <v>50% ADVANCE AND 50% ON DOCUMENTS</v>
          </cell>
          <cell r="N79">
            <v>8037819</v>
          </cell>
          <cell r="O79">
            <v>42523</v>
          </cell>
          <cell r="P79">
            <v>3200181</v>
          </cell>
          <cell r="Q79" t="str">
            <v>38237090</v>
          </cell>
          <cell r="R79" t="str">
            <v>Other Industrial Fatty Alcohols (all types)</v>
          </cell>
          <cell r="S79" t="str">
            <v>OTHER INDUSTRIAL FATTY ALCOHOL VEGAROL 1618 TA (CETO STEARYL ALCOHOL) PASTILLES</v>
          </cell>
          <cell r="T79" t="str">
            <v>FOB</v>
          </cell>
          <cell r="U79">
            <v>42525</v>
          </cell>
          <cell r="V79"/>
          <cell r="W79"/>
          <cell r="X79">
            <v>42523</v>
          </cell>
          <cell r="Y79">
            <v>66.349999999999994</v>
          </cell>
        </row>
        <row r="80">
          <cell r="E80" t="str">
            <v>VVF/TAL/EXP/0180/16-17</v>
          </cell>
          <cell r="F80">
            <v>42523</v>
          </cell>
          <cell r="G80">
            <v>9103750163</v>
          </cell>
          <cell r="H80" t="str">
            <v>DTA</v>
          </cell>
          <cell r="I80" t="str">
            <v>TALOJA</v>
          </cell>
          <cell r="J80" t="str">
            <v>DIRECT</v>
          </cell>
          <cell r="K80" t="str">
            <v>SOLVAY (ZHANGJIAGANG) SPECIALTY CHEMICALS CO. LTD.</v>
          </cell>
          <cell r="L80" t="str">
            <v>CHINA</v>
          </cell>
          <cell r="M80" t="str">
            <v>L/C 90 DAYS AFTER SIGHT</v>
          </cell>
          <cell r="N80">
            <v>8040659</v>
          </cell>
          <cell r="O80">
            <v>42523</v>
          </cell>
          <cell r="P80">
            <v>3200182</v>
          </cell>
          <cell r="Q80" t="str">
            <v>38237090</v>
          </cell>
          <cell r="R80" t="str">
            <v>Other Industrial Fatty Alcohols (all types)</v>
          </cell>
          <cell r="S80" t="str">
            <v>OTHER INDUSTRIAL FATTY ALCOHOL VEGAROL 22 90 (OCTADECYL - BEHENYL ALCOHOL) PASTILLES</v>
          </cell>
          <cell r="T80" t="str">
            <v>CIF</v>
          </cell>
          <cell r="U80">
            <v>42524</v>
          </cell>
          <cell r="V80"/>
          <cell r="W80"/>
          <cell r="X80">
            <v>42615</v>
          </cell>
          <cell r="Y80">
            <v>66.349999999999994</v>
          </cell>
        </row>
        <row r="81">
          <cell r="E81" t="str">
            <v>VVF/TAL/EXP/0181/16-17</v>
          </cell>
          <cell r="F81">
            <v>42523</v>
          </cell>
          <cell r="G81">
            <v>9103750164</v>
          </cell>
          <cell r="H81" t="str">
            <v>DTA</v>
          </cell>
          <cell r="I81" t="str">
            <v>TALOJA</v>
          </cell>
          <cell r="J81" t="str">
            <v>DIRECT</v>
          </cell>
          <cell r="K81" t="str">
            <v>MITSUI &amp; CO. LTD.</v>
          </cell>
          <cell r="L81" t="str">
            <v>JAPAN</v>
          </cell>
          <cell r="M81" t="str">
            <v>30 Days from B/L date</v>
          </cell>
          <cell r="N81">
            <v>8040705</v>
          </cell>
          <cell r="O81">
            <v>42523</v>
          </cell>
          <cell r="P81">
            <v>3200183</v>
          </cell>
          <cell r="Q81" t="str">
            <v>38237090</v>
          </cell>
          <cell r="R81" t="str">
            <v>Other Industrial Fatty Alcohols (all types)</v>
          </cell>
          <cell r="S81" t="str">
            <v>OTHER INDUSTRIAL FATTY ALCOHOL VEGAROL 22 80 (BEHENYL ALCOHOL) PASTILLES</v>
          </cell>
          <cell r="T81" t="str">
            <v>CFR</v>
          </cell>
          <cell r="U81">
            <v>42524</v>
          </cell>
          <cell r="V81"/>
          <cell r="W81"/>
          <cell r="X81">
            <v>42553</v>
          </cell>
          <cell r="Y81">
            <v>66.349999999999994</v>
          </cell>
        </row>
        <row r="82">
          <cell r="E82" t="str">
            <v>VVF/TAL/EXP/0182/16-17</v>
          </cell>
          <cell r="F82">
            <v>42525</v>
          </cell>
          <cell r="G82">
            <v>9103750165</v>
          </cell>
          <cell r="H82" t="str">
            <v>DTA</v>
          </cell>
          <cell r="I82" t="str">
            <v>TALOJA</v>
          </cell>
          <cell r="J82" t="str">
            <v>DIRECT</v>
          </cell>
          <cell r="K82" t="str">
            <v>GALIL CHEMICALS LTD</v>
          </cell>
          <cell r="L82" t="str">
            <v>ISRAEL</v>
          </cell>
          <cell r="M82" t="str">
            <v>60 Days from B/L date</v>
          </cell>
          <cell r="N82">
            <v>8077376</v>
          </cell>
          <cell r="O82">
            <v>42525</v>
          </cell>
          <cell r="P82">
            <v>3200184</v>
          </cell>
          <cell r="Q82" t="str">
            <v>38237090</v>
          </cell>
          <cell r="R82" t="str">
            <v>Other Industrial Fatty Alcohols (all types)</v>
          </cell>
          <cell r="S82" t="str">
            <v>OTHER INDUSTRIAL FATTY ALCOHOL VEGAROL 1618 TA
(CETO STEARYL ALCOHOL 30:70) PASTILLES</v>
          </cell>
          <cell r="T82" t="str">
            <v>CIF</v>
          </cell>
          <cell r="U82">
            <v>42527</v>
          </cell>
          <cell r="V82"/>
          <cell r="W82"/>
          <cell r="X82">
            <v>42584</v>
          </cell>
          <cell r="Y82">
            <v>66.599999999999994</v>
          </cell>
        </row>
        <row r="83">
          <cell r="E83" t="str">
            <v>VVF/TAL/EXP/0183/16-17</v>
          </cell>
          <cell r="F83">
            <v>42528</v>
          </cell>
          <cell r="G83">
            <v>9103750167</v>
          </cell>
          <cell r="H83" t="str">
            <v>DTA</v>
          </cell>
          <cell r="I83" t="str">
            <v>TALOJA</v>
          </cell>
          <cell r="J83" t="str">
            <v>DIRECT</v>
          </cell>
          <cell r="K83" t="str">
            <v>LOREAL COSMETICS INDUSTRY</v>
          </cell>
          <cell r="L83" t="str">
            <v>EGYPT</v>
          </cell>
          <cell r="M83" t="str">
            <v>45 Days from B/L date</v>
          </cell>
          <cell r="N83">
            <v>8128594</v>
          </cell>
          <cell r="O83" t="str">
            <v>07.06.2016</v>
          </cell>
          <cell r="P83">
            <v>3200185</v>
          </cell>
          <cell r="Q83" t="str">
            <v>38237090</v>
          </cell>
          <cell r="R83" t="str">
            <v>Other Industrial Fatty Alcohols (all types)</v>
          </cell>
          <cell r="S83" t="str">
            <v>OTHER INDUSTRIAL FATTY ALCOHOL Vegarol 1618 Ta (Ceto Stearyl Alcohol) Pastilles</v>
          </cell>
          <cell r="T83" t="str">
            <v>CFR</v>
          </cell>
          <cell r="U83" t="str">
            <v>08.06.2016</v>
          </cell>
          <cell r="V83"/>
          <cell r="W83"/>
          <cell r="X83">
            <v>42597</v>
          </cell>
          <cell r="Y83">
            <v>66.599999999999994</v>
          </cell>
        </row>
        <row r="84">
          <cell r="E84" t="str">
            <v>VVF/TAL/EXP/0186/16-17</v>
          </cell>
          <cell r="F84">
            <v>42529</v>
          </cell>
          <cell r="G84">
            <v>9103750166</v>
          </cell>
          <cell r="H84" t="str">
            <v>DTA</v>
          </cell>
          <cell r="I84" t="str">
            <v>TALOJA</v>
          </cell>
          <cell r="J84" t="str">
            <v>DIRECT</v>
          </cell>
          <cell r="K84" t="str">
            <v>VVF LLC</v>
          </cell>
          <cell r="L84" t="str">
            <v>USA</v>
          </cell>
          <cell r="M84" t="str">
            <v>90 Days from B/L date</v>
          </cell>
          <cell r="N84">
            <v>8141719</v>
          </cell>
          <cell r="O84">
            <v>42529</v>
          </cell>
          <cell r="P84">
            <v>3200187</v>
          </cell>
          <cell r="Q84" t="str">
            <v>29051700</v>
          </cell>
          <cell r="R84" t="str">
            <v>Lauryl Alcohol, Cetyl Alcohol, Stearyl Alcohol</v>
          </cell>
          <cell r="S84" t="str">
            <v>SATRTD - OCTDECN-1-OL (STRYL ALCHL) FATTY ALCOHOL VEGAROL 18 DO (STEARYL ALCOHOL)</v>
          </cell>
          <cell r="T84" t="str">
            <v>CIF</v>
          </cell>
          <cell r="U84">
            <v>42530</v>
          </cell>
          <cell r="V84"/>
          <cell r="W84"/>
          <cell r="X84">
            <v>42621</v>
          </cell>
          <cell r="Y84">
            <v>66.599999999999994</v>
          </cell>
        </row>
        <row r="85">
          <cell r="E85" t="str">
            <v>VVF/TAL/EXP/0187/16-17</v>
          </cell>
          <cell r="F85">
            <v>42530</v>
          </cell>
          <cell r="G85">
            <v>9103750168</v>
          </cell>
          <cell r="H85" t="str">
            <v>DTA</v>
          </cell>
          <cell r="I85" t="str">
            <v>TALOJA</v>
          </cell>
          <cell r="J85" t="str">
            <v>DIRECT</v>
          </cell>
          <cell r="K85" t="str">
            <v>SOLVAY (BANGPOO) SPECIALTY CHEMICALS LTD.</v>
          </cell>
          <cell r="L85" t="str">
            <v>THAILAND</v>
          </cell>
          <cell r="M85" t="str">
            <v>60 Days from B/L date</v>
          </cell>
          <cell r="N85">
            <v>8161558</v>
          </cell>
          <cell r="O85" t="str">
            <v>09.06.2016</v>
          </cell>
          <cell r="P85">
            <v>3200188</v>
          </cell>
          <cell r="Q85" t="str">
            <v>29161990</v>
          </cell>
          <cell r="R85" t="str">
            <v>Other Un-Saturated acyclic Monocarboxylic acids</v>
          </cell>
          <cell r="S85" t="str">
            <v>OTHER UNSATRTD ACYCLC, MONOCRBOXYLC ACDS DISTILLED FATTY ACID - C22 (ERUCIC ACID 90%)</v>
          </cell>
          <cell r="T85" t="str">
            <v>CIF</v>
          </cell>
          <cell r="U85" t="str">
            <v>10.06.2016</v>
          </cell>
          <cell r="V85"/>
          <cell r="W85"/>
          <cell r="X85">
            <v>42591</v>
          </cell>
          <cell r="Y85">
            <v>66.599999999999994</v>
          </cell>
        </row>
        <row r="86">
          <cell r="E86" t="str">
            <v>VVF/TAL/EXP/0188/16-17</v>
          </cell>
          <cell r="F86">
            <v>42530</v>
          </cell>
          <cell r="G86">
            <v>9103750169</v>
          </cell>
          <cell r="H86" t="str">
            <v>DTA</v>
          </cell>
          <cell r="I86" t="str">
            <v>TALOJA</v>
          </cell>
          <cell r="J86" t="str">
            <v>DIRECT</v>
          </cell>
          <cell r="K86" t="str">
            <v>HOBI KOZMETIK IMALAT SAN. TIC. A.S.</v>
          </cell>
          <cell r="L86" t="str">
            <v>TURKEY</v>
          </cell>
          <cell r="M86" t="str">
            <v>100% CAD</v>
          </cell>
          <cell r="N86">
            <v>8167483</v>
          </cell>
          <cell r="O86" t="str">
            <v>09.06.2016</v>
          </cell>
          <cell r="P86">
            <v>3200189</v>
          </cell>
          <cell r="Q86" t="str">
            <v>38237090</v>
          </cell>
          <cell r="R86" t="str">
            <v>Other Industrial Fatty Alcohols (all types)</v>
          </cell>
          <cell r="S86" t="str">
            <v>OTHER INDUSTRIAL FATTY ALCOHOL VEGAROL 1618 TA (CETO STEARYL ALCOHOL) PASTILLES</v>
          </cell>
          <cell r="T86" t="str">
            <v>CIF</v>
          </cell>
          <cell r="U86" t="str">
            <v>10.06.2016</v>
          </cell>
          <cell r="V86"/>
          <cell r="W86"/>
          <cell r="X86">
            <v>42560</v>
          </cell>
          <cell r="Y86">
            <v>66.599999999999994</v>
          </cell>
        </row>
        <row r="87">
          <cell r="E87" t="str">
            <v>VVF/TAL/EXP/0184/16-17</v>
          </cell>
          <cell r="F87">
            <v>42528</v>
          </cell>
          <cell r="G87">
            <v>9103750170</v>
          </cell>
          <cell r="H87" t="str">
            <v>DTA</v>
          </cell>
          <cell r="I87" t="str">
            <v>TALOJA</v>
          </cell>
          <cell r="J87" t="str">
            <v>DIRECT</v>
          </cell>
          <cell r="K87" t="str">
            <v>VVF SINGAPORE PTE LTD.</v>
          </cell>
          <cell r="L87" t="str">
            <v>KENYA</v>
          </cell>
          <cell r="M87" t="str">
            <v>30 Days from B/L date</v>
          </cell>
          <cell r="N87">
            <v>8171896</v>
          </cell>
          <cell r="O87" t="str">
            <v>09.06.2016</v>
          </cell>
          <cell r="P87">
            <v>3200190</v>
          </cell>
          <cell r="Q87" t="str">
            <v>38237090</v>
          </cell>
          <cell r="R87" t="str">
            <v>Other Industrial Fatty Alcohols (all types)</v>
          </cell>
          <cell r="S87" t="str">
            <v>OTHER INDUSTRIAL FATTY ALCOHOL VEGAROL 1618 TA
(CETO STEARYL ALCOHOL) PASTILLES</v>
          </cell>
          <cell r="T87" t="str">
            <v>CIF</v>
          </cell>
          <cell r="U87" t="str">
            <v>10.06.2016</v>
          </cell>
          <cell r="V87"/>
          <cell r="W87"/>
          <cell r="X87">
            <v>42558</v>
          </cell>
          <cell r="Y87">
            <v>66.599999999999994</v>
          </cell>
        </row>
        <row r="88">
          <cell r="E88" t="str">
            <v>VVF/TAL/EXP/0191/16-17</v>
          </cell>
          <cell r="F88">
            <v>42531</v>
          </cell>
          <cell r="G88">
            <v>9103750171</v>
          </cell>
          <cell r="H88" t="str">
            <v>DTA</v>
          </cell>
          <cell r="I88" t="str">
            <v>TALOJA</v>
          </cell>
          <cell r="J88" t="str">
            <v>DIRECT</v>
          </cell>
          <cell r="K88" t="str">
            <v>SUNJIN BEAUTY SCIENCE CO. LTD.</v>
          </cell>
          <cell r="L88" t="str">
            <v>South Korea</v>
          </cell>
          <cell r="M88" t="str">
            <v>100% CAD</v>
          </cell>
          <cell r="N88">
            <v>8200087</v>
          </cell>
          <cell r="O88" t="str">
            <v>10.06.2016</v>
          </cell>
          <cell r="P88">
            <v>3200193</v>
          </cell>
          <cell r="Q88" t="str">
            <v>38231200</v>
          </cell>
          <cell r="R88" t="str">
            <v>Oleic acid</v>
          </cell>
          <cell r="S88" t="str">
            <v xml:space="preserve">OLEIC ACID DISTILLED FATTY ACID OLEIC ACID - 60 </v>
          </cell>
          <cell r="T88" t="str">
            <v>CIF</v>
          </cell>
          <cell r="U88" t="str">
            <v>13.06.2016</v>
          </cell>
          <cell r="V88"/>
          <cell r="W88"/>
          <cell r="X88">
            <v>42561</v>
          </cell>
          <cell r="Y88">
            <v>66.599999999999994</v>
          </cell>
        </row>
        <row r="89">
          <cell r="E89" t="str">
            <v>VVF/TAL/EXP/0192/16-17</v>
          </cell>
          <cell r="F89">
            <v>42531</v>
          </cell>
          <cell r="G89" t="str">
            <v>9103750175-176</v>
          </cell>
          <cell r="H89" t="str">
            <v>DTA</v>
          </cell>
          <cell r="I89" t="str">
            <v>TALOJA</v>
          </cell>
          <cell r="J89" t="str">
            <v>DIRECT</v>
          </cell>
          <cell r="K89" t="str">
            <v>DARIC MATERIAL AND TRADING</v>
          </cell>
          <cell r="L89" t="str">
            <v>Iran</v>
          </cell>
          <cell r="M89" t="str">
            <v>LC at sight</v>
          </cell>
          <cell r="N89">
            <v>8200319</v>
          </cell>
          <cell r="O89" t="str">
            <v>10.06.2016</v>
          </cell>
          <cell r="P89">
            <v>3200194</v>
          </cell>
          <cell r="Q89" t="str">
            <v>38237090</v>
          </cell>
          <cell r="R89" t="str">
            <v>Other Industrial Fatty Alcohols (all types)</v>
          </cell>
          <cell r="S89" t="str">
            <v>OTHER INDUSTRIAL FATTY ALCOHOL VEGAROL 1618 TA (CETO STEARYL ALCOHOL) PASTILLES</v>
          </cell>
          <cell r="T89" t="str">
            <v>CFR</v>
          </cell>
          <cell r="U89" t="str">
            <v>11.06.2016</v>
          </cell>
          <cell r="V89"/>
          <cell r="W89"/>
          <cell r="X89">
            <v>42561</v>
          </cell>
          <cell r="Y89">
            <v>1</v>
          </cell>
        </row>
        <row r="90">
          <cell r="E90" t="str">
            <v>VVF/TAL/EXP/0194/16-17</v>
          </cell>
          <cell r="F90">
            <v>42532</v>
          </cell>
          <cell r="G90" t="str">
            <v>9103750175-176</v>
          </cell>
          <cell r="H90" t="str">
            <v>DTA</v>
          </cell>
          <cell r="I90" t="str">
            <v>TALOJA</v>
          </cell>
          <cell r="J90" t="str">
            <v>DIRECT</v>
          </cell>
          <cell r="K90" t="str">
            <v>DARIC MATERIAL AND TRADING</v>
          </cell>
          <cell r="L90" t="str">
            <v>Iran</v>
          </cell>
          <cell r="M90" t="str">
            <v>LC at sight</v>
          </cell>
          <cell r="N90">
            <v>8211568</v>
          </cell>
          <cell r="O90" t="str">
            <v>11.06.2016</v>
          </cell>
          <cell r="P90">
            <v>3200196</v>
          </cell>
          <cell r="Q90" t="str">
            <v>38237090</v>
          </cell>
          <cell r="R90" t="str">
            <v>Other Industrial Fatty Alcohols (all types)</v>
          </cell>
          <cell r="S90" t="str">
            <v>OTHER INDUSTRIAL FATTY ALCOHOL VEGAROL 1618 TA (CETO STEARYL ALCOHOL) PASTILLES</v>
          </cell>
          <cell r="T90" t="str">
            <v>CFR</v>
          </cell>
          <cell r="U90" t="str">
            <v>13.06.2016</v>
          </cell>
          <cell r="V90"/>
          <cell r="W90"/>
          <cell r="X90">
            <v>42562</v>
          </cell>
          <cell r="Y90">
            <v>1</v>
          </cell>
        </row>
        <row r="91">
          <cell r="E91" t="str">
            <v>VVF/TAL/EXP/0195/16-17</v>
          </cell>
          <cell r="F91">
            <v>42532</v>
          </cell>
          <cell r="G91">
            <v>9103750172</v>
          </cell>
          <cell r="H91" t="str">
            <v>DTA</v>
          </cell>
          <cell r="I91" t="str">
            <v>TALOJA</v>
          </cell>
          <cell r="J91" t="str">
            <v>DIRECT</v>
          </cell>
          <cell r="K91" t="str">
            <v>VVF LLC</v>
          </cell>
          <cell r="L91" t="str">
            <v>USA</v>
          </cell>
          <cell r="M91" t="str">
            <v>90 Days from B/L date</v>
          </cell>
          <cell r="N91">
            <v>8211610</v>
          </cell>
          <cell r="O91" t="str">
            <v>11.06.2016</v>
          </cell>
          <cell r="P91">
            <v>3200197</v>
          </cell>
          <cell r="Q91" t="str">
            <v>29161990</v>
          </cell>
          <cell r="R91" t="str">
            <v>Other Un-Saturated acyclic Monocarboxylic acids</v>
          </cell>
          <cell r="S91" t="str">
            <v>OTHER UNSATRTD ACYCLC, MONOCRBOXYLC ACDS DISTILLED FATTY ACID - C22
(ERUCIC ACID 90%)</v>
          </cell>
          <cell r="T91" t="str">
            <v>CIF</v>
          </cell>
          <cell r="U91" t="str">
            <v>13.06.2016</v>
          </cell>
          <cell r="V91"/>
          <cell r="W91"/>
          <cell r="X91">
            <v>42624</v>
          </cell>
          <cell r="Y91">
            <v>66.599999999999994</v>
          </cell>
        </row>
        <row r="92">
          <cell r="E92" t="str">
            <v>VVF/TAL/EXP/0196/16-17</v>
          </cell>
          <cell r="F92">
            <v>42532</v>
          </cell>
          <cell r="G92">
            <v>9103750173</v>
          </cell>
          <cell r="H92" t="str">
            <v>DTA</v>
          </cell>
          <cell r="I92" t="str">
            <v>TALOJA</v>
          </cell>
          <cell r="J92" t="str">
            <v>DIRECT</v>
          </cell>
          <cell r="K92" t="str">
            <v>VVF LLC</v>
          </cell>
          <cell r="L92" t="str">
            <v>USA</v>
          </cell>
          <cell r="M92" t="str">
            <v>90 Days from B/L date</v>
          </cell>
          <cell r="N92">
            <v>8211607</v>
          </cell>
          <cell r="O92" t="str">
            <v>11.06.2016</v>
          </cell>
          <cell r="P92">
            <v>3200198</v>
          </cell>
          <cell r="Q92" t="str">
            <v>29051700</v>
          </cell>
          <cell r="R92" t="str">
            <v>Lauryl Alcohol, Cetyl Alcohol, Stearyl Alcohol</v>
          </cell>
          <cell r="S92" t="str">
            <v>SATRTD - OCTDECN-1-OL (STRYL ALCHL) FATTY ALCOHOL VEGAROL 1898 (STEARYL ALCOHOL) NF, PASTILLES</v>
          </cell>
          <cell r="T92" t="str">
            <v>CIF</v>
          </cell>
          <cell r="U92" t="str">
            <v>13.06.2016</v>
          </cell>
          <cell r="V92"/>
          <cell r="W92"/>
          <cell r="X92">
            <v>42624</v>
          </cell>
          <cell r="Y92">
            <v>66.599999999999994</v>
          </cell>
        </row>
        <row r="93">
          <cell r="E93" t="str">
            <v>VVF/TAL/EXP/0197/16-17</v>
          </cell>
          <cell r="F93">
            <v>42532</v>
          </cell>
          <cell r="G93">
            <v>9103750174</v>
          </cell>
          <cell r="H93" t="str">
            <v>DTA</v>
          </cell>
          <cell r="I93" t="str">
            <v>TALOJA</v>
          </cell>
          <cell r="J93" t="str">
            <v>DIRECT</v>
          </cell>
          <cell r="K93" t="str">
            <v>M&amp;H MICA A HARASTA S.R.O.</v>
          </cell>
          <cell r="L93" t="str">
            <v>Ukraine</v>
          </cell>
          <cell r="M93" t="str">
            <v>50% ADVANCE AND 50% ON DOCUMENTS</v>
          </cell>
          <cell r="N93">
            <v>8211711</v>
          </cell>
          <cell r="O93" t="str">
            <v>11.06.2016</v>
          </cell>
          <cell r="P93">
            <v>3200199</v>
          </cell>
          <cell r="Q93" t="str">
            <v>38237090</v>
          </cell>
          <cell r="R93" t="str">
            <v>Other Industrial Fatty Alcohols (all types)</v>
          </cell>
          <cell r="S93" t="str">
            <v>OTHER INDUSTRIAL FATTY ALCOHOL VEGAROL 1618 50:50 (CETO STEARYL ALCOHOL) PASTILLES</v>
          </cell>
          <cell r="T93" t="str">
            <v>CIF</v>
          </cell>
          <cell r="U93" t="str">
            <v>13.06.2016</v>
          </cell>
          <cell r="V93"/>
          <cell r="W93"/>
          <cell r="X93">
            <v>42532</v>
          </cell>
          <cell r="Y93">
            <v>66.599999999999994</v>
          </cell>
        </row>
        <row r="94">
          <cell r="E94" t="str">
            <v>VVF/TAL/EXP/0198/16-17</v>
          </cell>
          <cell r="F94">
            <v>42534</v>
          </cell>
          <cell r="G94">
            <v>9103750178</v>
          </cell>
          <cell r="H94" t="str">
            <v>DTA</v>
          </cell>
          <cell r="I94" t="str">
            <v>TALOJA</v>
          </cell>
          <cell r="J94" t="str">
            <v>DIRECT</v>
          </cell>
          <cell r="K94" t="str">
            <v>LOREAL COSMETICS INDUSTRY</v>
          </cell>
          <cell r="L94" t="str">
            <v>EGYPT</v>
          </cell>
          <cell r="M94" t="str">
            <v>45 Days from B/L date</v>
          </cell>
          <cell r="N94">
            <v>8237366</v>
          </cell>
          <cell r="O94" t="str">
            <v>13.06.2016</v>
          </cell>
          <cell r="P94">
            <v>3200200</v>
          </cell>
          <cell r="Q94" t="str">
            <v>38237090</v>
          </cell>
          <cell r="R94" t="str">
            <v>Other Industrial Fatty Alcohols (all types)</v>
          </cell>
          <cell r="S94" t="str">
            <v>OTHER INDUSTRIAL FATTY ALCOHOL VEGAROL 1618 50:50 (CETO STEARYL ALCOHOL) PASTILLES / OTHER INDUSTRIAL FATTY ALCOHOL VEGAROL 1618 TA (CETO STEARYL ALCOHOL) PASTILLES</v>
          </cell>
          <cell r="T94" t="str">
            <v>CFR</v>
          </cell>
          <cell r="U94" t="str">
            <v>14.06.2016</v>
          </cell>
          <cell r="V94"/>
          <cell r="W94"/>
          <cell r="X94">
            <v>42612</v>
          </cell>
          <cell r="Y94">
            <v>66.599999999999994</v>
          </cell>
        </row>
        <row r="95">
          <cell r="E95" t="str">
            <v>VVF/TAL/EXP/0199/16-17</v>
          </cell>
          <cell r="F95">
            <v>42534</v>
          </cell>
          <cell r="G95">
            <v>9103750177</v>
          </cell>
          <cell r="H95" t="str">
            <v>DTA</v>
          </cell>
          <cell r="I95" t="str">
            <v>TALOJA</v>
          </cell>
          <cell r="J95" t="str">
            <v>DIRECT</v>
          </cell>
          <cell r="K95" t="str">
            <v>CANDID LIMITED</v>
          </cell>
          <cell r="L95" t="str">
            <v>HAITI</v>
          </cell>
          <cell r="M95" t="str">
            <v>100% ADVANCE</v>
          </cell>
          <cell r="N95">
            <v>8237396</v>
          </cell>
          <cell r="O95" t="str">
            <v>13.06.2016</v>
          </cell>
          <cell r="P95">
            <v>3200201</v>
          </cell>
          <cell r="Q95" t="str">
            <v>38231190</v>
          </cell>
          <cell r="R95" t="str">
            <v>Other Stearic acid</v>
          </cell>
          <cell r="S95" t="str">
            <v>OTHER STEARIC ACID DISTILLED STEARIC ACID - P12</v>
          </cell>
          <cell r="T95" t="str">
            <v>FOB</v>
          </cell>
          <cell r="U95" t="str">
            <v>14.06.2016</v>
          </cell>
          <cell r="V95"/>
          <cell r="W95"/>
          <cell r="X95">
            <v>42564</v>
          </cell>
          <cell r="Y95">
            <v>66.599999999999994</v>
          </cell>
        </row>
        <row r="96">
          <cell r="E96" t="str">
            <v>VVF/TAL/EXP/0200/16-17</v>
          </cell>
          <cell r="F96">
            <v>42534</v>
          </cell>
          <cell r="G96">
            <v>9103750179</v>
          </cell>
          <cell r="H96" t="str">
            <v>DTA</v>
          </cell>
          <cell r="I96" t="str">
            <v>TALOJA</v>
          </cell>
          <cell r="J96" t="str">
            <v>DIRECT</v>
          </cell>
          <cell r="K96" t="str">
            <v>EUROCHEM SARL</v>
          </cell>
          <cell r="L96" t="str">
            <v>LEBANON</v>
          </cell>
          <cell r="M96" t="str">
            <v>100% ADVANCE</v>
          </cell>
          <cell r="N96">
            <v>8240060</v>
          </cell>
          <cell r="O96" t="str">
            <v>13.06.2016</v>
          </cell>
          <cell r="P96">
            <v>3200202</v>
          </cell>
          <cell r="Q96" t="str">
            <v>38237090</v>
          </cell>
          <cell r="R96" t="str">
            <v>Other Industrial Fatty Alcohols (all types)</v>
          </cell>
          <cell r="S96" t="str">
            <v>OTHER INDUSTRIAL FATTY ALCOHOL VEGAROL 1618 50:50 (CETO STEARYL ALCOHOL) PASTILLES</v>
          </cell>
          <cell r="T96" t="str">
            <v>FOB</v>
          </cell>
          <cell r="U96" t="str">
            <v>14.06.2016</v>
          </cell>
          <cell r="V96"/>
          <cell r="W96"/>
          <cell r="X96">
            <v>42564</v>
          </cell>
          <cell r="Y96">
            <v>66.599999999999994</v>
          </cell>
        </row>
        <row r="97">
          <cell r="E97" t="str">
            <v>VVF/TAL/EXP/0202/16-17</v>
          </cell>
          <cell r="F97">
            <v>42536</v>
          </cell>
          <cell r="G97">
            <v>9103750180</v>
          </cell>
          <cell r="H97" t="str">
            <v>DTA</v>
          </cell>
          <cell r="I97" t="str">
            <v>TALOJA</v>
          </cell>
          <cell r="J97" t="str">
            <v>DIRECT</v>
          </cell>
          <cell r="K97" t="str">
            <v>VVF LLC</v>
          </cell>
          <cell r="L97" t="str">
            <v>USA</v>
          </cell>
          <cell r="M97" t="str">
            <v>90 Days from B/L date</v>
          </cell>
          <cell r="N97">
            <v>8276742</v>
          </cell>
          <cell r="O97" t="str">
            <v>15.06.2016</v>
          </cell>
          <cell r="P97">
            <v>3200204</v>
          </cell>
          <cell r="Q97" t="str">
            <v>29051700</v>
          </cell>
          <cell r="R97" t="str">
            <v>Lauryl Alcohol, Cetyl Alcohol, Stearyl Alcohol</v>
          </cell>
          <cell r="S97" t="str">
            <v>SATRTD - OCTDECN-1-OL (STRYL ALCHL) FATTY ALCOHOL VEGAROL 18 DO (STEARYL ALCOHOL)</v>
          </cell>
          <cell r="T97" t="str">
            <v>CIF</v>
          </cell>
          <cell r="U97" t="str">
            <v>17.06.2016</v>
          </cell>
          <cell r="V97"/>
          <cell r="W97"/>
          <cell r="X97">
            <v>42628</v>
          </cell>
          <cell r="Y97">
            <v>66.599999999999994</v>
          </cell>
        </row>
        <row r="98">
          <cell r="E98" t="str">
            <v>VVF/TAL/EXP/0203/16-17</v>
          </cell>
          <cell r="F98">
            <v>42536</v>
          </cell>
          <cell r="G98">
            <v>9103750181</v>
          </cell>
          <cell r="H98" t="str">
            <v>DTA</v>
          </cell>
          <cell r="I98" t="str">
            <v>TALOJA</v>
          </cell>
          <cell r="J98" t="str">
            <v>DIRECT</v>
          </cell>
          <cell r="K98" t="str">
            <v>VVF LLC</v>
          </cell>
          <cell r="L98" t="str">
            <v>USA</v>
          </cell>
          <cell r="M98" t="str">
            <v>90 Days from B/L date</v>
          </cell>
          <cell r="N98">
            <v>8276739</v>
          </cell>
          <cell r="O98" t="str">
            <v>15.06.2016</v>
          </cell>
          <cell r="P98">
            <v>3200205</v>
          </cell>
          <cell r="Q98" t="str">
            <v>38237090</v>
          </cell>
          <cell r="R98" t="str">
            <v>Other Industrial Fatty Alcohols (all types)</v>
          </cell>
          <cell r="S98" t="str">
            <v>OTHER INDUSTRIAL FATTY ALCOHOL VEGAROL 22-70
(BEHENYL ALCOHOL) NF, PASTILLES</v>
          </cell>
          <cell r="T98" t="str">
            <v>CIF</v>
          </cell>
          <cell r="U98" t="str">
            <v>16.06.2016</v>
          </cell>
          <cell r="V98"/>
          <cell r="W98"/>
          <cell r="X98">
            <v>42628</v>
          </cell>
          <cell r="Y98">
            <v>66.599999999999994</v>
          </cell>
        </row>
        <row r="99">
          <cell r="E99" t="str">
            <v>VVF/TAL/EXP/0204/16-17</v>
          </cell>
          <cell r="F99">
            <v>42536</v>
          </cell>
          <cell r="G99">
            <v>9103750183</v>
          </cell>
          <cell r="H99" t="str">
            <v>DTA</v>
          </cell>
          <cell r="I99" t="str">
            <v>TALOJA</v>
          </cell>
          <cell r="J99" t="str">
            <v>DIRECT</v>
          </cell>
          <cell r="K99" t="str">
            <v>CHEMIPAMS</v>
          </cell>
          <cell r="L99" t="str">
            <v>KOREA</v>
          </cell>
          <cell r="M99" t="str">
            <v>100% ADVANCE</v>
          </cell>
          <cell r="N99">
            <v>8276801</v>
          </cell>
          <cell r="O99" t="str">
            <v>15.06.2016</v>
          </cell>
          <cell r="P99">
            <v>3200206</v>
          </cell>
          <cell r="Q99" t="str">
            <v>38237090</v>
          </cell>
          <cell r="R99" t="str">
            <v>Other Industrial Fatty Alcohols (all types)</v>
          </cell>
          <cell r="S99" t="str">
            <v>OTHER INDUSTRIAL FATTY ALCOHOL VEGAROL 1618 50:50 (CETO STEARYL ALCOHOL 50:50) PASTILLES</v>
          </cell>
          <cell r="T99" t="str">
            <v>CIF</v>
          </cell>
          <cell r="U99" t="str">
            <v>16.06.2016</v>
          </cell>
          <cell r="V99"/>
          <cell r="W99"/>
          <cell r="X99">
            <v>42566</v>
          </cell>
          <cell r="Y99">
            <v>66.599999999999994</v>
          </cell>
        </row>
        <row r="100">
          <cell r="E100" t="str">
            <v>VVF/TAL/EXP/0205/16-17</v>
          </cell>
          <cell r="F100">
            <v>42536</v>
          </cell>
          <cell r="G100">
            <v>9103750182</v>
          </cell>
          <cell r="H100" t="str">
            <v>DTA</v>
          </cell>
          <cell r="I100" t="str">
            <v>TALOJA</v>
          </cell>
          <cell r="J100" t="str">
            <v>DIRECT</v>
          </cell>
          <cell r="K100" t="str">
            <v>POLYRHEO (CANADA) INC</v>
          </cell>
          <cell r="L100" t="str">
            <v>CANADA</v>
          </cell>
          <cell r="M100" t="str">
            <v>100% CAD</v>
          </cell>
          <cell r="N100">
            <v>8282495</v>
          </cell>
          <cell r="O100" t="str">
            <v>15.06.2016</v>
          </cell>
          <cell r="P100">
            <v>3200207</v>
          </cell>
          <cell r="Q100" t="str">
            <v>29051700</v>
          </cell>
          <cell r="R100" t="str">
            <v>Lauryl Alcohol, Cetyl Alcohol, Stearyl Alcohol</v>
          </cell>
          <cell r="S100" t="str">
            <v>SATRTD - OCTDECN-1-OL (STRYL ALCHL) FATTY ALCOHOL VEGAROL 1898 (STEARYL ALCOHOL) PASTILLES</v>
          </cell>
          <cell r="T100" t="str">
            <v>CIF</v>
          </cell>
          <cell r="U100" t="str">
            <v>16.06.2016</v>
          </cell>
          <cell r="V100"/>
          <cell r="W100"/>
          <cell r="X100">
            <v>42566</v>
          </cell>
          <cell r="Y100">
            <v>66.599999999999994</v>
          </cell>
        </row>
        <row r="101">
          <cell r="E101" t="str">
            <v>VVF/TAL/EXP/0206/16-17</v>
          </cell>
          <cell r="F101">
            <v>42536</v>
          </cell>
          <cell r="G101" t="str">
            <v>9103750184-185</v>
          </cell>
          <cell r="H101" t="str">
            <v>DTA</v>
          </cell>
          <cell r="I101" t="str">
            <v>TALOJA</v>
          </cell>
          <cell r="J101" t="str">
            <v>DIRECT</v>
          </cell>
          <cell r="K101" t="str">
            <v>UNIOLEON SDN. BHD.</v>
          </cell>
          <cell r="L101" t="str">
            <v>MALAYSIA</v>
          </cell>
          <cell r="M101" t="str">
            <v>60 Days from B/L date</v>
          </cell>
          <cell r="N101">
            <v>8285071</v>
          </cell>
          <cell r="O101" t="str">
            <v>15.06.2016</v>
          </cell>
          <cell r="P101">
            <v>3200208</v>
          </cell>
          <cell r="Q101" t="str">
            <v>29054500</v>
          </cell>
          <cell r="R101" t="str">
            <v>Glycerol</v>
          </cell>
          <cell r="S101" t="str">
            <v>GLYCEROL GLYCERINE (REFINED GLYCERINE USP)</v>
          </cell>
          <cell r="T101" t="str">
            <v>CIF</v>
          </cell>
          <cell r="U101" t="str">
            <v>16.06.2016</v>
          </cell>
          <cell r="V101"/>
          <cell r="W101"/>
          <cell r="X101">
            <v>42597</v>
          </cell>
          <cell r="Y101">
            <v>66.599999999999994</v>
          </cell>
        </row>
        <row r="102">
          <cell r="E102" t="str">
            <v>VVF/TAL/EXP/0207/16-17</v>
          </cell>
          <cell r="F102">
            <v>42537</v>
          </cell>
          <cell r="G102" t="str">
            <v>9103750184-185</v>
          </cell>
          <cell r="H102" t="str">
            <v>DTA</v>
          </cell>
          <cell r="I102" t="str">
            <v>TALOJA</v>
          </cell>
          <cell r="J102" t="str">
            <v>DIRECT</v>
          </cell>
          <cell r="K102" t="str">
            <v>UNIOLEON SDN. BHD.</v>
          </cell>
          <cell r="L102" t="str">
            <v>MALAYSIA</v>
          </cell>
          <cell r="M102" t="str">
            <v>60 Days from B/L date</v>
          </cell>
          <cell r="N102">
            <v>8299205</v>
          </cell>
          <cell r="O102" t="str">
            <v>16.06.2016</v>
          </cell>
          <cell r="P102">
            <v>3200209</v>
          </cell>
          <cell r="Q102" t="str">
            <v>29054500</v>
          </cell>
          <cell r="R102" t="str">
            <v>Glycerol</v>
          </cell>
          <cell r="S102" t="str">
            <v>GLYCEROL GLYCERINE (REFINED GLYCERINE USP)</v>
          </cell>
          <cell r="T102" t="str">
            <v>CIF</v>
          </cell>
          <cell r="U102" t="str">
            <v>18.06.2016</v>
          </cell>
          <cell r="V102"/>
          <cell r="W102"/>
          <cell r="X102">
            <v>42598</v>
          </cell>
          <cell r="Y102">
            <v>66.599999999999994</v>
          </cell>
        </row>
        <row r="103">
          <cell r="E103" t="str">
            <v>VVF/TAL/EXP/0208/16-17</v>
          </cell>
          <cell r="F103">
            <v>42537</v>
          </cell>
          <cell r="G103">
            <v>9103750186</v>
          </cell>
          <cell r="H103" t="str">
            <v>DTA</v>
          </cell>
          <cell r="I103" t="str">
            <v>TALOJA</v>
          </cell>
          <cell r="J103" t="str">
            <v>DIRECT</v>
          </cell>
          <cell r="K103" t="str">
            <v>OLEON SDN BHD</v>
          </cell>
          <cell r="L103" t="str">
            <v>MALAYSIA</v>
          </cell>
          <cell r="M103" t="str">
            <v>60 Days from B/L date</v>
          </cell>
          <cell r="N103">
            <v>8299435</v>
          </cell>
          <cell r="O103" t="str">
            <v>16.06.2016</v>
          </cell>
          <cell r="P103">
            <v>3200210</v>
          </cell>
          <cell r="Q103" t="str">
            <v>29054500</v>
          </cell>
          <cell r="R103" t="str">
            <v>Glycerol</v>
          </cell>
          <cell r="S103" t="str">
            <v>GLYCEROL GLYCERINE (REFINED GLYCERINE USP)</v>
          </cell>
          <cell r="T103" t="str">
            <v>CIF</v>
          </cell>
          <cell r="U103" t="str">
            <v>18.06.2016</v>
          </cell>
          <cell r="V103"/>
          <cell r="W103"/>
          <cell r="X103">
            <v>42598</v>
          </cell>
          <cell r="Y103">
            <v>66.599999999999994</v>
          </cell>
        </row>
        <row r="104">
          <cell r="E104" t="str">
            <v>VVF/TAL/EXP/0209/16-17</v>
          </cell>
          <cell r="F104">
            <v>42537</v>
          </cell>
          <cell r="G104">
            <v>9103750187</v>
          </cell>
          <cell r="H104" t="str">
            <v>DTA</v>
          </cell>
          <cell r="I104" t="str">
            <v>TALOJA</v>
          </cell>
          <cell r="J104" t="str">
            <v>DIRECT</v>
          </cell>
          <cell r="K104" t="str">
            <v>OLEON SDN BHD</v>
          </cell>
          <cell r="L104" t="str">
            <v>MALAYSIA</v>
          </cell>
          <cell r="M104" t="str">
            <v>60 Days from B/L date</v>
          </cell>
          <cell r="N104">
            <v>8307909</v>
          </cell>
          <cell r="O104" t="str">
            <v>16.06.2016</v>
          </cell>
          <cell r="P104">
            <v>3200211</v>
          </cell>
          <cell r="Q104" t="str">
            <v>38231900</v>
          </cell>
          <cell r="R104" t="str">
            <v>Other Industrial Monocarboxylic Fatty Alcohols (all types)</v>
          </cell>
          <cell r="S104" t="str">
            <v>OTHER INDUSTRIAL MONOCARBOXYLIC FATTY ACID DISTILLED FATTY ACID - C8/C10 (CAPRYLIC CAPRIC ACID)</v>
          </cell>
          <cell r="T104" t="str">
            <v>CIF</v>
          </cell>
          <cell r="U104" t="str">
            <v>18.06.2016</v>
          </cell>
          <cell r="V104"/>
          <cell r="W104"/>
          <cell r="X104">
            <v>42598</v>
          </cell>
          <cell r="Y104">
            <v>66.599999999999994</v>
          </cell>
        </row>
        <row r="105">
          <cell r="E105" t="str">
            <v>VVF/TAL/EXP/0210/16-17</v>
          </cell>
          <cell r="F105">
            <v>42537</v>
          </cell>
          <cell r="G105">
            <v>9103750189</v>
          </cell>
          <cell r="H105" t="str">
            <v>DTA</v>
          </cell>
          <cell r="I105" t="str">
            <v>TALOJA</v>
          </cell>
          <cell r="J105" t="str">
            <v>DIRECT</v>
          </cell>
          <cell r="K105" t="str">
            <v>VVF LLC</v>
          </cell>
          <cell r="L105" t="str">
            <v>USA</v>
          </cell>
          <cell r="M105" t="str">
            <v>90 Days from B/L date</v>
          </cell>
          <cell r="N105">
            <v>8313721</v>
          </cell>
          <cell r="O105" t="str">
            <v>16.06.2016</v>
          </cell>
          <cell r="P105">
            <v>3200212</v>
          </cell>
          <cell r="Q105" t="str">
            <v>38237090</v>
          </cell>
          <cell r="R105" t="str">
            <v>Other Industrial Fatty Alcohols (all types)</v>
          </cell>
          <cell r="S105" t="str">
            <v>OTHER INDUSTRIAL FATTY ALCOHOL VEGAROL 22-70
(BEHENYL ALCOHOL) NF, PASTILLES</v>
          </cell>
          <cell r="T105" t="str">
            <v>CIF</v>
          </cell>
          <cell r="U105" t="str">
            <v>17.06.2016</v>
          </cell>
          <cell r="V105"/>
          <cell r="W105"/>
          <cell r="X105">
            <v>42629</v>
          </cell>
          <cell r="Y105">
            <v>66.599999999999994</v>
          </cell>
        </row>
        <row r="106">
          <cell r="E106" t="str">
            <v>VVF/TAL/EXP/0211/16-17</v>
          </cell>
          <cell r="F106">
            <v>42537</v>
          </cell>
          <cell r="G106" t="str">
            <v>9103750191-192</v>
          </cell>
          <cell r="H106" t="str">
            <v>DTA</v>
          </cell>
          <cell r="I106" t="str">
            <v>TALOJA</v>
          </cell>
          <cell r="J106" t="str">
            <v>DIRECT</v>
          </cell>
          <cell r="K106" t="str">
            <v>PAKSHOO INDUSTRIAL GROUP</v>
          </cell>
          <cell r="L106" t="str">
            <v>Iran</v>
          </cell>
          <cell r="M106" t="str">
            <v>LC at sight</v>
          </cell>
          <cell r="N106">
            <v>8312843</v>
          </cell>
          <cell r="O106" t="str">
            <v>16.06.2016</v>
          </cell>
          <cell r="P106">
            <v>3200213</v>
          </cell>
          <cell r="Q106" t="str">
            <v>38237090</v>
          </cell>
          <cell r="R106" t="str">
            <v>Other Industrial Fatty Alcohols (all types)</v>
          </cell>
          <cell r="S106" t="str">
            <v>OTHER INDUSTRIAL FATTY ALCOHOL VEGAROL 1214 (LAURYL MYRISTYL ALCOHOL)</v>
          </cell>
          <cell r="T106" t="str">
            <v>CIF</v>
          </cell>
          <cell r="U106" t="str">
            <v>17.06.2016</v>
          </cell>
          <cell r="V106"/>
          <cell r="W106"/>
          <cell r="X106">
            <v>42567</v>
          </cell>
          <cell r="Y106">
            <v>1</v>
          </cell>
        </row>
        <row r="107">
          <cell r="E107" t="str">
            <v>VVF/TAL/EXP/0212/16-17</v>
          </cell>
          <cell r="F107">
            <v>42537</v>
          </cell>
          <cell r="G107">
            <v>9103750188</v>
          </cell>
          <cell r="H107" t="str">
            <v>DTA</v>
          </cell>
          <cell r="I107" t="str">
            <v>TALOJA</v>
          </cell>
          <cell r="J107" t="str">
            <v>DIRECT</v>
          </cell>
          <cell r="K107" t="str">
            <v>INDUSTRIAL QUIMICA LASEM, S.A.U.</v>
          </cell>
          <cell r="L107" t="str">
            <v>SPAIN</v>
          </cell>
          <cell r="M107" t="str">
            <v>30 Days from B/L date</v>
          </cell>
          <cell r="N107">
            <v>8312765</v>
          </cell>
          <cell r="O107" t="str">
            <v>16.06.2016</v>
          </cell>
          <cell r="P107">
            <v>3200214</v>
          </cell>
          <cell r="Q107" t="str">
            <v>29159020</v>
          </cell>
          <cell r="R107" t="str">
            <v>Octroic acid (caprylic acid)</v>
          </cell>
          <cell r="S107" t="str">
            <v>OCTOIC ACID (CAPRYLIC ACID) DISTILLED FATTY ACID -C8 (CAPRYLIC ACID 99%)</v>
          </cell>
          <cell r="T107" t="str">
            <v>DAT</v>
          </cell>
          <cell r="U107" t="str">
            <v>18.06.2016</v>
          </cell>
          <cell r="V107"/>
          <cell r="W107"/>
          <cell r="X107">
            <v>42567</v>
          </cell>
          <cell r="Y107">
            <v>66.599999999999994</v>
          </cell>
        </row>
        <row r="108">
          <cell r="E108" t="str">
            <v>VVF/TAL/EXP/0213/16-17</v>
          </cell>
          <cell r="F108">
            <v>42538</v>
          </cell>
          <cell r="G108">
            <v>9103750190</v>
          </cell>
          <cell r="H108" t="str">
            <v>DTA</v>
          </cell>
          <cell r="I108" t="str">
            <v>TALOJA</v>
          </cell>
          <cell r="J108" t="str">
            <v>DIRECT</v>
          </cell>
          <cell r="K108" t="str">
            <v>OLEON SDN BHD</v>
          </cell>
          <cell r="L108" t="str">
            <v>MALAYSIA</v>
          </cell>
          <cell r="M108" t="str">
            <v>60 Days from B/L date</v>
          </cell>
          <cell r="N108">
            <v>8324425</v>
          </cell>
          <cell r="O108" t="str">
            <v>17.06.2016</v>
          </cell>
          <cell r="P108">
            <v>3200215</v>
          </cell>
          <cell r="Q108" t="str">
            <v>38231900</v>
          </cell>
          <cell r="R108" t="str">
            <v>Other Industrial Monocarboxylic Fatty Alcohols (all types)</v>
          </cell>
          <cell r="S108" t="str">
            <v>OTHER INDUSTRIAL MONOCARBOXYLIC FATTY ACID DISTILLED FATTY ACID - C8/C10 (CAPRYLIC CAPRIC ACID)</v>
          </cell>
          <cell r="T108" t="str">
            <v>CIF</v>
          </cell>
          <cell r="U108" t="str">
            <v>18.06.2016</v>
          </cell>
          <cell r="V108"/>
          <cell r="W108"/>
          <cell r="X108">
            <v>42599</v>
          </cell>
          <cell r="Y108">
            <v>66.349999999999994</v>
          </cell>
        </row>
        <row r="109">
          <cell r="E109" t="str">
            <v>VVF/TAL/EXP/0214/16-17</v>
          </cell>
          <cell r="F109">
            <v>42538</v>
          </cell>
          <cell r="G109">
            <v>9103750195</v>
          </cell>
          <cell r="H109" t="str">
            <v>DTA</v>
          </cell>
          <cell r="I109" t="str">
            <v>TALOJA</v>
          </cell>
          <cell r="J109" t="str">
            <v>DIRECT</v>
          </cell>
          <cell r="K109" t="str">
            <v>PAKSHOO INDUSTRIAL GROUP</v>
          </cell>
          <cell r="L109" t="str">
            <v>Iran</v>
          </cell>
          <cell r="M109" t="str">
            <v>LC at sight</v>
          </cell>
          <cell r="N109">
            <v>8323444</v>
          </cell>
          <cell r="O109" t="str">
            <v>17.06.2016</v>
          </cell>
          <cell r="P109">
            <v>3200216</v>
          </cell>
          <cell r="Q109" t="str">
            <v>38237090</v>
          </cell>
          <cell r="R109" t="str">
            <v>Other Industrial Fatty Alcohols (all types)</v>
          </cell>
          <cell r="S109" t="str">
            <v>OTHER INDUSTRIAL FATTY ALCOHOL FATTY ALCOHOL C1214 (LAURYL MYRISTYL ALCOHOL)</v>
          </cell>
          <cell r="T109" t="str">
            <v>CFR</v>
          </cell>
          <cell r="U109" t="str">
            <v>18.06.2016</v>
          </cell>
          <cell r="V109"/>
          <cell r="W109"/>
          <cell r="X109">
            <v>42568</v>
          </cell>
          <cell r="Y109">
            <v>1</v>
          </cell>
        </row>
        <row r="110">
          <cell r="E110" t="str">
            <v>VVF/TAL/EXP/0215/16-17</v>
          </cell>
          <cell r="F110">
            <v>42538</v>
          </cell>
          <cell r="G110">
            <v>9103750195</v>
          </cell>
          <cell r="H110" t="str">
            <v>DTA</v>
          </cell>
          <cell r="I110" t="str">
            <v>TALOJA</v>
          </cell>
          <cell r="J110" t="str">
            <v>DIRECT</v>
          </cell>
          <cell r="K110" t="str">
            <v>PETALS AGROTECH LTD.</v>
          </cell>
          <cell r="L110" t="str">
            <v>NIGERIA</v>
          </cell>
          <cell r="M110" t="str">
            <v>45 Days from B/L date</v>
          </cell>
          <cell r="N110">
            <v>8334976</v>
          </cell>
          <cell r="O110" t="str">
            <v>17.06.2016</v>
          </cell>
          <cell r="P110">
            <v>3200217</v>
          </cell>
          <cell r="Q110" t="str">
            <v>29051700</v>
          </cell>
          <cell r="R110" t="str">
            <v>Lauryl Alcohol, Cetyl Alcohol, Stearyl Alcohol</v>
          </cell>
          <cell r="S110" t="str">
            <v>SATRTD - HXADECAN-1-OL (CETYL ALCHL) FATTY ALCOHOL VEGAROL 1698 (CETYL ALCOHOL) PASTILLES</v>
          </cell>
          <cell r="T110" t="str">
            <v>CFR</v>
          </cell>
          <cell r="U110" t="str">
            <v>18.06.2016</v>
          </cell>
          <cell r="V110"/>
          <cell r="W110"/>
          <cell r="X110">
            <v>42612</v>
          </cell>
          <cell r="Y110">
            <v>66.349999999999994</v>
          </cell>
        </row>
        <row r="111">
          <cell r="E111" t="str">
            <v>VVF/TAL/EXP/0216/16-17</v>
          </cell>
          <cell r="F111">
            <v>42538</v>
          </cell>
          <cell r="G111">
            <v>9103750193</v>
          </cell>
          <cell r="H111" t="str">
            <v>DTA</v>
          </cell>
          <cell r="I111" t="str">
            <v>TALOJA</v>
          </cell>
          <cell r="J111" t="str">
            <v>DIRECT</v>
          </cell>
          <cell r="K111" t="str">
            <v>INDUSTRIAL QUIMICA LASEM, S.A.U.</v>
          </cell>
          <cell r="L111" t="str">
            <v>SPAIN</v>
          </cell>
          <cell r="M111" t="str">
            <v>30 Days from B/L date</v>
          </cell>
          <cell r="N111">
            <v>8334871</v>
          </cell>
          <cell r="O111" t="str">
            <v>17.06.2016</v>
          </cell>
          <cell r="P111">
            <v>3200218</v>
          </cell>
          <cell r="Q111" t="str">
            <v>29051700</v>
          </cell>
          <cell r="R111" t="str">
            <v>Lauryl Alcohol, Cetyl Alcohol, Stearyl Alcohol</v>
          </cell>
          <cell r="S111" t="str">
            <v>SATRTD - HXADECAN-1-OL (CETYL ALCHL)FATTY ALCOHOL VEGAROL 1698 (CETYL ALCOHOL)</v>
          </cell>
          <cell r="T111" t="str">
            <v>CIF</v>
          </cell>
          <cell r="U111" t="str">
            <v>18.06.2016</v>
          </cell>
          <cell r="V111"/>
          <cell r="W111"/>
          <cell r="X111">
            <v>42568</v>
          </cell>
          <cell r="Y111">
            <v>66.349999999999994</v>
          </cell>
        </row>
        <row r="112">
          <cell r="E112" t="str">
            <v>VVF/TAL/EXP/0217/16-17</v>
          </cell>
          <cell r="F112">
            <v>42538</v>
          </cell>
          <cell r="G112">
            <v>9103750194</v>
          </cell>
          <cell r="H112" t="str">
            <v>DTA</v>
          </cell>
          <cell r="I112" t="str">
            <v>TALOJA</v>
          </cell>
          <cell r="J112" t="str">
            <v>DIRECT</v>
          </cell>
          <cell r="K112" t="str">
            <v>IXOM PERU S.A.C.</v>
          </cell>
          <cell r="L112" t="str">
            <v>PERU</v>
          </cell>
          <cell r="M112" t="str">
            <v>60 Days from B/L date</v>
          </cell>
          <cell r="N112">
            <v>8334914</v>
          </cell>
          <cell r="O112" t="str">
            <v>17.06.2016</v>
          </cell>
          <cell r="P112">
            <v>3200219</v>
          </cell>
          <cell r="Q112" t="str">
            <v>29051700</v>
          </cell>
          <cell r="R112" t="str">
            <v>Lauryl Alcohol, Cetyl Alcohol, Stearyl Alcohol</v>
          </cell>
          <cell r="S112" t="str">
            <v>SATRTD - HXADECAN-1-OL (CETYL ALCHL) FATTY ALCOHOL VEGAROL 1698 (CETYL ALCOHOL) PASTILLES</v>
          </cell>
          <cell r="T112" t="str">
            <v>CFR</v>
          </cell>
          <cell r="U112" t="str">
            <v>20.06.2016</v>
          </cell>
          <cell r="V112"/>
          <cell r="W112"/>
          <cell r="X112">
            <v>42599</v>
          </cell>
          <cell r="Y112">
            <v>66.349999999999994</v>
          </cell>
        </row>
        <row r="113">
          <cell r="E113" t="str">
            <v>VVF/TAL/EXP/0218/16-17</v>
          </cell>
          <cell r="F113">
            <v>42538</v>
          </cell>
          <cell r="G113">
            <v>9103750196</v>
          </cell>
          <cell r="H113" t="str">
            <v>DTA</v>
          </cell>
          <cell r="I113" t="str">
            <v>TALOJA</v>
          </cell>
          <cell r="J113" t="str">
            <v>DIRECT</v>
          </cell>
          <cell r="K113" t="str">
            <v>DARIC MATERIALS AND TRADING</v>
          </cell>
          <cell r="L113" t="str">
            <v>Iran</v>
          </cell>
          <cell r="M113" t="str">
            <v>LC at sight</v>
          </cell>
          <cell r="N113">
            <v>8334877</v>
          </cell>
          <cell r="O113" t="str">
            <v>17.06.2016</v>
          </cell>
          <cell r="P113">
            <v>3200220</v>
          </cell>
          <cell r="Q113" t="str">
            <v>29051700</v>
          </cell>
          <cell r="R113" t="str">
            <v>Lauryl Alcohol, Cetyl Alcohol, Stearyl Alcohol</v>
          </cell>
          <cell r="S113" t="str">
            <v>SATRTD - HXADECAN-1-OL (CETYL ALCHL) FATTY ALCOHOL VEGAROL 1698 (CETYL ALCOHOL) PASTILLES</v>
          </cell>
          <cell r="T113" t="str">
            <v>CFR</v>
          </cell>
          <cell r="U113" t="str">
            <v>18.06.2016</v>
          </cell>
          <cell r="V113"/>
          <cell r="W113"/>
          <cell r="X113">
            <v>42568</v>
          </cell>
          <cell r="Y113">
            <v>1</v>
          </cell>
        </row>
        <row r="114">
          <cell r="E114" t="str">
            <v>VVF/TAL/EXP/0220/16-17</v>
          </cell>
          <cell r="F114">
            <v>42539</v>
          </cell>
          <cell r="G114">
            <v>9103750198</v>
          </cell>
          <cell r="H114" t="str">
            <v>DTA</v>
          </cell>
          <cell r="I114" t="str">
            <v>TALOJA</v>
          </cell>
          <cell r="J114" t="str">
            <v>DIRECT</v>
          </cell>
          <cell r="K114" t="str">
            <v>FUJIAN ZHONGMIN CHEMICAL CO. LTD.</v>
          </cell>
          <cell r="L114" t="str">
            <v>CHINA</v>
          </cell>
          <cell r="M114" t="str">
            <v>LC at sight</v>
          </cell>
          <cell r="N114">
            <v>8350116</v>
          </cell>
          <cell r="O114" t="str">
            <v>18.06.2016</v>
          </cell>
          <cell r="P114">
            <v>3200222</v>
          </cell>
          <cell r="Q114" t="str">
            <v>38231900</v>
          </cell>
          <cell r="R114" t="str">
            <v>Other Industrial Monocarboxylic Fatty Alcohols (all types)</v>
          </cell>
          <cell r="S114" t="str">
            <v>OTHER INDUSTRIAL MONOCARBOXYLIC FATTY ACID DISTILLED FATTY ACID - C6 (CAPROIC ACID 50%)</v>
          </cell>
          <cell r="T114" t="str">
            <v>CIF</v>
          </cell>
          <cell r="U114" t="str">
            <v>20.06.2016</v>
          </cell>
          <cell r="V114"/>
          <cell r="W114"/>
          <cell r="X114">
            <v>42569</v>
          </cell>
          <cell r="Y114">
            <v>66.349999999999994</v>
          </cell>
        </row>
        <row r="115">
          <cell r="E115" t="str">
            <v>VVF/TAL/EXP/0221/16-17</v>
          </cell>
          <cell r="F115">
            <v>42539</v>
          </cell>
          <cell r="G115">
            <v>9103750197</v>
          </cell>
          <cell r="H115" t="str">
            <v>DTA</v>
          </cell>
          <cell r="I115" t="str">
            <v>TALOJA</v>
          </cell>
          <cell r="J115" t="str">
            <v>DIRECT</v>
          </cell>
          <cell r="K115" t="str">
            <v>VVF LLC</v>
          </cell>
          <cell r="L115" t="str">
            <v>USA</v>
          </cell>
          <cell r="M115" t="str">
            <v>90 Days from B/L date</v>
          </cell>
          <cell r="N115">
            <v>8350683</v>
          </cell>
          <cell r="O115" t="str">
            <v>18.06.2016</v>
          </cell>
          <cell r="P115">
            <v>3200223</v>
          </cell>
          <cell r="Q115" t="str">
            <v>29051700</v>
          </cell>
          <cell r="R115" t="str">
            <v>Lauryl Alcohol, Cetyl Alcohol, Stearyl Alcohol</v>
          </cell>
          <cell r="S115" t="str">
            <v>SATRTD - HXADECAN-1-OL (CETYL ALCHL) FATTY ALCOHOL VEGAROL 1698 (CETYL ALCOHOL) NF, PASTILLES</v>
          </cell>
          <cell r="T115" t="str">
            <v>CIF</v>
          </cell>
          <cell r="U115" t="str">
            <v>20.06.2016</v>
          </cell>
          <cell r="V115"/>
          <cell r="W115"/>
          <cell r="X115">
            <v>42631</v>
          </cell>
          <cell r="Y115">
            <v>66.349999999999994</v>
          </cell>
        </row>
        <row r="116">
          <cell r="E116" t="str">
            <v>VVF/TAL/EXP/0222/16-17</v>
          </cell>
          <cell r="F116">
            <v>42541</v>
          </cell>
          <cell r="G116">
            <v>9103750199</v>
          </cell>
          <cell r="H116" t="str">
            <v>DTA</v>
          </cell>
          <cell r="I116" t="str">
            <v>TALOJA</v>
          </cell>
          <cell r="J116" t="str">
            <v>DIRECT</v>
          </cell>
          <cell r="K116" t="str">
            <v>SUNJIN BEAUTY SCIENCE CO. LTD.</v>
          </cell>
          <cell r="L116" t="str">
            <v>South Korea</v>
          </cell>
          <cell r="M116" t="str">
            <v>100% CAD</v>
          </cell>
          <cell r="N116">
            <v>8374445</v>
          </cell>
          <cell r="O116" t="str">
            <v>20.06.2016</v>
          </cell>
          <cell r="P116">
            <v>3200224</v>
          </cell>
          <cell r="Q116" t="str">
            <v>38231200</v>
          </cell>
          <cell r="R116" t="str">
            <v>Oleic acid</v>
          </cell>
          <cell r="S116" t="str">
            <v xml:space="preserve">OLEIC ACID DISTILLED FATTY ACID OLEIC ACID - 60 </v>
          </cell>
          <cell r="T116" t="str">
            <v>CIF</v>
          </cell>
          <cell r="U116" t="str">
            <v>21.06.2016</v>
          </cell>
          <cell r="V116"/>
          <cell r="W116"/>
          <cell r="X116">
            <v>42571</v>
          </cell>
          <cell r="Y116">
            <v>66.349999999999994</v>
          </cell>
        </row>
        <row r="117">
          <cell r="E117" t="str">
            <v>VVF/TAL/EXP/0223/16-17</v>
          </cell>
          <cell r="F117">
            <v>42541</v>
          </cell>
          <cell r="G117">
            <v>9103750201</v>
          </cell>
          <cell r="H117" t="str">
            <v>DTA</v>
          </cell>
          <cell r="I117" t="str">
            <v>TALOJA</v>
          </cell>
          <cell r="J117" t="str">
            <v>DIRECT</v>
          </cell>
          <cell r="K117" t="str">
            <v>CRODA EUROPE LIMITED.</v>
          </cell>
          <cell r="L117" t="str">
            <v>NETHERLANDS</v>
          </cell>
          <cell r="M117" t="str">
            <v>60 Days from B/L date</v>
          </cell>
          <cell r="N117">
            <v>8374543</v>
          </cell>
          <cell r="O117" t="str">
            <v>20.06.2016</v>
          </cell>
          <cell r="P117">
            <v>3200225</v>
          </cell>
          <cell r="Q117" t="str">
            <v>3823.19.00</v>
          </cell>
          <cell r="R117"/>
          <cell r="S117" t="str">
            <v>OTHER INDUSTRIAL MONOCARBOXYLIC FATTY ACID (CAPRYLIC CAPRIC ACID)</v>
          </cell>
          <cell r="T117" t="str">
            <v>CIF</v>
          </cell>
          <cell r="U117" t="str">
            <v>22.06.2016</v>
          </cell>
          <cell r="V117"/>
          <cell r="W117"/>
          <cell r="X117">
            <v>42602</v>
          </cell>
          <cell r="Y117">
            <v>66.349999999999994</v>
          </cell>
        </row>
        <row r="118">
          <cell r="E118" t="str">
            <v>VVF/TAL/EXP/0224/16-17</v>
          </cell>
          <cell r="F118">
            <v>42541</v>
          </cell>
          <cell r="G118">
            <v>9103750200</v>
          </cell>
          <cell r="H118" t="str">
            <v>DTA</v>
          </cell>
          <cell r="I118" t="str">
            <v>TALOJA</v>
          </cell>
          <cell r="J118" t="str">
            <v>DIRECT</v>
          </cell>
          <cell r="K118" t="str">
            <v>COPOLEO S.A.S</v>
          </cell>
          <cell r="L118" t="str">
            <v>ALGERIA</v>
          </cell>
          <cell r="M118" t="str">
            <v>ADVANCE</v>
          </cell>
          <cell r="N118">
            <v>8374522</v>
          </cell>
          <cell r="O118" t="str">
            <v>20.06.2016</v>
          </cell>
          <cell r="P118">
            <v>3200226</v>
          </cell>
          <cell r="Q118" t="str">
            <v>3823.70.90</v>
          </cell>
          <cell r="R118"/>
          <cell r="S118" t="str">
            <v>OTHER INDUSTRIAL FATTY ALCOHOL VEGAROL 1618 50:50 (CETO STEARYL ALCOHOL 50:50) PASTILLES</v>
          </cell>
          <cell r="T118" t="str">
            <v>FOB</v>
          </cell>
          <cell r="U118" t="str">
            <v>21.06.2016</v>
          </cell>
          <cell r="V118"/>
          <cell r="W118"/>
          <cell r="X118">
            <v>42571</v>
          </cell>
          <cell r="Y118">
            <v>66.349999999999994</v>
          </cell>
        </row>
        <row r="119">
          <cell r="E119" t="str">
            <v>VVF/TAL/EXP/0225/16-17</v>
          </cell>
          <cell r="F119">
            <v>42541</v>
          </cell>
          <cell r="G119">
            <v>9103750202</v>
          </cell>
          <cell r="H119" t="str">
            <v>DTA</v>
          </cell>
          <cell r="I119" t="str">
            <v>TALOJA</v>
          </cell>
          <cell r="J119" t="str">
            <v>DIRECT</v>
          </cell>
          <cell r="K119" t="str">
            <v>IMCD SOUTH AFRICA (PTY) LTD.</v>
          </cell>
          <cell r="L119" t="str">
            <v>South Africa</v>
          </cell>
          <cell r="M119" t="str">
            <v>30 Days from B/L date</v>
          </cell>
          <cell r="N119">
            <v>8382491</v>
          </cell>
          <cell r="O119" t="str">
            <v>20.06.2016</v>
          </cell>
          <cell r="P119">
            <v>3200227</v>
          </cell>
          <cell r="Q119" t="str">
            <v>2905.17.00/3823.70.90</v>
          </cell>
          <cell r="R119"/>
          <cell r="S119" t="str">
            <v>SATRTD - HXADECAN-1-OL (CETYL ALCHL) FATTY ALCOHOL VEGAROL 1698 (CETYL ALCOHOL) PASTILLES/OTHER INDUSTRIAL FATTY ALCOHOL VEGAROL 1618 TA (CETO STEARYL ALCOHOL) PASTILLES</v>
          </cell>
          <cell r="T119" t="str">
            <v>CIF</v>
          </cell>
          <cell r="U119" t="str">
            <v>21.06.2016</v>
          </cell>
          <cell r="V119"/>
          <cell r="W119"/>
          <cell r="X119">
            <v>42551</v>
          </cell>
          <cell r="Y119">
            <v>66.349999999999994</v>
          </cell>
        </row>
        <row r="120">
          <cell r="E120" t="str">
            <v>VVF/TAL/EXP/0226/16-17</v>
          </cell>
          <cell r="F120">
            <v>42541</v>
          </cell>
          <cell r="G120">
            <v>9103750203</v>
          </cell>
          <cell r="H120" t="str">
            <v>DTA</v>
          </cell>
          <cell r="I120" t="str">
            <v>TALOJA</v>
          </cell>
          <cell r="J120" t="str">
            <v>DIRECT</v>
          </cell>
          <cell r="K120" t="str">
            <v>ZIFRONI CHEMICALS SUPPLIERS LTD.</v>
          </cell>
          <cell r="L120" t="str">
            <v>ISRAEL</v>
          </cell>
          <cell r="M120" t="str">
            <v>100% CAD</v>
          </cell>
          <cell r="N120">
            <v>8380659</v>
          </cell>
          <cell r="O120" t="str">
            <v>20.06.2016</v>
          </cell>
          <cell r="P120">
            <v>3200228</v>
          </cell>
          <cell r="Q120" t="str">
            <v xml:space="preserve">2905.17.00/3823.70.90   </v>
          </cell>
          <cell r="R120"/>
          <cell r="S120" t="str">
            <v>SATRTD - HXADECAN-1-OL (CETYL ALCHL) FATTY ALCOHOL VEGAROL 1698 (CETYL ALCOHOL) PASTILLES/ OTHER INDUSTRIAL FATTY ALCOHOL VEGAROL 1618 50:50 (CETO STEARYL ALCOHOL 50:50) PASTILLES / SATRTD - OCTDECN-1-OL (STRYL ALCHL) FATTY ALCOHOL VEGAROL 1898 (STEARYL ALCOHOL) PASTILLES</v>
          </cell>
          <cell r="T120" t="str">
            <v>CIF</v>
          </cell>
          <cell r="U120" t="str">
            <v>21.06.2016</v>
          </cell>
          <cell r="V120"/>
          <cell r="W120"/>
          <cell r="X120">
            <v>42541</v>
          </cell>
          <cell r="Y120">
            <v>66.349999999999994</v>
          </cell>
        </row>
        <row r="121">
          <cell r="E121" t="str">
            <v>VVF/TAL/EXP/0227/16-17</v>
          </cell>
          <cell r="F121">
            <v>42541</v>
          </cell>
          <cell r="G121">
            <v>9103750204</v>
          </cell>
          <cell r="H121" t="str">
            <v>DTA</v>
          </cell>
          <cell r="I121" t="str">
            <v>TALOJA</v>
          </cell>
          <cell r="J121" t="str">
            <v>DIRECT</v>
          </cell>
          <cell r="K121" t="str">
            <v>VVF LLC</v>
          </cell>
          <cell r="L121" t="str">
            <v>USA</v>
          </cell>
          <cell r="M121" t="str">
            <v>90 Days from B/L date</v>
          </cell>
          <cell r="N121">
            <v>8380582</v>
          </cell>
          <cell r="O121" t="str">
            <v>20.06.2016</v>
          </cell>
          <cell r="P121">
            <v>3200229</v>
          </cell>
          <cell r="Q121" t="str">
            <v>2905.17.00</v>
          </cell>
          <cell r="R121"/>
          <cell r="S121" t="str">
            <v>SATRTD - HXADECAN-1-OL (CETYL ALCHL) FATTY ALCOHOL VEGAROL 1698 (MB)(CETYL ALCOHOL) NF, PASTILLES</v>
          </cell>
          <cell r="T121" t="str">
            <v>CIF</v>
          </cell>
          <cell r="U121" t="str">
            <v>22.06.2016</v>
          </cell>
          <cell r="V121"/>
          <cell r="W121"/>
          <cell r="X121">
            <v>42633</v>
          </cell>
          <cell r="Y121">
            <v>66.349999999999994</v>
          </cell>
        </row>
        <row r="122">
          <cell r="E122" t="str">
            <v>VVF/TAL/EXP/0228/16-17</v>
          </cell>
          <cell r="F122">
            <v>42541</v>
          </cell>
          <cell r="G122">
            <v>9103750205</v>
          </cell>
          <cell r="H122" t="str">
            <v>DTA</v>
          </cell>
          <cell r="I122" t="str">
            <v>TALOJA</v>
          </cell>
          <cell r="J122" t="str">
            <v>DIRECT</v>
          </cell>
          <cell r="K122" t="str">
            <v>INDUSTRIAL QUIMICA LASEM, S.A.U.</v>
          </cell>
          <cell r="L122" t="str">
            <v>SPAIN</v>
          </cell>
          <cell r="M122" t="str">
            <v>30 Days from B/L date</v>
          </cell>
          <cell r="N122">
            <v>8380644</v>
          </cell>
          <cell r="O122" t="str">
            <v>20.06.2016</v>
          </cell>
          <cell r="P122">
            <v>3200230</v>
          </cell>
          <cell r="Q122" t="str">
            <v>3823.19.00</v>
          </cell>
          <cell r="R122"/>
          <cell r="S122" t="str">
            <v>OTHER INDUSTRIAL MONOCARBOXYLIC FATTY ACID DISTILLED FATTY ACID - C8/C10 (CAPRYLIC CAPRIC ACID)</v>
          </cell>
          <cell r="T122" t="str">
            <v>CIF</v>
          </cell>
          <cell r="U122" t="str">
            <v>21.06.2016</v>
          </cell>
          <cell r="V122"/>
          <cell r="W122"/>
          <cell r="X122">
            <v>42571</v>
          </cell>
          <cell r="Y122">
            <v>66.349999999999994</v>
          </cell>
        </row>
        <row r="123">
          <cell r="E123" t="str">
            <v>VVF/TAL/EXP/0229/16-17</v>
          </cell>
          <cell r="F123">
            <v>42542</v>
          </cell>
          <cell r="G123">
            <v>9103750206</v>
          </cell>
          <cell r="H123" t="str">
            <v>DTA</v>
          </cell>
          <cell r="I123" t="str">
            <v>TALOJA</v>
          </cell>
          <cell r="J123" t="str">
            <v>DIRECT</v>
          </cell>
          <cell r="K123" t="str">
            <v>VVF LLC</v>
          </cell>
          <cell r="L123" t="str">
            <v>USA</v>
          </cell>
          <cell r="M123" t="str">
            <v>90 Days from B/L date</v>
          </cell>
          <cell r="N123">
            <v>8404333</v>
          </cell>
          <cell r="O123" t="str">
            <v>21.06.2016</v>
          </cell>
          <cell r="P123">
            <v>3200231</v>
          </cell>
          <cell r="Q123" t="str">
            <v>2905.17.00</v>
          </cell>
          <cell r="R123"/>
          <cell r="S123" t="str">
            <v>SATRTD - HXADECAN-1-OL (CETYL ALCHL) FATTY ALCOHOL VEGAROL 1698 (CETYL ALCOHOL) NF, PASTILLES</v>
          </cell>
          <cell r="T123" t="str">
            <v>CIF</v>
          </cell>
          <cell r="U123" t="str">
            <v>22.06.2016</v>
          </cell>
          <cell r="V123"/>
          <cell r="W123"/>
          <cell r="X123">
            <v>42634</v>
          </cell>
          <cell r="Y123">
            <v>66.349999999999994</v>
          </cell>
        </row>
        <row r="124">
          <cell r="E124" t="str">
            <v>VVF/TAL/EXP/0230/16-17</v>
          </cell>
          <cell r="F124">
            <v>42542</v>
          </cell>
          <cell r="G124">
            <v>9103750207</v>
          </cell>
          <cell r="H124" t="str">
            <v>DTA</v>
          </cell>
          <cell r="I124" t="str">
            <v>TALOJA</v>
          </cell>
          <cell r="J124" t="str">
            <v>DIRECT</v>
          </cell>
          <cell r="K124" t="str">
            <v>VVF LLC</v>
          </cell>
          <cell r="L124" t="str">
            <v>USA</v>
          </cell>
          <cell r="M124" t="str">
            <v>90 Days from B/L date</v>
          </cell>
          <cell r="N124">
            <v>8405375</v>
          </cell>
          <cell r="O124" t="str">
            <v>21.06.2016</v>
          </cell>
          <cell r="P124">
            <v>3200232</v>
          </cell>
          <cell r="Q124" t="str">
            <v>2915.70.20/ 3823.70.90</v>
          </cell>
          <cell r="R124"/>
          <cell r="S124" t="str">
            <v>STEARIC ACID 90%</v>
          </cell>
          <cell r="T124" t="str">
            <v>CIF</v>
          </cell>
          <cell r="U124" t="str">
            <v>22.06.2016</v>
          </cell>
          <cell r="V124"/>
          <cell r="W124"/>
          <cell r="X124">
            <v>42634</v>
          </cell>
          <cell r="Y124">
            <v>66.349999999999994</v>
          </cell>
        </row>
        <row r="125">
          <cell r="E125" t="str">
            <v>VVF/TAL/EXP/0231/16-17</v>
          </cell>
          <cell r="F125">
            <v>42542</v>
          </cell>
          <cell r="G125">
            <v>9103750208</v>
          </cell>
          <cell r="H125" t="str">
            <v>DTA</v>
          </cell>
          <cell r="I125" t="str">
            <v>TALOJA</v>
          </cell>
          <cell r="J125" t="str">
            <v>DIRECT</v>
          </cell>
          <cell r="K125" t="str">
            <v>IXOM PERU S.A.C.</v>
          </cell>
          <cell r="L125" t="str">
            <v>PERU</v>
          </cell>
          <cell r="M125" t="str">
            <v>L/C 60 DAYS FROM B/L DATE</v>
          </cell>
          <cell r="N125">
            <v>8405697</v>
          </cell>
          <cell r="O125" t="str">
            <v>21.06.2016</v>
          </cell>
          <cell r="P125">
            <v>3200233</v>
          </cell>
          <cell r="Q125" t="str">
            <v>3823.70.90/2905.17.00/3404.90.90</v>
          </cell>
          <cell r="R125"/>
          <cell r="S125" t="str">
            <v>OTHER INDUSTRIAL FATTY ALCOHOL VEGAROL 1618 50:50 (CETO STEARYL ALCOHOL 50:50) PASTILLES/SATRTD - OCTDECN-1-OL (STRYL ALCHL) FATTY ALCOHOL VEGAROL 1898 (STEARYL ALCOHOL) PASTILLES/ OTHER ARTFCL WAXES AND PREPD WAXES NES. VEGAROL EW 100 (EMULSIFYING WAX)</v>
          </cell>
          <cell r="T125" t="str">
            <v>CFR</v>
          </cell>
          <cell r="U125" t="str">
            <v>22.06.2016</v>
          </cell>
          <cell r="V125"/>
          <cell r="W125"/>
          <cell r="X125">
            <v>42603</v>
          </cell>
          <cell r="Y125">
            <v>66.349999999999994</v>
          </cell>
        </row>
        <row r="126">
          <cell r="E126" t="str">
            <v>VVF/TAL/EXP/0232/16-17</v>
          </cell>
          <cell r="F126">
            <v>42543</v>
          </cell>
          <cell r="G126">
            <v>9103750209</v>
          </cell>
          <cell r="H126" t="str">
            <v>DTA</v>
          </cell>
          <cell r="I126" t="str">
            <v>TALOJA</v>
          </cell>
          <cell r="J126" t="str">
            <v>DIRECT</v>
          </cell>
          <cell r="K126" t="str">
            <v>VVF LLC</v>
          </cell>
          <cell r="L126" t="str">
            <v>USA</v>
          </cell>
          <cell r="M126" t="str">
            <v>90 Days from B/L date</v>
          </cell>
          <cell r="N126">
            <v>8426107</v>
          </cell>
          <cell r="O126" t="str">
            <v>22.06.2016</v>
          </cell>
          <cell r="P126">
            <v>3200234</v>
          </cell>
          <cell r="Q126" t="str">
            <v>29159090</v>
          </cell>
          <cell r="R126" t="str">
            <v>Other Saturated acyclic Monocarboxylic acids</v>
          </cell>
          <cell r="S126" t="str">
            <v>OTHER SATRTD ACYLC MNOCRBIXYLC ACDS ETC AND THR DRVTVS DISTILLED FATTY ACID C-22 BEHENIC ACID 90%</v>
          </cell>
          <cell r="T126" t="str">
            <v>CIF</v>
          </cell>
          <cell r="U126" t="str">
            <v>23.06.2016</v>
          </cell>
          <cell r="V126"/>
          <cell r="W126"/>
          <cell r="X126">
            <v>42635</v>
          </cell>
          <cell r="Y126">
            <v>66.349999999999994</v>
          </cell>
        </row>
        <row r="127">
          <cell r="E127" t="str">
            <v>VVF/TAL/EXP/0233/16-17</v>
          </cell>
          <cell r="F127">
            <v>42543</v>
          </cell>
          <cell r="G127">
            <v>9103750210</v>
          </cell>
          <cell r="H127" t="str">
            <v>DTA</v>
          </cell>
          <cell r="I127" t="str">
            <v>TALOJA</v>
          </cell>
          <cell r="J127" t="str">
            <v>DIRECT</v>
          </cell>
          <cell r="K127" t="str">
            <v>QUIMICOS INTEGRALES SAS</v>
          </cell>
          <cell r="L127" t="str">
            <v>COLOMBIA</v>
          </cell>
          <cell r="M127" t="str">
            <v>100% CAD</v>
          </cell>
          <cell r="N127">
            <v>8439454</v>
          </cell>
          <cell r="O127" t="str">
            <v>23.06.2016</v>
          </cell>
          <cell r="P127">
            <v>3200235</v>
          </cell>
          <cell r="Q127" t="str">
            <v>29051700/38237090</v>
          </cell>
          <cell r="R127" t="str">
            <v>Lauryl Alcohol, Cetyl Alcohol, Stearyl Alcohol / Other Industrial Fatty Alcohols (all types)</v>
          </cell>
          <cell r="S127" t="str">
            <v>OTHER INDUSTRIAL FATTY ALCOHOL VEGAROL 1618 PS (CETO STEARYL ALCOHOL) PASTILLES</v>
          </cell>
          <cell r="T127" t="str">
            <v>CFR</v>
          </cell>
          <cell r="U127" t="str">
            <v>24.06.2016</v>
          </cell>
          <cell r="V127"/>
          <cell r="W127"/>
          <cell r="X127">
            <v>42574</v>
          </cell>
          <cell r="Y127">
            <v>66.349999999999994</v>
          </cell>
        </row>
        <row r="128">
          <cell r="E128" t="str">
            <v>VVF/TAL/EXP/0234/16-17</v>
          </cell>
          <cell r="F128">
            <v>42551</v>
          </cell>
          <cell r="G128">
            <v>9103750232</v>
          </cell>
          <cell r="H128" t="str">
            <v>DTA</v>
          </cell>
          <cell r="I128" t="str">
            <v>TALOJA</v>
          </cell>
          <cell r="J128" t="str">
            <v>DIRECT</v>
          </cell>
          <cell r="K128" t="str">
            <v>VVF SINGAPORE PTE LTD.</v>
          </cell>
          <cell r="L128" t="str">
            <v>KENYA</v>
          </cell>
          <cell r="M128" t="str">
            <v>30 Days from B/L date</v>
          </cell>
          <cell r="N128">
            <v>8601088</v>
          </cell>
          <cell r="O128" t="str">
            <v>30.06.2016</v>
          </cell>
          <cell r="P128">
            <v>3200263</v>
          </cell>
          <cell r="Q128" t="str">
            <v>3823.70.90</v>
          </cell>
          <cell r="R128"/>
          <cell r="S128" t="str">
            <v>OTHER INDUSTRIAL FATTY ALCOHOL VEGAROL 1618 TA (CETO STEARYL ALCOHOL) PASTILLES</v>
          </cell>
          <cell r="T128" t="str">
            <v>CIF</v>
          </cell>
          <cell r="U128" t="str">
            <v>02.07.2016</v>
          </cell>
          <cell r="V128"/>
          <cell r="W128"/>
          <cell r="X128">
            <v>42581</v>
          </cell>
          <cell r="Y128">
            <v>66.349999999999994</v>
          </cell>
        </row>
        <row r="129">
          <cell r="E129" t="str">
            <v>VVF/TAL/EXP/0236/16-17</v>
          </cell>
          <cell r="F129">
            <v>42544</v>
          </cell>
          <cell r="G129">
            <v>9103750211</v>
          </cell>
          <cell r="H129" t="str">
            <v>DTA</v>
          </cell>
          <cell r="I129" t="str">
            <v>TALOJA</v>
          </cell>
          <cell r="J129" t="str">
            <v>DIRECT</v>
          </cell>
          <cell r="K129" t="str">
            <v>SIYEZA FINE CHEM (PTY) LTD.</v>
          </cell>
          <cell r="L129" t="str">
            <v>SOUTH AFRICA</v>
          </cell>
          <cell r="M129" t="str">
            <v>100% CAD</v>
          </cell>
          <cell r="N129">
            <v>8449121</v>
          </cell>
          <cell r="O129" t="str">
            <v>23.06.2016</v>
          </cell>
          <cell r="P129">
            <v>3200237</v>
          </cell>
          <cell r="Q129" t="str">
            <v>38237090</v>
          </cell>
          <cell r="R129"/>
          <cell r="S129" t="str">
            <v>OTHER INDUSTRIAL FATTY ALCOHOL VEGAROL 1618 TA (CETO STEARYL ALCOHOL) PASTILLES</v>
          </cell>
          <cell r="T129" t="str">
            <v>CIF</v>
          </cell>
          <cell r="U129" t="str">
            <v>25.06.2016</v>
          </cell>
          <cell r="V129"/>
          <cell r="W129"/>
          <cell r="X129">
            <v>42574</v>
          </cell>
          <cell r="Y129">
            <v>66.349999999999994</v>
          </cell>
        </row>
        <row r="130">
          <cell r="E130" t="str">
            <v>VVF/TAL/EXP/0237/16-17</v>
          </cell>
          <cell r="F130">
            <v>42544</v>
          </cell>
          <cell r="G130">
            <v>9103750212</v>
          </cell>
          <cell r="H130" t="str">
            <v>DTA</v>
          </cell>
          <cell r="I130" t="str">
            <v>TALOJA</v>
          </cell>
          <cell r="J130" t="str">
            <v>DIRECT</v>
          </cell>
          <cell r="K130" t="str">
            <v>VVF SINGAPORE PTE LTD</v>
          </cell>
          <cell r="L130" t="str">
            <v>MALAYSIA</v>
          </cell>
          <cell r="M130" t="str">
            <v>30 Days from B/L date</v>
          </cell>
          <cell r="N130">
            <v>8449130</v>
          </cell>
          <cell r="O130" t="str">
            <v>23.06.2016</v>
          </cell>
          <cell r="P130">
            <v>3200238</v>
          </cell>
          <cell r="Q130" t="str">
            <v>29157010</v>
          </cell>
          <cell r="R130"/>
          <cell r="S130" t="str">
            <v>PALMITIC ACID 98%</v>
          </cell>
          <cell r="T130" t="str">
            <v>CIF</v>
          </cell>
          <cell r="U130" t="str">
            <v>24.06.2016</v>
          </cell>
          <cell r="V130"/>
          <cell r="W130"/>
          <cell r="X130">
            <v>42574</v>
          </cell>
          <cell r="Y130">
            <v>66.349999999999994</v>
          </cell>
        </row>
        <row r="131">
          <cell r="E131" t="str">
            <v>VVF/TAL/EXP/0238/16-17</v>
          </cell>
          <cell r="F131">
            <v>42544</v>
          </cell>
          <cell r="G131">
            <v>9103750213</v>
          </cell>
          <cell r="H131" t="str">
            <v>DTA</v>
          </cell>
          <cell r="I131" t="str">
            <v>TALOJA</v>
          </cell>
          <cell r="J131" t="str">
            <v>DIRECT</v>
          </cell>
          <cell r="K131" t="str">
            <v>LOREAL MFG MIDRAND (PTY) LTD.</v>
          </cell>
          <cell r="L131" t="str">
            <v>SOUTH AFRICA</v>
          </cell>
          <cell r="M131" t="str">
            <v>60 Days from B/L date</v>
          </cell>
          <cell r="N131">
            <v>8449178</v>
          </cell>
          <cell r="O131" t="str">
            <v>23.06.2016</v>
          </cell>
          <cell r="P131">
            <v>3200239</v>
          </cell>
          <cell r="Q131" t="str">
            <v>29051700/38237090</v>
          </cell>
          <cell r="R131"/>
          <cell r="S131" t="str">
            <v>SATRTD - HXADECAN-1-OL (CETYL ALCHL) FATTY ALCOHOL VEGAROL 1698 (CETYL ALCOHOL) PASTILLES/OTHER INDUSTRIAL FATTY ALCOHOL VEGAROL 1618 TA (CETO STEARYL ALCOHOL 30:70) PASTILLES</v>
          </cell>
          <cell r="T131" t="str">
            <v>CFR</v>
          </cell>
          <cell r="U131" t="str">
            <v>25.06.2016</v>
          </cell>
          <cell r="V131"/>
          <cell r="W131"/>
          <cell r="X131">
            <v>42605</v>
          </cell>
          <cell r="Y131">
            <v>66.349999999999994</v>
          </cell>
        </row>
        <row r="132">
          <cell r="E132" t="str">
            <v>VVF/TAL/EXP/0239/16-17</v>
          </cell>
          <cell r="F132">
            <v>42544</v>
          </cell>
          <cell r="G132">
            <v>9103750214</v>
          </cell>
          <cell r="H132" t="str">
            <v>DTA</v>
          </cell>
          <cell r="I132" t="str">
            <v>TALOJA</v>
          </cell>
          <cell r="J132" t="str">
            <v>DIRECT</v>
          </cell>
          <cell r="K132" t="str">
            <v>VVF SINGAPORE PTE LTD.</v>
          </cell>
          <cell r="L132" t="str">
            <v>MALAYSIA</v>
          </cell>
          <cell r="M132" t="str">
            <v>30 Days from B/L date</v>
          </cell>
          <cell r="N132">
            <v>8449238</v>
          </cell>
          <cell r="O132" t="str">
            <v>23.06.2016</v>
          </cell>
          <cell r="P132">
            <v>3200240</v>
          </cell>
          <cell r="Q132" t="str">
            <v>2915.70.10</v>
          </cell>
          <cell r="R132"/>
          <cell r="S132" t="str">
            <v>PALMITIC ACID 98%</v>
          </cell>
          <cell r="T132" t="str">
            <v>CIF</v>
          </cell>
          <cell r="U132" t="str">
            <v>25.06.2016</v>
          </cell>
          <cell r="V132"/>
          <cell r="W132"/>
          <cell r="X132">
            <v>42574</v>
          </cell>
          <cell r="Y132">
            <v>66.349999999999994</v>
          </cell>
        </row>
        <row r="133">
          <cell r="E133" t="str">
            <v>VVF/TAL/EXP/0240/16-17</v>
          </cell>
          <cell r="F133">
            <v>42545</v>
          </cell>
          <cell r="G133">
            <v>9103750224</v>
          </cell>
          <cell r="H133" t="str">
            <v>DTA</v>
          </cell>
          <cell r="I133" t="str">
            <v>TALOJA</v>
          </cell>
          <cell r="J133" t="str">
            <v>DIRECT</v>
          </cell>
          <cell r="K133" t="str">
            <v>OLEOTRADE INTERNATIONAL CO. LTD.</v>
          </cell>
          <cell r="L133" t="str">
            <v>JAPAN</v>
          </cell>
          <cell r="M133" t="str">
            <v>100% CAD</v>
          </cell>
          <cell r="N133">
            <v>8469354</v>
          </cell>
          <cell r="O133" t="str">
            <v>24.06.2016</v>
          </cell>
          <cell r="P133">
            <v>3200241</v>
          </cell>
          <cell r="Q133" t="str">
            <v>38237090</v>
          </cell>
          <cell r="R133"/>
          <cell r="S133" t="str">
            <v>OTHER INDUSTRIAL FATTY ALCOHOL VEGAROL 1822 (BEHENYL ALCOHOL) PASTILLES</v>
          </cell>
          <cell r="T133" t="str">
            <v>CFR</v>
          </cell>
          <cell r="U133" t="str">
            <v>25.06.2016</v>
          </cell>
          <cell r="V133"/>
          <cell r="W133"/>
          <cell r="X133">
            <v>42575</v>
          </cell>
          <cell r="Y133">
            <v>66.349999999999994</v>
          </cell>
        </row>
        <row r="134">
          <cell r="E134" t="str">
            <v>VVF/TAL/EXP/0241/16-17</v>
          </cell>
          <cell r="F134">
            <v>42545</v>
          </cell>
          <cell r="G134">
            <v>9103750225</v>
          </cell>
          <cell r="H134" t="str">
            <v>DTA</v>
          </cell>
          <cell r="I134" t="str">
            <v>TALOJA</v>
          </cell>
          <cell r="J134" t="str">
            <v>DIRECT</v>
          </cell>
          <cell r="K134" t="str">
            <v>INTERBEAUTY COSMETICS LTD.</v>
          </cell>
          <cell r="L134" t="str">
            <v>ISRAEL</v>
          </cell>
          <cell r="M134" t="str">
            <v>60 Days from B/L date</v>
          </cell>
          <cell r="N134">
            <v>8469446</v>
          </cell>
          <cell r="O134" t="str">
            <v>24.06.2016</v>
          </cell>
          <cell r="P134">
            <v>3200242</v>
          </cell>
          <cell r="Q134" t="str">
            <v>2905.17.00</v>
          </cell>
          <cell r="R134"/>
          <cell r="S134" t="str">
            <v>SATRTD - HXADECAN-1-OL (CETYL ALCHL) FATTY ALCOHOL VEGAROL 1698 (CETYL ALCOHOL) PASTILLES/SATRTD - OCTDECN-1-OL (STRYL ALCHL) FATTY ALCOHOL VEGAROL 1898 STEARYL ALCOHOL)</v>
          </cell>
          <cell r="T134" t="str">
            <v>CIF</v>
          </cell>
          <cell r="U134" t="str">
            <v>25.06.2016</v>
          </cell>
          <cell r="V134"/>
          <cell r="W134"/>
          <cell r="X134">
            <v>42606</v>
          </cell>
          <cell r="Y134">
            <v>66.349999999999994</v>
          </cell>
        </row>
        <row r="135">
          <cell r="E135" t="str">
            <v>VVF/TAL/EXP/0242/16-17</v>
          </cell>
          <cell r="F135">
            <v>42545</v>
          </cell>
          <cell r="G135">
            <v>9103750218</v>
          </cell>
          <cell r="H135" t="str">
            <v>DTA</v>
          </cell>
          <cell r="I135" t="str">
            <v>TALOJA</v>
          </cell>
          <cell r="J135" t="str">
            <v>DIRECT</v>
          </cell>
          <cell r="K135" t="str">
            <v>CRODA EUROPE LIMITED.</v>
          </cell>
          <cell r="L135" t="str">
            <v>THE NETHERLANDS</v>
          </cell>
          <cell r="M135" t="str">
            <v>60 Days from B/L date</v>
          </cell>
          <cell r="N135">
            <v>8471000</v>
          </cell>
          <cell r="O135" t="str">
            <v>24.06.2016</v>
          </cell>
          <cell r="P135">
            <v>3200243</v>
          </cell>
          <cell r="Q135" t="str">
            <v>3823.19.00</v>
          </cell>
          <cell r="R135"/>
          <cell r="S135" t="str">
            <v>OTHER INDUSTRIAL MONOCARBOXYLIC FATTY ACID DISTILLED FATTY ACID - C8/C10 (CAPRYLIC CAPRIC ACID)</v>
          </cell>
          <cell r="T135" t="str">
            <v>CIF</v>
          </cell>
          <cell r="U135" t="str">
            <v>27.06.2016</v>
          </cell>
          <cell r="V135"/>
          <cell r="W135"/>
          <cell r="X135">
            <v>42606</v>
          </cell>
          <cell r="Y135">
            <v>66.349999999999994</v>
          </cell>
        </row>
        <row r="136">
          <cell r="E136" t="str">
            <v>VVF/TAL/EXP/0243/16-17</v>
          </cell>
          <cell r="F136">
            <v>42545</v>
          </cell>
          <cell r="G136">
            <v>9103750215</v>
          </cell>
          <cell r="H136" t="str">
            <v>DTA</v>
          </cell>
          <cell r="I136" t="str">
            <v>TALOJA</v>
          </cell>
          <cell r="J136" t="str">
            <v>DIRECT</v>
          </cell>
          <cell r="K136" t="str">
            <v>DABUR EGYPT LIMITED.</v>
          </cell>
          <cell r="L136" t="str">
            <v>EGYPT</v>
          </cell>
          <cell r="M136" t="str">
            <v>30 Days from B/L date</v>
          </cell>
          <cell r="N136">
            <v>8471075</v>
          </cell>
          <cell r="O136" t="str">
            <v>24.06.2016</v>
          </cell>
          <cell r="P136">
            <v>3200244</v>
          </cell>
          <cell r="Q136" t="str">
            <v>2905.17.00/3823.70.90</v>
          </cell>
          <cell r="R136"/>
          <cell r="S136" t="str">
            <v>SATRTD - HXADECAN-1-OL (CETYL ALCHL)FATTY ALCOHOL VEGAROL 1698 (CETYL ALCOHOL) PASTILLES / OTHER INDUSTRIAL FATTY ALCOHOL VEGAROL 1618 TA (CETO STEARYL ALCOHOL) PASTILLES</v>
          </cell>
          <cell r="T136" t="str">
            <v>CIF</v>
          </cell>
          <cell r="U136" t="str">
            <v>25.06.2016</v>
          </cell>
          <cell r="V136"/>
          <cell r="W136"/>
          <cell r="X136">
            <v>42575</v>
          </cell>
          <cell r="Y136">
            <v>66.349999999999994</v>
          </cell>
        </row>
        <row r="137">
          <cell r="E137" t="str">
            <v>VVF/TAL/EXP/0244/16-17</v>
          </cell>
          <cell r="F137">
            <v>42545</v>
          </cell>
          <cell r="G137">
            <v>9103750216</v>
          </cell>
          <cell r="H137" t="str">
            <v>DTA</v>
          </cell>
          <cell r="I137" t="str">
            <v>TALOJA</v>
          </cell>
          <cell r="J137" t="str">
            <v>DIRECT</v>
          </cell>
          <cell r="K137" t="str">
            <v>PINEWOOD HEALTHCARE</v>
          </cell>
          <cell r="L137" t="str">
            <v>IRELAND</v>
          </cell>
          <cell r="M137" t="str">
            <v>100% CAD</v>
          </cell>
          <cell r="N137">
            <v>8473374</v>
          </cell>
          <cell r="O137" t="str">
            <v>24.06.2016</v>
          </cell>
          <cell r="P137">
            <v>3200245</v>
          </cell>
          <cell r="Q137" t="str">
            <v>3823.70.90</v>
          </cell>
          <cell r="R137"/>
          <cell r="S137" t="str">
            <v>OTHER INDUSTRIAL FATTY ALCOHOL VEGAROL 1618 TA (CETO STEARYL ALCOHOL) PASTILLES</v>
          </cell>
          <cell r="T137" t="str">
            <v>FOB</v>
          </cell>
          <cell r="U137" t="str">
            <v>27.06.2016</v>
          </cell>
          <cell r="V137"/>
          <cell r="W137"/>
          <cell r="X137">
            <v>42575</v>
          </cell>
          <cell r="Y137">
            <v>66.349999999999994</v>
          </cell>
        </row>
        <row r="138">
          <cell r="E138" t="str">
            <v>VVF/TAL/EXP/0245/16-17</v>
          </cell>
          <cell r="F138">
            <v>42545</v>
          </cell>
          <cell r="G138"/>
          <cell r="H138" t="str">
            <v>DTA</v>
          </cell>
          <cell r="I138" t="str">
            <v>TALOJA</v>
          </cell>
          <cell r="J138" t="str">
            <v>DIRECT</v>
          </cell>
          <cell r="K138" t="str">
            <v>PINEWOOD HEALTHCARE</v>
          </cell>
          <cell r="L138" t="str">
            <v>IRELAND</v>
          </cell>
          <cell r="M138" t="str">
            <v>100% CAD</v>
          </cell>
          <cell r="N138">
            <v>8475985</v>
          </cell>
          <cell r="O138" t="str">
            <v>24.06.2016</v>
          </cell>
          <cell r="P138">
            <v>3200246</v>
          </cell>
          <cell r="Q138" t="str">
            <v>3823.70.90</v>
          </cell>
          <cell r="R138"/>
          <cell r="S138" t="str">
            <v>OTHER INDUSTRIAL FATTY ALCOHOL VEGAROL 1618 TA (CETO STEARYL ALCOHOL) PASTILLES</v>
          </cell>
          <cell r="T138" t="str">
            <v>FOB</v>
          </cell>
          <cell r="U138" t="str">
            <v>27.06.2016</v>
          </cell>
          <cell r="V138"/>
          <cell r="W138"/>
          <cell r="X138">
            <v>42575</v>
          </cell>
          <cell r="Y138">
            <v>66.349999999999994</v>
          </cell>
        </row>
        <row r="139">
          <cell r="E139" t="str">
            <v>VVF/TAL/EXP/0246/16-17</v>
          </cell>
          <cell r="F139">
            <v>42545</v>
          </cell>
          <cell r="G139" t="str">
            <v>9103750222-223</v>
          </cell>
          <cell r="H139" t="str">
            <v>DTA</v>
          </cell>
          <cell r="I139" t="str">
            <v>TALOJA</v>
          </cell>
          <cell r="J139" t="str">
            <v>DIRECT</v>
          </cell>
          <cell r="K139" t="str">
            <v>SUNJIN BEAUTY SCIENCE CO., LTD.</v>
          </cell>
          <cell r="L139" t="str">
            <v>KOREA</v>
          </cell>
          <cell r="M139" t="str">
            <v>100% CAD</v>
          </cell>
          <cell r="N139">
            <v>8475924</v>
          </cell>
          <cell r="O139" t="str">
            <v>24.06.2016</v>
          </cell>
          <cell r="P139">
            <v>3200247</v>
          </cell>
          <cell r="Q139" t="str">
            <v>3823.12.00</v>
          </cell>
          <cell r="R139"/>
          <cell r="S139" t="str">
            <v>OLEIC ACID DISTILLED FATTY ACID OLEIC ACID - 60</v>
          </cell>
          <cell r="T139" t="str">
            <v>CIF</v>
          </cell>
          <cell r="U139" t="str">
            <v>25.06.2016</v>
          </cell>
          <cell r="V139"/>
          <cell r="W139"/>
          <cell r="X139">
            <v>42575</v>
          </cell>
          <cell r="Y139">
            <v>66.349999999999994</v>
          </cell>
        </row>
        <row r="140">
          <cell r="E140" t="str">
            <v>VVF/TAL/EXP/0247/16-17</v>
          </cell>
          <cell r="F140">
            <v>42546</v>
          </cell>
          <cell r="G140" t="str">
            <v>9103750222-223</v>
          </cell>
          <cell r="H140" t="str">
            <v>DTA</v>
          </cell>
          <cell r="I140" t="str">
            <v>TALOJA</v>
          </cell>
          <cell r="J140" t="str">
            <v>DIRECT</v>
          </cell>
          <cell r="K140" t="str">
            <v>SUNJIN BEAUTY SCIENCE CO., LTD.</v>
          </cell>
          <cell r="L140" t="str">
            <v>KOREA</v>
          </cell>
          <cell r="M140" t="str">
            <v>100% CAD</v>
          </cell>
          <cell r="N140">
            <v>8485024</v>
          </cell>
          <cell r="O140" t="str">
            <v>25.06.2016</v>
          </cell>
          <cell r="P140">
            <v>3200248</v>
          </cell>
          <cell r="Q140" t="str">
            <v>3823.12.00</v>
          </cell>
          <cell r="R140"/>
          <cell r="S140" t="str">
            <v>OLEIC ACID DISTILLED FATTY ACID OLEIC ACID - 60</v>
          </cell>
          <cell r="T140" t="str">
            <v>CIF</v>
          </cell>
          <cell r="U140" t="str">
            <v>27.06.2016</v>
          </cell>
          <cell r="V140"/>
          <cell r="W140"/>
          <cell r="X140">
            <v>42575</v>
          </cell>
          <cell r="Y140">
            <v>66.349999999999994</v>
          </cell>
        </row>
        <row r="141">
          <cell r="E141" t="str">
            <v>VVF/TAL/EXP/0248/16-17</v>
          </cell>
          <cell r="F141">
            <v>42548</v>
          </cell>
          <cell r="G141"/>
          <cell r="H141" t="str">
            <v>DTA</v>
          </cell>
          <cell r="I141" t="str">
            <v>TALOJA</v>
          </cell>
          <cell r="J141" t="str">
            <v>DIRECT</v>
          </cell>
          <cell r="K141" t="str">
            <v>OOO REVADA</v>
          </cell>
          <cell r="L141" t="str">
            <v>RUSSIA</v>
          </cell>
          <cell r="M141" t="str">
            <v>45 Days from B/L date</v>
          </cell>
          <cell r="N141">
            <v>8513860</v>
          </cell>
          <cell r="O141" t="str">
            <v>27.06.2016</v>
          </cell>
          <cell r="P141">
            <v>3200249</v>
          </cell>
          <cell r="Q141" t="str">
            <v>3823.70.90</v>
          </cell>
          <cell r="R141"/>
          <cell r="S141" t="str">
            <v>OTHER INDUSTRIAL FATTY ALCOHOL VEGAROL 1618 50:50 (MB) (CETO STEARYL ALCOHOL) PASTILLES</v>
          </cell>
          <cell r="T141" t="str">
            <v>CFR</v>
          </cell>
          <cell r="U141" t="str">
            <v>29.06.2016</v>
          </cell>
          <cell r="V141"/>
          <cell r="W141"/>
          <cell r="X141">
            <v>42599</v>
          </cell>
          <cell r="Y141">
            <v>66.349999999999994</v>
          </cell>
        </row>
        <row r="142">
          <cell r="E142" t="str">
            <v>VVF/TAL/EXP/0249/16-17</v>
          </cell>
          <cell r="F142">
            <v>42548</v>
          </cell>
          <cell r="G142"/>
          <cell r="H142" t="str">
            <v>DTA</v>
          </cell>
          <cell r="I142" t="str">
            <v>TALOJA</v>
          </cell>
          <cell r="J142" t="str">
            <v>DIRECT</v>
          </cell>
          <cell r="K142" t="str">
            <v>COLGATE-PALMOLIVE morocco</v>
          </cell>
          <cell r="L142" t="str">
            <v>morocco</v>
          </cell>
          <cell r="M142" t="str">
            <v>90 Days from B/L date</v>
          </cell>
          <cell r="N142">
            <v>8513872</v>
          </cell>
          <cell r="O142" t="str">
            <v>27.06.2016</v>
          </cell>
          <cell r="P142">
            <v>3200250</v>
          </cell>
          <cell r="Q142" t="str">
            <v>3823.70.90</v>
          </cell>
          <cell r="R142"/>
          <cell r="S142" t="str">
            <v>OTHER INDUSTRIAL FATTY ALCOHOL VEGAROL 22 (BEHENYL ALCOHOL) PASTILLES</v>
          </cell>
          <cell r="T142" t="str">
            <v>cfR</v>
          </cell>
          <cell r="U142" t="str">
            <v>28.06.2016</v>
          </cell>
          <cell r="V142"/>
          <cell r="W142"/>
          <cell r="X142">
            <v>42640</v>
          </cell>
          <cell r="Y142">
            <v>66.349999999999994</v>
          </cell>
        </row>
        <row r="143">
          <cell r="E143" t="str">
            <v>VVF/TAL/EXP/0250/16-17</v>
          </cell>
          <cell r="F143">
            <v>42548</v>
          </cell>
          <cell r="G143"/>
          <cell r="H143" t="str">
            <v>DTA</v>
          </cell>
          <cell r="I143" t="str">
            <v>TALOJA</v>
          </cell>
          <cell r="J143" t="str">
            <v>DIRECT</v>
          </cell>
          <cell r="K143" t="str">
            <v>AKZO NOBEL SURFACE CHEMISTRY AB</v>
          </cell>
          <cell r="L143" t="str">
            <v>sweden</v>
          </cell>
          <cell r="M143" t="str">
            <v>60 Days from B/L date</v>
          </cell>
          <cell r="N143">
            <v>8521998</v>
          </cell>
          <cell r="O143" t="str">
            <v>27.06.2016</v>
          </cell>
          <cell r="P143">
            <v>3200251</v>
          </cell>
          <cell r="Q143" t="str">
            <v>2915.90.90</v>
          </cell>
          <cell r="R143"/>
          <cell r="S143" t="str">
            <v>OTHER SATRDT ACYLC MNOCRBIXYLC ACDS DISTILLED FATTY ACID - C10 (CAPRIC ACID 99%)</v>
          </cell>
          <cell r="T143" t="str">
            <v>CIF</v>
          </cell>
          <cell r="U143" t="str">
            <v>29.06.2016</v>
          </cell>
          <cell r="V143"/>
          <cell r="W143"/>
          <cell r="X143">
            <v>42609</v>
          </cell>
          <cell r="Y143">
            <v>74.3</v>
          </cell>
        </row>
        <row r="144">
          <cell r="E144" t="str">
            <v>VVF/TAL/EXP/0252/16-17</v>
          </cell>
          <cell r="F144">
            <v>42549</v>
          </cell>
          <cell r="G144"/>
          <cell r="H144" t="str">
            <v>DTA</v>
          </cell>
          <cell r="I144" t="str">
            <v>TALOJA</v>
          </cell>
          <cell r="J144" t="str">
            <v>DIRECT</v>
          </cell>
          <cell r="K144" t="str">
            <v>VVF LLC</v>
          </cell>
          <cell r="L144" t="str">
            <v>USA</v>
          </cell>
          <cell r="M144" t="str">
            <v>90 Days from B/L date</v>
          </cell>
          <cell r="N144">
            <v>8543758</v>
          </cell>
          <cell r="O144" t="str">
            <v>28.06.2016</v>
          </cell>
          <cell r="P144">
            <v>3200253</v>
          </cell>
          <cell r="Q144" t="str">
            <v>3823.70.90</v>
          </cell>
          <cell r="R144"/>
          <cell r="S144" t="str">
            <v>OTHER INDUSTRIAL FATTY ALCOHOL VEGAROL 1618 50:50 (CETO STEARYL ALCOHOL) NF, PASTILLES</v>
          </cell>
          <cell r="T144" t="str">
            <v>CIF</v>
          </cell>
          <cell r="U144" t="str">
            <v>30.06.2016</v>
          </cell>
          <cell r="V144"/>
          <cell r="W144"/>
          <cell r="X144">
            <v>42641</v>
          </cell>
          <cell r="Y144">
            <v>66.349999999999994</v>
          </cell>
        </row>
        <row r="145">
          <cell r="E145" t="str">
            <v>VVF/TAL/EXP/0253/16-17</v>
          </cell>
          <cell r="F145">
            <v>42549</v>
          </cell>
          <cell r="G145"/>
          <cell r="H145" t="str">
            <v>DTA</v>
          </cell>
          <cell r="I145" t="str">
            <v>TALOJA</v>
          </cell>
          <cell r="J145" t="str">
            <v>DIRECT</v>
          </cell>
          <cell r="K145" t="str">
            <v>VVF SINGAPORE PTE LTD.,</v>
          </cell>
          <cell r="L145" t="str">
            <v>MALAYSIA</v>
          </cell>
          <cell r="M145" t="str">
            <v>30 Days from B/L date</v>
          </cell>
          <cell r="N145">
            <v>8543800</v>
          </cell>
          <cell r="O145" t="str">
            <v>28.06.2016</v>
          </cell>
          <cell r="P145">
            <v>3200254</v>
          </cell>
          <cell r="Q145" t="str">
            <v>2915.70.10</v>
          </cell>
          <cell r="R145"/>
          <cell r="S145" t="str">
            <v>PALMITIC ACID 98%</v>
          </cell>
          <cell r="T145" t="str">
            <v>CIF</v>
          </cell>
          <cell r="U145" t="str">
            <v>29.06.2016</v>
          </cell>
          <cell r="V145"/>
          <cell r="W145"/>
          <cell r="X145">
            <v>42579</v>
          </cell>
          <cell r="Y145">
            <v>66.349999999999994</v>
          </cell>
        </row>
        <row r="146">
          <cell r="E146" t="str">
            <v>VVF/TAL/EXP/0254/16-17</v>
          </cell>
          <cell r="F146">
            <v>42550</v>
          </cell>
          <cell r="G146"/>
          <cell r="H146" t="str">
            <v>DTA</v>
          </cell>
          <cell r="I146" t="str">
            <v>TALOJA</v>
          </cell>
          <cell r="J146" t="str">
            <v>DIRECT</v>
          </cell>
          <cell r="K146" t="str">
            <v>VVF SINGAPORE PTE LTD.</v>
          </cell>
          <cell r="L146" t="str">
            <v>JORDAN</v>
          </cell>
          <cell r="M146" t="str">
            <v>30 Days from B/L date</v>
          </cell>
          <cell r="N146">
            <v>8567368</v>
          </cell>
          <cell r="O146" t="str">
            <v>29.06.2016</v>
          </cell>
          <cell r="P146">
            <v>3200255</v>
          </cell>
          <cell r="Q146" t="str">
            <v>3823.70.90/2905.17.00</v>
          </cell>
          <cell r="R146"/>
          <cell r="S146" t="str">
            <v>OTHER INDUSTRIAL FATTY ALCOHOL VEGAROL 1618 TA (CETO STEARYL ALCOHOL) PASTILLES / SATRTD - HXADECAN-1-OL (CETYL ALCHL) FATTY ALCOHOL VEGAROL 1698 (CETYL ALCOHOL) PASTILLES</v>
          </cell>
          <cell r="T146" t="str">
            <v>CIF</v>
          </cell>
          <cell r="U146" t="str">
            <v>01.07.2016</v>
          </cell>
          <cell r="V146"/>
          <cell r="W146"/>
          <cell r="X146">
            <v>42580</v>
          </cell>
          <cell r="Y146">
            <v>66.349999999999994</v>
          </cell>
        </row>
        <row r="147">
          <cell r="E147" t="str">
            <v>VVF/TAL/EXP/0255/16-17</v>
          </cell>
          <cell r="F147">
            <v>42550</v>
          </cell>
          <cell r="G147"/>
          <cell r="H147" t="str">
            <v>DTA</v>
          </cell>
          <cell r="I147" t="str">
            <v>TALOJA</v>
          </cell>
          <cell r="J147" t="str">
            <v>DIRECT</v>
          </cell>
          <cell r="K147" t="str">
            <v>POLYRHEO INC</v>
          </cell>
          <cell r="L147" t="str">
            <v>BRAZIL</v>
          </cell>
          <cell r="M147" t="str">
            <v>100% CAD</v>
          </cell>
          <cell r="N147">
            <v>8567411</v>
          </cell>
          <cell r="O147" t="str">
            <v>29.06.2016</v>
          </cell>
          <cell r="P147">
            <v>3200256</v>
          </cell>
          <cell r="Q147" t="str">
            <v>3823.70.90</v>
          </cell>
          <cell r="R147"/>
          <cell r="S147" t="str">
            <v>OTHER INDUSTRIAL FATTY ALCOHOL VEGAROL 1618 TA (CETO STEARYL ALCOHOL) PASTILLES</v>
          </cell>
          <cell r="T147" t="str">
            <v>FOB</v>
          </cell>
          <cell r="U147" t="str">
            <v>02.07.2016</v>
          </cell>
          <cell r="V147"/>
          <cell r="W147"/>
          <cell r="X147">
            <v>42580</v>
          </cell>
          <cell r="Y147">
            <v>66.349999999999994</v>
          </cell>
        </row>
        <row r="148">
          <cell r="E148" t="str">
            <v>VVF/TAL/EXP/0256/16-17</v>
          </cell>
          <cell r="F148">
            <v>42550</v>
          </cell>
          <cell r="G148"/>
          <cell r="H148" t="str">
            <v>DTA</v>
          </cell>
          <cell r="I148" t="str">
            <v>TALOJA</v>
          </cell>
          <cell r="J148" t="str">
            <v>DIRECT</v>
          </cell>
          <cell r="K148" t="str">
            <v>VVF SINGAPORE PTE LTD.,</v>
          </cell>
          <cell r="L148" t="str">
            <v>MALAYSIA</v>
          </cell>
          <cell r="M148" t="str">
            <v>30 Days from B/L date</v>
          </cell>
          <cell r="N148">
            <v>8568467</v>
          </cell>
          <cell r="O148" t="str">
            <v>29.06.2016</v>
          </cell>
          <cell r="P148">
            <v>3200257</v>
          </cell>
          <cell r="Q148" t="str">
            <v>2915.70.10</v>
          </cell>
          <cell r="R148"/>
          <cell r="S148" t="str">
            <v>PALMITIC ACID 98%</v>
          </cell>
          <cell r="T148" t="str">
            <v>CIF</v>
          </cell>
          <cell r="U148" t="str">
            <v>30.06.2016</v>
          </cell>
          <cell r="V148"/>
          <cell r="W148"/>
          <cell r="X148">
            <v>42580</v>
          </cell>
          <cell r="Y148">
            <v>66.349999999999994</v>
          </cell>
        </row>
        <row r="149">
          <cell r="E149" t="str">
            <v>VVF/TAL/EXP/0257/16-17</v>
          </cell>
          <cell r="F149">
            <v>42550</v>
          </cell>
          <cell r="G149"/>
          <cell r="H149" t="str">
            <v>DTA</v>
          </cell>
          <cell r="I149" t="str">
            <v>TALOJA</v>
          </cell>
          <cell r="J149" t="str">
            <v>DIRECT</v>
          </cell>
          <cell r="K149" t="str">
            <v>VVF LLC</v>
          </cell>
          <cell r="L149" t="str">
            <v>USA</v>
          </cell>
          <cell r="M149" t="str">
            <v>90 Days from B/L date</v>
          </cell>
          <cell r="N149">
            <v>8572986</v>
          </cell>
          <cell r="O149" t="str">
            <v>29.06.2016</v>
          </cell>
          <cell r="P149">
            <v>3200258</v>
          </cell>
          <cell r="Q149" t="str">
            <v>3823.70.90</v>
          </cell>
          <cell r="R149"/>
          <cell r="S149" t="str">
            <v>OTHER INDUSTRIAL FATTY ALCOHOL VEGAROL 1618 50:50 (CETO STEARYL ALCOHOL) NF, PASTILLES</v>
          </cell>
          <cell r="T149" t="str">
            <v>CIF</v>
          </cell>
          <cell r="U149" t="str">
            <v>01.07.2016</v>
          </cell>
          <cell r="V149"/>
          <cell r="W149"/>
          <cell r="X149">
            <v>42642</v>
          </cell>
          <cell r="Y149">
            <v>66.349999999999994</v>
          </cell>
        </row>
        <row r="150">
          <cell r="E150" t="str">
            <v>VVF/TAL/EXP/0259/16-17</v>
          </cell>
          <cell r="F150">
            <v>42551</v>
          </cell>
          <cell r="G150"/>
          <cell r="H150" t="str">
            <v>DTA</v>
          </cell>
          <cell r="I150" t="str">
            <v>TALOJA</v>
          </cell>
          <cell r="J150" t="str">
            <v>DIRECT</v>
          </cell>
          <cell r="K150" t="str">
            <v>MANUCHAR NV</v>
          </cell>
          <cell r="L150" t="str">
            <v>UAE</v>
          </cell>
          <cell r="M150" t="str">
            <v>100% CAD</v>
          </cell>
          <cell r="N150">
            <v>8591833</v>
          </cell>
          <cell r="O150" t="str">
            <v>30.06.2016</v>
          </cell>
          <cell r="P150">
            <v>3200260</v>
          </cell>
          <cell r="Q150" t="str">
            <v>3823.70.90</v>
          </cell>
          <cell r="R150"/>
          <cell r="S150" t="str">
            <v>OTHER INDUSTRIAL FATTY ALCOHOL VEGAROL 1618 TA (CETO STEARYL ALCOHOL) PASTILLES</v>
          </cell>
          <cell r="T150" t="str">
            <v>CIF</v>
          </cell>
          <cell r="U150" t="str">
            <v>02.07.2016</v>
          </cell>
          <cell r="V150"/>
          <cell r="W150"/>
          <cell r="X150">
            <v>42581</v>
          </cell>
          <cell r="Y150">
            <v>66.349999999999994</v>
          </cell>
        </row>
        <row r="151">
          <cell r="E151" t="str">
            <v>VVF/TAL/EXP/0260/16-17</v>
          </cell>
          <cell r="F151">
            <v>42551</v>
          </cell>
          <cell r="G151"/>
          <cell r="H151" t="str">
            <v>DTA</v>
          </cell>
          <cell r="I151" t="str">
            <v>TALOJA</v>
          </cell>
          <cell r="J151" t="str">
            <v>DIRECT</v>
          </cell>
          <cell r="K151" t="str">
            <v>AMKA PRODUCTS (PTY) LTD.</v>
          </cell>
          <cell r="L151" t="str">
            <v>South Africa</v>
          </cell>
          <cell r="M151" t="str">
            <v>100% CAD</v>
          </cell>
          <cell r="N151">
            <v>8598779</v>
          </cell>
          <cell r="O151" t="str">
            <v>30.06.2016</v>
          </cell>
          <cell r="P151">
            <v>3200261</v>
          </cell>
          <cell r="Q151" t="str">
            <v>3823.70.90</v>
          </cell>
          <cell r="R151"/>
          <cell r="S151" t="str">
            <v>OTHER INDUSTRIAL FATTY ALCOHOL VEGAROL 1618 TA (CETO STEARYL ALCOHOL) PASTILLES</v>
          </cell>
          <cell r="T151" t="str">
            <v>CFR</v>
          </cell>
          <cell r="U151" t="str">
            <v>02.07.2016</v>
          </cell>
          <cell r="V151"/>
          <cell r="W151"/>
          <cell r="X151">
            <v>42581</v>
          </cell>
          <cell r="Y151">
            <v>66.349999999999994</v>
          </cell>
        </row>
        <row r="152">
          <cell r="E152" t="str">
            <v>VVF/TAL/EXP/0261/16-17</v>
          </cell>
          <cell r="F152">
            <v>42551</v>
          </cell>
          <cell r="G152"/>
          <cell r="H152" t="str">
            <v>DTA</v>
          </cell>
          <cell r="I152" t="str">
            <v>TALOJA</v>
          </cell>
          <cell r="J152" t="str">
            <v>DIRECT</v>
          </cell>
          <cell r="K152" t="str">
            <v>AMKA PRODUCTS (PTY) LTD.</v>
          </cell>
          <cell r="L152" t="str">
            <v>South Africa</v>
          </cell>
          <cell r="M152" t="str">
            <v>100% CAD</v>
          </cell>
          <cell r="N152">
            <v>8604516</v>
          </cell>
          <cell r="O152" t="str">
            <v>01.07.2016</v>
          </cell>
          <cell r="P152">
            <v>3200262</v>
          </cell>
          <cell r="Q152" t="str">
            <v>3823.70.90</v>
          </cell>
          <cell r="R152"/>
          <cell r="S152" t="str">
            <v>OTHER INDUSTRIAL FATTY ALCOHOL VEGAROL 1618 TA (CETO STEARYL ALCOHOL) PASTILLES</v>
          </cell>
          <cell r="T152" t="str">
            <v>CFR</v>
          </cell>
          <cell r="U152" t="str">
            <v>02.07.2016</v>
          </cell>
          <cell r="V152"/>
          <cell r="W152"/>
          <cell r="X152">
            <v>42583</v>
          </cell>
          <cell r="Y152">
            <v>66.349999999999994</v>
          </cell>
        </row>
        <row r="153">
          <cell r="E153" t="str">
            <v>VVF/TAL/EXP/0262/16-17</v>
          </cell>
          <cell r="F153">
            <v>42551</v>
          </cell>
          <cell r="G153"/>
          <cell r="H153" t="str">
            <v>DTA</v>
          </cell>
          <cell r="I153" t="str">
            <v>TALOJA</v>
          </cell>
          <cell r="J153" t="str">
            <v>DIRECT</v>
          </cell>
          <cell r="K153" t="str">
            <v>VVF SINGAPORE PTE LTD.,</v>
          </cell>
          <cell r="L153" t="str">
            <v>MALAYSIA</v>
          </cell>
          <cell r="M153" t="str">
            <v>30 Days from B/L date</v>
          </cell>
          <cell r="N153">
            <v>8603867</v>
          </cell>
          <cell r="O153" t="str">
            <v>01.07.2016</v>
          </cell>
          <cell r="P153">
            <v>3200264</v>
          </cell>
          <cell r="Q153" t="str">
            <v>2915.70.10</v>
          </cell>
          <cell r="R153"/>
          <cell r="S153" t="str">
            <v>PALMITIC ACID 98%</v>
          </cell>
          <cell r="T153" t="str">
            <v>CIF</v>
          </cell>
          <cell r="U153" t="str">
            <v>02.07.2016</v>
          </cell>
          <cell r="V153"/>
          <cell r="W153"/>
          <cell r="X153">
            <v>42583</v>
          </cell>
          <cell r="Y153">
            <v>66.349999999999994</v>
          </cell>
        </row>
        <row r="154">
          <cell r="E154" t="str">
            <v>VVF/TAL/EXP/0264/16-17</v>
          </cell>
          <cell r="F154">
            <v>42552</v>
          </cell>
          <cell r="G154"/>
          <cell r="H154" t="str">
            <v>DTA</v>
          </cell>
          <cell r="I154" t="str">
            <v>TALOJA</v>
          </cell>
          <cell r="J154" t="str">
            <v>DIRECT</v>
          </cell>
          <cell r="K154" t="str">
            <v>TEVA PHARMACEUTICAL WORKS LTD.</v>
          </cell>
          <cell r="L154" t="str">
            <v>HUNGARY</v>
          </cell>
          <cell r="M154" t="str">
            <v>60 Days from B/L date</v>
          </cell>
          <cell r="N154"/>
          <cell r="O154"/>
          <cell r="P154">
            <v>3200277</v>
          </cell>
          <cell r="Q154" t="str">
            <v>2915.70.10</v>
          </cell>
          <cell r="R154"/>
          <cell r="S154" t="str">
            <v>PALMITIC ACID 98%</v>
          </cell>
          <cell r="T154" t="str">
            <v>CIF</v>
          </cell>
          <cell r="U154"/>
          <cell r="V154"/>
          <cell r="W154"/>
          <cell r="X154"/>
          <cell r="Y154">
            <v>66.349999999999994</v>
          </cell>
        </row>
        <row r="155">
          <cell r="E155" t="str">
            <v>VVF/TAL/EXP/0265/16-17</v>
          </cell>
          <cell r="F155">
            <v>42552</v>
          </cell>
          <cell r="G155"/>
          <cell r="H155" t="str">
            <v>DTA</v>
          </cell>
          <cell r="I155" t="str">
            <v>TALOJA</v>
          </cell>
          <cell r="J155" t="str">
            <v>DIRECT</v>
          </cell>
          <cell r="K155" t="str">
            <v>AMKA PRODUCTS (PTY) LTD.</v>
          </cell>
          <cell r="L155" t="str">
            <v>South Africa</v>
          </cell>
          <cell r="M155" t="str">
            <v>100% CAD</v>
          </cell>
          <cell r="N155"/>
          <cell r="O155"/>
          <cell r="P155"/>
          <cell r="Q155" t="str">
            <v>38237090</v>
          </cell>
          <cell r="R155"/>
          <cell r="S155" t="str">
            <v>OTHER INDUSTRIAL FATTY ALCOHOL VEGAROL 1618 TA (CETO STEARYL ALCOHOL) PASTILLES</v>
          </cell>
          <cell r="T155" t="str">
            <v>CFR</v>
          </cell>
          <cell r="U155"/>
          <cell r="V155"/>
          <cell r="W155"/>
          <cell r="X155"/>
          <cell r="Y155">
            <v>66.349999999999994</v>
          </cell>
        </row>
        <row r="156">
          <cell r="E156" t="str">
            <v>VVF/TAL/EXP/0266/16-17</v>
          </cell>
          <cell r="F156">
            <v>42552</v>
          </cell>
          <cell r="G156"/>
          <cell r="H156" t="str">
            <v>DTA</v>
          </cell>
          <cell r="I156" t="str">
            <v>TALOJA</v>
          </cell>
          <cell r="J156" t="str">
            <v>DIRECT</v>
          </cell>
          <cell r="K156" t="str">
            <v>ALLIANCE TIRE COMPANY</v>
          </cell>
          <cell r="L156" t="str">
            <v>ISRAEL</v>
          </cell>
          <cell r="M156" t="str">
            <v>100% CAD</v>
          </cell>
          <cell r="N156"/>
          <cell r="O156"/>
          <cell r="P156"/>
          <cell r="Q156" t="str">
            <v>38231190</v>
          </cell>
          <cell r="R156"/>
          <cell r="S156" t="str">
            <v>OTHER STEARIC ACID STEARIC ACID - UTSR</v>
          </cell>
          <cell r="T156" t="str">
            <v>FOB</v>
          </cell>
          <cell r="U156"/>
          <cell r="V156"/>
          <cell r="W156"/>
          <cell r="X156"/>
          <cell r="Y156">
            <v>66.349999999999994</v>
          </cell>
        </row>
        <row r="157">
          <cell r="E157" t="str">
            <v>VVF/TAL/EXP/0267/16-17</v>
          </cell>
          <cell r="F157">
            <v>42555</v>
          </cell>
          <cell r="G157"/>
          <cell r="H157" t="str">
            <v>DTA</v>
          </cell>
          <cell r="I157" t="str">
            <v>TALOJA</v>
          </cell>
          <cell r="J157" t="str">
            <v>DIRECT</v>
          </cell>
          <cell r="K157" t="str">
            <v>POLYRHEO INC</v>
          </cell>
          <cell r="L157" t="str">
            <v>BRAZIL</v>
          </cell>
          <cell r="M157" t="str">
            <v>100% CAD</v>
          </cell>
          <cell r="N157"/>
          <cell r="O157"/>
          <cell r="P157">
            <v>3200268</v>
          </cell>
          <cell r="Q157" t="str">
            <v>3823.70.90</v>
          </cell>
          <cell r="R157"/>
          <cell r="S157" t="str">
            <v>OTHER INDUSTRIAL FATTY ALCOHOL VEGAROL 1618 TA (CETO STEARYL ALCOHOL) PASTILLES</v>
          </cell>
          <cell r="T157" t="str">
            <v>FOB</v>
          </cell>
          <cell r="U157" t="e">
            <v>#N/A</v>
          </cell>
          <cell r="V157"/>
          <cell r="W157"/>
          <cell r="X157"/>
          <cell r="Y157">
            <v>66.349999999999994</v>
          </cell>
        </row>
        <row r="158">
          <cell r="E158" t="str">
            <v>VVF/TAL/EXP/0268/16-17</v>
          </cell>
          <cell r="F158">
            <v>42556</v>
          </cell>
          <cell r="G158"/>
          <cell r="H158" t="str">
            <v>DTA</v>
          </cell>
          <cell r="I158" t="str">
            <v>TALOJA</v>
          </cell>
          <cell r="J158" t="str">
            <v>DIRECT</v>
          </cell>
          <cell r="K158" t="str">
            <v>POLYRHEO INC</v>
          </cell>
          <cell r="L158" t="str">
            <v>BRAZIL</v>
          </cell>
          <cell r="M158" t="str">
            <v>100% CAD</v>
          </cell>
          <cell r="N158"/>
          <cell r="O158"/>
          <cell r="P158">
            <v>3200269</v>
          </cell>
          <cell r="Q158" t="str">
            <v>3823.70.90</v>
          </cell>
          <cell r="R158"/>
          <cell r="S158" t="str">
            <v xml:space="preserve">OTHER INDUSTRIAL FATTY ALCOHOL VEGAROL 1618 TA (CETO STEARYL ALCOHOL) PASTILLES </v>
          </cell>
          <cell r="T158" t="str">
            <v>FOB</v>
          </cell>
          <cell r="U158" t="e">
            <v>#N/A</v>
          </cell>
          <cell r="V158"/>
          <cell r="W158"/>
          <cell r="X158"/>
          <cell r="Y158">
            <v>66.599999999999994</v>
          </cell>
        </row>
        <row r="159">
          <cell r="E159" t="str">
            <v>VVF/TAL/EXP/0271/16-17</v>
          </cell>
          <cell r="F159">
            <v>42557</v>
          </cell>
          <cell r="G159"/>
          <cell r="H159" t="str">
            <v>DTA</v>
          </cell>
          <cell r="I159" t="str">
            <v>TALOJA</v>
          </cell>
          <cell r="J159" t="str">
            <v>DIRECT</v>
          </cell>
          <cell r="K159" t="str">
            <v>VVF LLC</v>
          </cell>
          <cell r="L159" t="str">
            <v>USA</v>
          </cell>
          <cell r="M159" t="str">
            <v>90 Days from B/L date</v>
          </cell>
          <cell r="N159"/>
          <cell r="O159"/>
          <cell r="P159">
            <v>3200272</v>
          </cell>
          <cell r="Q159" t="str">
            <v>3823.70.90</v>
          </cell>
          <cell r="R159"/>
          <cell r="S159" t="str">
            <v>OTHER INDUSTRIAL FATTY ALCOHOL VEGAROL 1618 TA (CETO STEARYL ALCOHOL) NF, PASTILLES</v>
          </cell>
          <cell r="T159" t="str">
            <v>CIF</v>
          </cell>
          <cell r="U159" t="e">
            <v>#N/A</v>
          </cell>
          <cell r="V159"/>
          <cell r="W159"/>
          <cell r="X159"/>
          <cell r="Y159">
            <v>66.599999999999994</v>
          </cell>
        </row>
        <row r="160">
          <cell r="E160" t="str">
            <v>VVF/TAL/EXP/0272/16-17</v>
          </cell>
          <cell r="F160">
            <v>42557</v>
          </cell>
          <cell r="G160"/>
          <cell r="H160" t="str">
            <v>DTA</v>
          </cell>
          <cell r="I160" t="str">
            <v>TALOJA</v>
          </cell>
          <cell r="J160" t="str">
            <v>DIRECT</v>
          </cell>
          <cell r="K160" t="str">
            <v>COLGATE-PALMOLIVE VIETNAM LTD.</v>
          </cell>
          <cell r="L160" t="str">
            <v>VIETNAM</v>
          </cell>
          <cell r="M160" t="str">
            <v>60 Days from B/L date</v>
          </cell>
          <cell r="N160"/>
          <cell r="O160"/>
          <cell r="P160">
            <v>3200278</v>
          </cell>
          <cell r="Q160" t="str">
            <v>3823.70.90</v>
          </cell>
          <cell r="R160"/>
          <cell r="S160" t="str">
            <v>OTHER INDUSTRIAL FATTY ALCOHOL VEGAROL 22-70 (BEHENYL ALCOHOL C22 - MIN. 70%) PASTILLES</v>
          </cell>
          <cell r="T160" t="str">
            <v>CIF</v>
          </cell>
          <cell r="U160" t="e">
            <v>#N/A</v>
          </cell>
          <cell r="V160"/>
          <cell r="W160"/>
          <cell r="X160"/>
          <cell r="Y160">
            <v>66.599999999999994</v>
          </cell>
        </row>
        <row r="161">
          <cell r="E161" t="str">
            <v>VVF/TAL/EXP/0273/16-17</v>
          </cell>
          <cell r="F161">
            <v>42558</v>
          </cell>
          <cell r="G161"/>
          <cell r="H161" t="str">
            <v>DTA</v>
          </cell>
          <cell r="I161" t="str">
            <v>TALOJA</v>
          </cell>
          <cell r="J161" t="str">
            <v>DIRECT</v>
          </cell>
          <cell r="K161" t="str">
            <v>VVF LLC</v>
          </cell>
          <cell r="L161" t="str">
            <v>USA</v>
          </cell>
          <cell r="M161" t="str">
            <v>90 Days from B/L date</v>
          </cell>
          <cell r="N161"/>
          <cell r="O161"/>
          <cell r="P161"/>
          <cell r="Q161" t="str">
            <v>3823.70.90</v>
          </cell>
          <cell r="R161"/>
          <cell r="S161" t="str">
            <v>OTHER INDUSTRIAL FATTY ALCOHOL VEGAROL 1618 TA (CETO STEARYL ALCOHOL) NF, PASTILLES</v>
          </cell>
          <cell r="T161" t="str">
            <v>CIF</v>
          </cell>
          <cell r="U161"/>
          <cell r="V161"/>
          <cell r="W161"/>
          <cell r="X161"/>
          <cell r="Y161">
            <v>66.55</v>
          </cell>
        </row>
        <row r="162">
          <cell r="E162" t="str">
            <v>VVF/TAL/EXP/0274/16-17</v>
          </cell>
          <cell r="F162">
            <v>42558</v>
          </cell>
          <cell r="G162"/>
          <cell r="H162" t="str">
            <v>DTA</v>
          </cell>
          <cell r="I162" t="str">
            <v>TALOJA</v>
          </cell>
          <cell r="J162" t="str">
            <v>DIRECT</v>
          </cell>
          <cell r="K162" t="str">
            <v>VVF SINGAPORE PTE LTD.</v>
          </cell>
          <cell r="L162" t="str">
            <v>KENYA</v>
          </cell>
          <cell r="M162" t="str">
            <v>30 Days from B/L date</v>
          </cell>
          <cell r="N162"/>
          <cell r="O162"/>
          <cell r="P162"/>
          <cell r="Q162" t="str">
            <v>3823.70.90</v>
          </cell>
          <cell r="R162"/>
          <cell r="S162" t="str">
            <v>OTHER INDUSTRIAL FATTY ALCOHOL VEGAROL 1618 TA (CETO STEARYL ALCOHOL) NF, PASTILLES</v>
          </cell>
          <cell r="T162" t="str">
            <v>CIF</v>
          </cell>
          <cell r="U162"/>
          <cell r="V162"/>
          <cell r="W162"/>
          <cell r="X162"/>
          <cell r="Y162">
            <v>66.55</v>
          </cell>
        </row>
        <row r="163">
          <cell r="E163" t="str">
            <v>VVF/TAL/EXP/0275/16-17</v>
          </cell>
          <cell r="F163">
            <v>42558</v>
          </cell>
          <cell r="G163"/>
          <cell r="H163" t="str">
            <v>DTA</v>
          </cell>
          <cell r="I163" t="str">
            <v>TALOJA</v>
          </cell>
          <cell r="J163" t="str">
            <v>DIRECT</v>
          </cell>
          <cell r="K163" t="str">
            <v>VVF LLC</v>
          </cell>
          <cell r="L163" t="str">
            <v>USA</v>
          </cell>
          <cell r="M163" t="str">
            <v>90 Days from B/L date</v>
          </cell>
          <cell r="N163"/>
          <cell r="O163"/>
          <cell r="P163"/>
          <cell r="Q163" t="str">
            <v>3823.70.90</v>
          </cell>
          <cell r="R163"/>
          <cell r="S163" t="str">
            <v>OTHER INDUSTRIAL FATTY ALCOHOL VEGAROL 1618 TA (CETO STEARYL ALCOHOL) NF, PASTILLES</v>
          </cell>
          <cell r="T163" t="str">
            <v>CIF</v>
          </cell>
          <cell r="U163"/>
          <cell r="V163"/>
          <cell r="W163"/>
          <cell r="X163"/>
          <cell r="Y163">
            <v>66.55</v>
          </cell>
        </row>
        <row r="164">
          <cell r="E164" t="str">
            <v>VVF/TAL/EXP/0276/16-17</v>
          </cell>
          <cell r="F164">
            <v>42559</v>
          </cell>
          <cell r="G164"/>
          <cell r="H164" t="str">
            <v>DTA</v>
          </cell>
          <cell r="I164" t="str">
            <v>TALOJA</v>
          </cell>
          <cell r="J164" t="str">
            <v>DIRECT</v>
          </cell>
          <cell r="K164" t="str">
            <v>VVF SINGAPORE PTE LTD.</v>
          </cell>
          <cell r="L164" t="str">
            <v>KENYA</v>
          </cell>
          <cell r="M164" t="str">
            <v>30 Days from B/L date</v>
          </cell>
          <cell r="N164"/>
          <cell r="O164"/>
          <cell r="P164"/>
          <cell r="Q164" t="str">
            <v>3823.70.90</v>
          </cell>
          <cell r="R164"/>
          <cell r="S164" t="str">
            <v>OTHER INDUSTRIAL FATTY ALCOHOL VEGAROL 1618 TA (CETO STEARYL ALCOHOL) NF, PASTILLES</v>
          </cell>
          <cell r="T164" t="str">
            <v>CIF</v>
          </cell>
          <cell r="U164"/>
          <cell r="V164"/>
          <cell r="W164"/>
          <cell r="X164"/>
          <cell r="Y164">
            <v>66.55</v>
          </cell>
        </row>
        <row r="165">
          <cell r="E165" t="str">
            <v>VVF/TAL/EXP/0277/16-17</v>
          </cell>
          <cell r="F165">
            <v>42559</v>
          </cell>
          <cell r="G165"/>
          <cell r="H165" t="str">
            <v>DTA</v>
          </cell>
          <cell r="I165" t="str">
            <v>TALOJA</v>
          </cell>
          <cell r="J165" t="str">
            <v>DIRECT</v>
          </cell>
          <cell r="K165" t="str">
            <v>VVF SINGAPORE PTE LTD.</v>
          </cell>
          <cell r="L165" t="str">
            <v>KENYA</v>
          </cell>
          <cell r="M165" t="str">
            <v>30 Days from B/L date</v>
          </cell>
          <cell r="N165"/>
          <cell r="O165"/>
          <cell r="P165"/>
          <cell r="Q165" t="str">
            <v>3823.70.90</v>
          </cell>
          <cell r="R165"/>
          <cell r="S165" t="str">
            <v>OTHER INDUSTRIAL FATTY ALCOHOL VEGAROL 1618 TA (CETO STEARYL ALCOHOL) NF, PASTILLES</v>
          </cell>
          <cell r="T165" t="str">
            <v>CIF</v>
          </cell>
          <cell r="U165"/>
          <cell r="V165"/>
          <cell r="W165"/>
          <cell r="X165"/>
          <cell r="Y165">
            <v>66.55</v>
          </cell>
        </row>
        <row r="166">
          <cell r="E166" t="str">
            <v>VVF/TAL/EXP/0278/16-17</v>
          </cell>
          <cell r="F166">
            <v>42559</v>
          </cell>
          <cell r="G166"/>
          <cell r="H166" t="str">
            <v>DTA</v>
          </cell>
          <cell r="I166" t="str">
            <v>TALOJA</v>
          </cell>
          <cell r="J166" t="str">
            <v>DIRECT</v>
          </cell>
          <cell r="K166" t="str">
            <v>ALLIANCE TIRE COMPANY</v>
          </cell>
          <cell r="L166" t="str">
            <v>ISRAEL</v>
          </cell>
          <cell r="M166" t="str">
            <v>100% CAD</v>
          </cell>
          <cell r="N166"/>
          <cell r="O166"/>
          <cell r="P166"/>
          <cell r="Q166" t="str">
            <v>38231190</v>
          </cell>
          <cell r="R166"/>
          <cell r="S166" t="str">
            <v>OTHER STEARIC ACID STEARIC ACID - UTSR</v>
          </cell>
          <cell r="T166" t="str">
            <v>FOB</v>
          </cell>
          <cell r="U166"/>
          <cell r="V166"/>
          <cell r="W166"/>
          <cell r="X166"/>
          <cell r="Y166">
            <v>66.55</v>
          </cell>
        </row>
        <row r="167">
          <cell r="E167" t="str">
            <v>VVF/TAL/EXP/0279/16-17</v>
          </cell>
          <cell r="F167">
            <v>42560</v>
          </cell>
          <cell r="G167"/>
          <cell r="H167" t="str">
            <v>DTA</v>
          </cell>
          <cell r="I167" t="str">
            <v>TALOJA</v>
          </cell>
          <cell r="J167" t="str">
            <v>DIRECT</v>
          </cell>
          <cell r="K167" t="str">
            <v>PATHWEL CO., LTD.</v>
          </cell>
          <cell r="L167" t="str">
            <v>KOREA</v>
          </cell>
          <cell r="M167" t="str">
            <v>LC at sight</v>
          </cell>
          <cell r="N167"/>
          <cell r="O167"/>
          <cell r="P167"/>
          <cell r="Q167" t="str">
            <v>38231200</v>
          </cell>
          <cell r="R167"/>
          <cell r="S167" t="str">
            <v xml:space="preserve">OLEIC ACID DISTILLED FATTY ACID- (OLEIC ACID K) </v>
          </cell>
          <cell r="T167" t="str">
            <v>CIF</v>
          </cell>
          <cell r="U167"/>
          <cell r="V167"/>
          <cell r="W167"/>
          <cell r="X167"/>
          <cell r="Y167">
            <v>66.55</v>
          </cell>
        </row>
        <row r="168">
          <cell r="E168" t="str">
            <v>VVF/TAL/EXP/0280/16-17</v>
          </cell>
          <cell r="F168">
            <v>42560</v>
          </cell>
          <cell r="G168"/>
          <cell r="H168" t="str">
            <v>DTA</v>
          </cell>
          <cell r="I168" t="str">
            <v>TALOJA</v>
          </cell>
          <cell r="J168" t="str">
            <v>DIRECT</v>
          </cell>
          <cell r="K168" t="str">
            <v>BERG &amp; SCHMIDT GMBH &amp; CO. KG</v>
          </cell>
          <cell r="L168" t="str">
            <v>NETHERLANDS</v>
          </cell>
          <cell r="M168" t="str">
            <v>60 Days from B/L date</v>
          </cell>
          <cell r="N168"/>
          <cell r="O168"/>
          <cell r="P168">
            <v>3200282</v>
          </cell>
          <cell r="Q168" t="str">
            <v>3823.70.90</v>
          </cell>
          <cell r="R168"/>
          <cell r="S168" t="str">
            <v>OTHER INDUSTRIAL FATTY ALCOHOL VEGAROL 22 (BEHENYL ALCOHOL) PASTILLES</v>
          </cell>
          <cell r="T168" t="str">
            <v>CFR</v>
          </cell>
          <cell r="U168" t="e">
            <v>#N/A</v>
          </cell>
          <cell r="V168"/>
          <cell r="W168"/>
          <cell r="X168"/>
          <cell r="Y168">
            <v>66.55</v>
          </cell>
        </row>
        <row r="169">
          <cell r="E169" t="str">
            <v>VVF/TAL/EXP/0281/16-17</v>
          </cell>
          <cell r="F169">
            <v>42560</v>
          </cell>
          <cell r="G169"/>
          <cell r="H169" t="str">
            <v>DTA</v>
          </cell>
          <cell r="I169" t="str">
            <v>TALOJA</v>
          </cell>
          <cell r="J169" t="str">
            <v>DIRECT</v>
          </cell>
          <cell r="K169" t="str">
            <v>POLYRHEO INC</v>
          </cell>
          <cell r="L169" t="str">
            <v>BRAZIL</v>
          </cell>
          <cell r="M169" t="str">
            <v>100% CAD</v>
          </cell>
          <cell r="N169"/>
          <cell r="O169"/>
          <cell r="P169">
            <v>3200283</v>
          </cell>
          <cell r="Q169" t="str">
            <v>3823.70.90</v>
          </cell>
          <cell r="R169"/>
          <cell r="S169" t="str">
            <v>OTHER INDUSTRIAL FATTY ALCOHOL VEGAROL 1618 TA (CETO STEARYL ALCOHOL) PASTILLES</v>
          </cell>
          <cell r="T169" t="str">
            <v>FOB</v>
          </cell>
          <cell r="U169" t="e">
            <v>#N/A</v>
          </cell>
          <cell r="V169"/>
          <cell r="W169"/>
          <cell r="X169"/>
          <cell r="Y169">
            <v>66.55</v>
          </cell>
        </row>
        <row r="170">
          <cell r="E170" t="str">
            <v>VVF/TAL/EXP/0282/16-17</v>
          </cell>
          <cell r="F170">
            <v>42560</v>
          </cell>
          <cell r="G170"/>
          <cell r="H170" t="str">
            <v>DTA</v>
          </cell>
          <cell r="I170" t="str">
            <v>TALOJA</v>
          </cell>
          <cell r="J170" t="str">
            <v>DIRECT</v>
          </cell>
          <cell r="K170" t="str">
            <v>POLYRHEO INC</v>
          </cell>
          <cell r="L170" t="str">
            <v>BRAZIL</v>
          </cell>
          <cell r="M170" t="str">
            <v>100% CAD</v>
          </cell>
          <cell r="N170"/>
          <cell r="O170"/>
          <cell r="P170">
            <v>3200284</v>
          </cell>
          <cell r="Q170" t="str">
            <v>3823.70.90</v>
          </cell>
          <cell r="R170"/>
          <cell r="S170" t="str">
            <v>OTHER INDUSTRIAL FATTY ALCOHOL VEGAROL 1618 TA (CETO STEARYL ALCOHOL) PASTILLES</v>
          </cell>
          <cell r="T170" t="str">
            <v>FOB</v>
          </cell>
          <cell r="U170" t="e">
            <v>#N/A</v>
          </cell>
          <cell r="V170"/>
          <cell r="W170"/>
          <cell r="X170"/>
          <cell r="Y170">
            <v>66.55</v>
          </cell>
        </row>
        <row r="171">
          <cell r="E171" t="str">
            <v>VVF/TAL/EXP/0283/16-17</v>
          </cell>
          <cell r="F171">
            <v>42562</v>
          </cell>
          <cell r="G171"/>
          <cell r="H171" t="str">
            <v>DTA</v>
          </cell>
          <cell r="I171" t="str">
            <v>TALOJA</v>
          </cell>
          <cell r="J171" t="str">
            <v>DIRECT</v>
          </cell>
          <cell r="K171" t="str">
            <v>POLYRHEO INC</v>
          </cell>
          <cell r="L171" t="str">
            <v>BRAZIL</v>
          </cell>
          <cell r="M171" t="str">
            <v>100% CAD</v>
          </cell>
          <cell r="N171"/>
          <cell r="O171"/>
          <cell r="P171">
            <v>3200285</v>
          </cell>
          <cell r="Q171" t="str">
            <v>3823.70.90</v>
          </cell>
          <cell r="R171"/>
          <cell r="S171" t="str">
            <v>OTHER INDUSTRIAL FATTY ALCOHOL VEGAROL 1618 TA (CETO STEARYL ALCOHOL) PASTILLES</v>
          </cell>
          <cell r="T171" t="str">
            <v>FOB</v>
          </cell>
          <cell r="U171" t="e">
            <v>#N/A</v>
          </cell>
          <cell r="V171"/>
          <cell r="W171"/>
          <cell r="X171"/>
          <cell r="Y171">
            <v>66.55</v>
          </cell>
        </row>
        <row r="172">
          <cell r="E172" t="str">
            <v>VVF/TAL/EXP/0284/16-17</v>
          </cell>
          <cell r="F172">
            <v>42562</v>
          </cell>
          <cell r="G172"/>
          <cell r="H172" t="str">
            <v>DTA</v>
          </cell>
          <cell r="I172" t="str">
            <v>TALOJA</v>
          </cell>
          <cell r="J172" t="str">
            <v>DIRECT</v>
          </cell>
          <cell r="K172" t="str">
            <v>POLYRHEO INC</v>
          </cell>
          <cell r="L172" t="str">
            <v>BRAZIL</v>
          </cell>
          <cell r="M172" t="str">
            <v>100% CAD</v>
          </cell>
          <cell r="N172"/>
          <cell r="O172"/>
          <cell r="P172">
            <v>3200286</v>
          </cell>
          <cell r="Q172" t="str">
            <v>3823.70.90</v>
          </cell>
          <cell r="R172"/>
          <cell r="S172" t="str">
            <v>OTHER INDUSTRIAL FATTY ALCOHOL VEGAROL 1618 TA (CETO STEARYL ALCOHOL) PASTILLES</v>
          </cell>
          <cell r="T172" t="str">
            <v>FOB</v>
          </cell>
          <cell r="U172" t="e">
            <v>#N/A</v>
          </cell>
          <cell r="V172"/>
          <cell r="W172"/>
          <cell r="X172"/>
          <cell r="Y172">
            <v>66.55</v>
          </cell>
        </row>
        <row r="173">
          <cell r="E173" t="str">
            <v>VVF/TAL/EXP/0285/16-17</v>
          </cell>
          <cell r="F173">
            <v>42562</v>
          </cell>
          <cell r="G173"/>
          <cell r="H173" t="str">
            <v>DTA</v>
          </cell>
          <cell r="I173" t="str">
            <v>TALOJA</v>
          </cell>
          <cell r="J173" t="str">
            <v>DIRECT</v>
          </cell>
          <cell r="K173" t="str">
            <v>POLYRHEO INC</v>
          </cell>
          <cell r="L173" t="str">
            <v>BRAZIL</v>
          </cell>
          <cell r="M173" t="str">
            <v>100% CAD</v>
          </cell>
          <cell r="N173"/>
          <cell r="O173"/>
          <cell r="P173">
            <v>3200287</v>
          </cell>
          <cell r="Q173" t="str">
            <v>3823.70.90</v>
          </cell>
          <cell r="R173"/>
          <cell r="S173" t="str">
            <v>OTHER INDUSTRIAL FATTY ALCOHOL VEGAROL 1618 TA (CETO STEARYL ALCOHOL) PASTILLES</v>
          </cell>
          <cell r="T173" t="str">
            <v>FOB</v>
          </cell>
          <cell r="U173" t="e">
            <v>#N/A</v>
          </cell>
          <cell r="V173"/>
          <cell r="W173"/>
          <cell r="X173"/>
          <cell r="Y173">
            <v>66.55</v>
          </cell>
        </row>
        <row r="174">
          <cell r="E174" t="str">
            <v>VVF/TAL/EXP/0286/16-17</v>
          </cell>
          <cell r="F174">
            <v>42563</v>
          </cell>
          <cell r="G174"/>
          <cell r="H174" t="str">
            <v>DTA</v>
          </cell>
          <cell r="I174" t="str">
            <v>TALOJA</v>
          </cell>
          <cell r="J174" t="str">
            <v>DIRECT</v>
          </cell>
          <cell r="K174" t="str">
            <v>POLYRHEO INC</v>
          </cell>
          <cell r="L174" t="str">
            <v>BRAZIL</v>
          </cell>
          <cell r="M174" t="str">
            <v>100% CAD</v>
          </cell>
          <cell r="N174"/>
          <cell r="O174"/>
          <cell r="P174">
            <v>3200288</v>
          </cell>
          <cell r="Q174" t="str">
            <v>3823.70.90</v>
          </cell>
          <cell r="R174"/>
          <cell r="S174" t="str">
            <v>OTHER INDUSTRIAL FATTY ALCOHOL VEGAROL 1618 TA (CETO STEARYL ALCOHOL) PASTILLES</v>
          </cell>
          <cell r="T174" t="str">
            <v>FOB</v>
          </cell>
          <cell r="U174" t="e">
            <v>#N/A</v>
          </cell>
          <cell r="V174"/>
          <cell r="W174"/>
          <cell r="X174"/>
          <cell r="Y174">
            <v>66.55</v>
          </cell>
        </row>
        <row r="175">
          <cell r="E175" t="str">
            <v>VVF/TAL/EXP/0287/16-17</v>
          </cell>
          <cell r="F175">
            <v>42563</v>
          </cell>
          <cell r="G175"/>
          <cell r="H175" t="str">
            <v>DTA</v>
          </cell>
          <cell r="I175" t="str">
            <v>TALOJA</v>
          </cell>
          <cell r="J175" t="str">
            <v>DIRECT</v>
          </cell>
          <cell r="K175" t="str">
            <v>POLYRHEO INC</v>
          </cell>
          <cell r="L175" t="str">
            <v>BRAZIL</v>
          </cell>
          <cell r="M175" t="str">
            <v>100% CAD</v>
          </cell>
          <cell r="N175"/>
          <cell r="O175"/>
          <cell r="P175">
            <v>3200289</v>
          </cell>
          <cell r="Q175" t="str">
            <v>3823.70.90</v>
          </cell>
          <cell r="R175"/>
          <cell r="S175" t="str">
            <v>OTHER INDUSTRIAL FATTY ALCOHOL VEGAROL 1618 TA (CETO STEARYL ALCOHOL) PASTILLES</v>
          </cell>
          <cell r="T175" t="str">
            <v>FOB</v>
          </cell>
          <cell r="U175" t="e">
            <v>#N/A</v>
          </cell>
          <cell r="V175"/>
          <cell r="W175"/>
          <cell r="X175"/>
          <cell r="Y175">
            <v>66.55</v>
          </cell>
        </row>
        <row r="176">
          <cell r="E176" t="str">
            <v>VVF/TAL/EXP/0288/16-17</v>
          </cell>
          <cell r="F176">
            <v>42563</v>
          </cell>
          <cell r="G176"/>
          <cell r="H176" t="str">
            <v>DTA</v>
          </cell>
          <cell r="I176" t="str">
            <v>TALOJA</v>
          </cell>
          <cell r="J176" t="str">
            <v>DIRECT</v>
          </cell>
          <cell r="K176" t="str">
            <v>VVF LLC</v>
          </cell>
          <cell r="L176" t="str">
            <v>CANADA</v>
          </cell>
          <cell r="M176" t="str">
            <v>90 Days from B/L date</v>
          </cell>
          <cell r="N176"/>
          <cell r="O176"/>
          <cell r="P176">
            <v>3200290</v>
          </cell>
          <cell r="Q176" t="str">
            <v>3823.70.90</v>
          </cell>
          <cell r="R176"/>
          <cell r="S176" t="str">
            <v>OTHER INDUSTRIAL FATTY ALCOHOL VEGAROL 1618 50:50 (MB) (CETO STEARYL ALCOHOL) NF, PASTILLES</v>
          </cell>
          <cell r="T176" t="str">
            <v>CIF</v>
          </cell>
          <cell r="U176" t="e">
            <v>#N/A</v>
          </cell>
          <cell r="V176"/>
          <cell r="W176"/>
          <cell r="X176"/>
          <cell r="Y176">
            <v>66.55</v>
          </cell>
        </row>
        <row r="177">
          <cell r="E177" t="str">
            <v>VVF/TAL/EXP/0289/16-17</v>
          </cell>
          <cell r="F177">
            <v>42564</v>
          </cell>
          <cell r="G177"/>
          <cell r="H177" t="str">
            <v>DTA</v>
          </cell>
          <cell r="I177" t="str">
            <v>TALOJA</v>
          </cell>
          <cell r="J177" t="str">
            <v>DIRECT</v>
          </cell>
          <cell r="K177" t="str">
            <v>OLEON SDN BHD</v>
          </cell>
          <cell r="L177" t="str">
            <v>MALAYSIA</v>
          </cell>
          <cell r="M177" t="str">
            <v>60 Days from B/L date</v>
          </cell>
          <cell r="N177"/>
          <cell r="O177"/>
          <cell r="P177">
            <v>3200291</v>
          </cell>
          <cell r="Q177" t="str">
            <v>2915.70.10</v>
          </cell>
          <cell r="R177"/>
          <cell r="S177" t="str">
            <v>PALMITIC ACID 98%</v>
          </cell>
          <cell r="T177" t="str">
            <v>CIF</v>
          </cell>
          <cell r="U177" t="e">
            <v>#N/A</v>
          </cell>
          <cell r="V177"/>
          <cell r="W177"/>
          <cell r="X177"/>
          <cell r="Y177">
            <v>66.55</v>
          </cell>
        </row>
        <row r="178">
          <cell r="E178" t="str">
            <v>VVF/TAL/EXP/0290/16-17</v>
          </cell>
          <cell r="F178">
            <v>42564</v>
          </cell>
          <cell r="G178"/>
          <cell r="H178" t="str">
            <v>DTA</v>
          </cell>
          <cell r="I178" t="str">
            <v>TALOJA</v>
          </cell>
          <cell r="J178" t="str">
            <v>DIRECT</v>
          </cell>
          <cell r="K178" t="str">
            <v>VVF LLC</v>
          </cell>
          <cell r="L178" t="str">
            <v>USA</v>
          </cell>
          <cell r="M178" t="str">
            <v>90 Days from B/L date</v>
          </cell>
          <cell r="N178"/>
          <cell r="O178"/>
          <cell r="P178">
            <v>3200292</v>
          </cell>
          <cell r="Q178" t="str">
            <v>3823.70.90</v>
          </cell>
          <cell r="R178"/>
          <cell r="S178" t="str">
            <v>OTHER INDUSTRIAL FATTY ALCOHOL VEGAROL 1618 TA (CETO STEARYL ALCOHOL) NF, PASTILLES</v>
          </cell>
          <cell r="T178" t="str">
            <v>CIF</v>
          </cell>
          <cell r="U178" t="e">
            <v>#N/A</v>
          </cell>
          <cell r="V178"/>
          <cell r="W178"/>
          <cell r="X178"/>
          <cell r="Y178">
            <v>66.55</v>
          </cell>
        </row>
        <row r="179">
          <cell r="E179" t="str">
            <v>VVF/TAL/EXP/0291/16-17</v>
          </cell>
          <cell r="F179">
            <v>42564</v>
          </cell>
          <cell r="G179"/>
          <cell r="H179" t="str">
            <v>DTA</v>
          </cell>
          <cell r="I179" t="str">
            <v>TALOJA</v>
          </cell>
          <cell r="J179" t="str">
            <v>DIRECT</v>
          </cell>
          <cell r="K179" t="str">
            <v>OOO REVADA</v>
          </cell>
          <cell r="L179" t="str">
            <v>RUSSIA</v>
          </cell>
          <cell r="M179" t="str">
            <v>45 Days from B/L date</v>
          </cell>
          <cell r="N179"/>
          <cell r="O179"/>
          <cell r="P179">
            <v>3200293</v>
          </cell>
          <cell r="Q179" t="str">
            <v>3823.70.90 / 29051700</v>
          </cell>
          <cell r="R179"/>
          <cell r="S179" t="str">
            <v>OTHER INDUSTRIAL FATTY ALCOHOL VEGAROL 1618 50:50 (MB) (CETO STEARYL ALCOHOL 50:50) PASTILLES /SATRTD - HXADECAN-1-OL (CETYL ALCHL) FATTY ALCOHOL VEGAROL 1698 (MB) (CETYL ALCOHOL) PASTILLES</v>
          </cell>
          <cell r="T179" t="str">
            <v>CFR</v>
          </cell>
          <cell r="U179" t="e">
            <v>#N/A</v>
          </cell>
          <cell r="V179"/>
          <cell r="W179"/>
          <cell r="X179"/>
          <cell r="Y179">
            <v>66.55</v>
          </cell>
        </row>
        <row r="180">
          <cell r="E180" t="str">
            <v>VVF/TAL/EXP/0293/16-17</v>
          </cell>
          <cell r="F180">
            <v>42565</v>
          </cell>
          <cell r="G180"/>
          <cell r="H180" t="str">
            <v>DTA</v>
          </cell>
          <cell r="I180" t="str">
            <v>TALOJA</v>
          </cell>
          <cell r="J180" t="str">
            <v>DIRECT</v>
          </cell>
          <cell r="K180" t="str">
            <v>BERG &amp; SCHMIDT GMBH &amp; CO. KG.</v>
          </cell>
          <cell r="L180" t="str">
            <v>POLAND</v>
          </cell>
          <cell r="M180" t="str">
            <v>60 Days from B/L date</v>
          </cell>
          <cell r="N180"/>
          <cell r="O180"/>
          <cell r="P180">
            <v>3200295</v>
          </cell>
          <cell r="Q180" t="str">
            <v>3823.70.90</v>
          </cell>
          <cell r="R180"/>
          <cell r="S180" t="str">
            <v>OTHER INDUSTRIAL FATTY ALCOHOL VEGAROL 1618 50:50 (CETO STEARYL ALCOHOL 50:50) PASTILLES</v>
          </cell>
          <cell r="T180" t="str">
            <v>CFR</v>
          </cell>
          <cell r="U180" t="e">
            <v>#N/A</v>
          </cell>
          <cell r="V180"/>
          <cell r="W180"/>
          <cell r="X180"/>
          <cell r="Y180">
            <v>66.55</v>
          </cell>
        </row>
        <row r="181">
          <cell r="E181" t="str">
            <v>VVF/TAL/EXP/0294/16-17</v>
          </cell>
          <cell r="F181">
            <v>42565</v>
          </cell>
          <cell r="G181"/>
          <cell r="H181" t="str">
            <v>DTA</v>
          </cell>
          <cell r="I181" t="str">
            <v>TALOJA</v>
          </cell>
          <cell r="J181" t="str">
            <v>DIRECT</v>
          </cell>
          <cell r="K181" t="str">
            <v>BASF PERSONAL CARE AND NUTRITION GmbH</v>
          </cell>
          <cell r="L181" t="str">
            <v>NETHERLANDS</v>
          </cell>
          <cell r="M181" t="str">
            <v>30 Days from B/L date</v>
          </cell>
          <cell r="N181"/>
          <cell r="O181"/>
          <cell r="P181">
            <v>3200296</v>
          </cell>
          <cell r="Q181" t="str">
            <v>2915.70.10</v>
          </cell>
          <cell r="R181"/>
          <cell r="S181" t="str">
            <v>PALMITIC ACID 98%</v>
          </cell>
          <cell r="T181" t="str">
            <v>CIF</v>
          </cell>
          <cell r="U181"/>
          <cell r="V181"/>
          <cell r="W181"/>
          <cell r="X181"/>
          <cell r="Y181">
            <v>66.55</v>
          </cell>
        </row>
        <row r="182">
          <cell r="E182" t="str">
            <v>VVF/TAL/EXP/0296/16-17</v>
          </cell>
          <cell r="F182">
            <v>42565</v>
          </cell>
          <cell r="G182"/>
          <cell r="H182" t="str">
            <v>DTA</v>
          </cell>
          <cell r="I182" t="str">
            <v>TALOJA</v>
          </cell>
          <cell r="J182" t="str">
            <v>DIRECT</v>
          </cell>
          <cell r="K182" t="str">
            <v>OLEON SDN BHD</v>
          </cell>
          <cell r="L182" t="str">
            <v>MALAYSIA</v>
          </cell>
          <cell r="M182" t="str">
            <v>60 Days from B/L date</v>
          </cell>
          <cell r="N182"/>
          <cell r="O182"/>
          <cell r="P182">
            <v>3200298</v>
          </cell>
          <cell r="Q182" t="str">
            <v>3823.19.00</v>
          </cell>
          <cell r="R182"/>
          <cell r="S182" t="str">
            <v>OTHER INDUSTRIAL MONOCARBOXYLIC FATTY ACID DISTILLED FATTY ACID - C8/C10 (CAPRYLIC CAPRIC ACID)</v>
          </cell>
          <cell r="T182" t="str">
            <v>CIF</v>
          </cell>
          <cell r="U182"/>
          <cell r="V182"/>
          <cell r="W182"/>
          <cell r="X182"/>
          <cell r="Y182">
            <v>66.55</v>
          </cell>
        </row>
        <row r="183">
          <cell r="E183" t="str">
            <v>VVF/TAL/EXP/0298/16-17</v>
          </cell>
          <cell r="F183">
            <v>42586</v>
          </cell>
          <cell r="G183"/>
          <cell r="H183" t="str">
            <v>DTA</v>
          </cell>
          <cell r="I183" t="str">
            <v>TALOJA</v>
          </cell>
          <cell r="J183" t="str">
            <v>DIRECT</v>
          </cell>
          <cell r="K183" t="str">
            <v>LOOK CHEMICALS IMPORTACAO E EXPORTACAO LTDA.</v>
          </cell>
          <cell r="L183" t="str">
            <v>BRAZIL</v>
          </cell>
          <cell r="M183" t="str">
            <v>30 Days from B/L date</v>
          </cell>
          <cell r="N183"/>
          <cell r="O183"/>
          <cell r="P183"/>
          <cell r="Q183" t="str">
            <v>38237090</v>
          </cell>
          <cell r="R183"/>
          <cell r="S183" t="str">
            <v>OTHER INDUSTRIAL FATTY ALCOHOL VEGAROL 22-70 (BEHENYL ALCOHOL C22 - MIN. 70%) PASTILLES</v>
          </cell>
          <cell r="T183" t="str">
            <v>FOB</v>
          </cell>
          <cell r="U183"/>
          <cell r="V183"/>
          <cell r="W183"/>
          <cell r="X183"/>
          <cell r="Y183">
            <v>66.55</v>
          </cell>
        </row>
        <row r="184">
          <cell r="E184" t="str">
            <v>VVF/TAL/EXP/0299/16-17</v>
          </cell>
          <cell r="F184">
            <v>42566</v>
          </cell>
          <cell r="G184"/>
          <cell r="H184" t="str">
            <v>DTA</v>
          </cell>
          <cell r="I184" t="str">
            <v>TALOJA</v>
          </cell>
          <cell r="J184" t="str">
            <v>DIRECT</v>
          </cell>
          <cell r="K184" t="str">
            <v>OLEON SDN BHD</v>
          </cell>
          <cell r="L184" t="str">
            <v>MALAYSIA</v>
          </cell>
          <cell r="M184" t="str">
            <v>60 Days from B/L date</v>
          </cell>
          <cell r="N184"/>
          <cell r="O184"/>
          <cell r="P184">
            <v>3200300</v>
          </cell>
          <cell r="Q184" t="str">
            <v>3823.19.00</v>
          </cell>
          <cell r="R184"/>
          <cell r="S184" t="str">
            <v>OTHER INDUSTRIAL MONOCARBOXYLIC FATTY ACID DISTILLED FATTY ACID - C8/C10 (CAPRYLIC CAPRIC ACID)</v>
          </cell>
          <cell r="T184" t="str">
            <v>CIF</v>
          </cell>
          <cell r="U184"/>
          <cell r="V184"/>
          <cell r="W184"/>
          <cell r="X184"/>
          <cell r="Y184">
            <v>66.55</v>
          </cell>
        </row>
        <row r="185">
          <cell r="E185" t="str">
            <v>VVF/TAL/EXP/0300/16-17</v>
          </cell>
          <cell r="F185">
            <v>42566</v>
          </cell>
          <cell r="G185"/>
          <cell r="H185" t="str">
            <v>DTA</v>
          </cell>
          <cell r="I185" t="str">
            <v>TALOJA</v>
          </cell>
          <cell r="J185" t="str">
            <v>DIRECT</v>
          </cell>
          <cell r="K185" t="str">
            <v>ILMOR KIMYA TEKSTIL SANAYI VE TIC. LTD. STI.</v>
          </cell>
          <cell r="L185" t="str">
            <v>TURKEY</v>
          </cell>
          <cell r="M185" t="str">
            <v>100% CAD</v>
          </cell>
          <cell r="N185"/>
          <cell r="O185"/>
          <cell r="P185">
            <v>3200301</v>
          </cell>
          <cell r="Q185" t="str">
            <v>2905.17.00</v>
          </cell>
          <cell r="R185"/>
          <cell r="S185" t="str">
            <v>SATRTD - OCTDECN-1-OL (STRYL ALCHL) FATTY ALCOHOL VEGAROL 1898 (STEARYL ALCOHOL) PASTILLES /SATRTD - HXADECAN-1-OL (CETYL ALCHL) FATTY ALCOHOL VEGAROL 1698 (CETYL ALCOHOL) PASTILLES</v>
          </cell>
          <cell r="T185" t="str">
            <v>CIF</v>
          </cell>
          <cell r="U185"/>
          <cell r="V185"/>
          <cell r="W185"/>
          <cell r="X185"/>
          <cell r="Y185">
            <v>66.55</v>
          </cell>
        </row>
        <row r="186">
          <cell r="E186" t="str">
            <v>VVF/TAL/EXP/0301/16-17</v>
          </cell>
          <cell r="F186">
            <v>42566</v>
          </cell>
          <cell r="G186"/>
          <cell r="H186" t="str">
            <v>DTA</v>
          </cell>
          <cell r="I186" t="str">
            <v>TALOJA</v>
          </cell>
          <cell r="J186" t="str">
            <v>DIRECT</v>
          </cell>
          <cell r="K186" t="str">
            <v>DARIC MATERIALS AND TRADING</v>
          </cell>
          <cell r="L186" t="str">
            <v>iran</v>
          </cell>
          <cell r="M186" t="str">
            <v>LC at sight</v>
          </cell>
          <cell r="N186"/>
          <cell r="O186"/>
          <cell r="P186">
            <v>3200302</v>
          </cell>
          <cell r="Q186" t="str">
            <v>2905.17.00</v>
          </cell>
          <cell r="R186"/>
          <cell r="S186" t="str">
            <v>SATRTD - HXADECAN-1-OL (CETYL ALCHL) FATTY ALCOHOL VEGAROL 1698 (CETYL ALCOHOL) PASTILLES</v>
          </cell>
          <cell r="T186" t="str">
            <v>CFR</v>
          </cell>
          <cell r="U186"/>
          <cell r="V186"/>
          <cell r="W186"/>
          <cell r="X186"/>
          <cell r="Y186">
            <v>1</v>
          </cell>
        </row>
        <row r="187">
          <cell r="E187" t="str">
            <v>VVF/TAL/EXP/0302/16-17</v>
          </cell>
          <cell r="F187">
            <v>42567</v>
          </cell>
          <cell r="G187"/>
          <cell r="H187" t="str">
            <v>DTA</v>
          </cell>
          <cell r="I187" t="str">
            <v>TALOJA</v>
          </cell>
          <cell r="J187" t="str">
            <v>DIRECT</v>
          </cell>
          <cell r="K187" t="str">
            <v>DARIC MATERIALS AND TRADING</v>
          </cell>
          <cell r="L187" t="str">
            <v>iran</v>
          </cell>
          <cell r="M187" t="str">
            <v>LC at sight</v>
          </cell>
          <cell r="N187"/>
          <cell r="O187"/>
          <cell r="P187">
            <v>3200303</v>
          </cell>
          <cell r="Q187" t="str">
            <v>2905.17.00</v>
          </cell>
          <cell r="R187"/>
          <cell r="S187" t="str">
            <v>SATRTD - HXADECAN-1-OL (CETYL ALCHL) FATTY ALCOHOL VEGAROL 1698 (CETYL ALCOHOL) PASTILLES</v>
          </cell>
          <cell r="T187" t="str">
            <v>CFR</v>
          </cell>
          <cell r="U187"/>
          <cell r="V187"/>
          <cell r="W187"/>
          <cell r="X187"/>
          <cell r="Y187">
            <v>1</v>
          </cell>
        </row>
        <row r="188">
          <cell r="E188" t="str">
            <v>VVF/TAL/EXP/0303/16-17</v>
          </cell>
          <cell r="F188">
            <v>42567</v>
          </cell>
          <cell r="G188"/>
          <cell r="H188" t="str">
            <v>DTA</v>
          </cell>
          <cell r="I188" t="str">
            <v>TALOJA</v>
          </cell>
          <cell r="J188" t="str">
            <v>DIRECT</v>
          </cell>
          <cell r="K188" t="str">
            <v>VVF LLC</v>
          </cell>
          <cell r="L188" t="str">
            <v>USA</v>
          </cell>
          <cell r="M188" t="str">
            <v>90 Days from B/L date</v>
          </cell>
          <cell r="N188"/>
          <cell r="O188"/>
          <cell r="P188">
            <v>3200304</v>
          </cell>
          <cell r="Q188" t="str">
            <v>3823.70.90</v>
          </cell>
          <cell r="R188"/>
          <cell r="S188" t="str">
            <v xml:space="preserve">OTHER INDUSTRIAL FATTY ALCOHOL VEGAROL 1618 TA (CETO STEARYL ALCOHOL) NF, PASTILLES </v>
          </cell>
          <cell r="T188" t="str">
            <v>CIF</v>
          </cell>
          <cell r="U188"/>
          <cell r="V188"/>
          <cell r="W188"/>
          <cell r="X188"/>
          <cell r="Y188">
            <v>66.55</v>
          </cell>
        </row>
        <row r="189">
          <cell r="E189" t="str">
            <v>VVF/TAL/EXP/0304/16-17</v>
          </cell>
          <cell r="F189">
            <v>42567</v>
          </cell>
          <cell r="G189"/>
          <cell r="H189" t="str">
            <v>DTA</v>
          </cell>
          <cell r="I189" t="str">
            <v>TALOJA</v>
          </cell>
          <cell r="J189" t="str">
            <v>DIRECT</v>
          </cell>
          <cell r="K189" t="str">
            <v>OOO REVADA</v>
          </cell>
          <cell r="L189" t="str">
            <v>RUSSIA</v>
          </cell>
          <cell r="M189" t="str">
            <v>45 Days from B/L date</v>
          </cell>
          <cell r="N189"/>
          <cell r="O189"/>
          <cell r="P189">
            <v>3200305</v>
          </cell>
          <cell r="Q189" t="str">
            <v>3823.70.90</v>
          </cell>
          <cell r="R189"/>
          <cell r="S189" t="str">
            <v>OTHER INDUSTRIAL FATTY ALCOHOL VEGAROL 1618 50:50 (MB) (CETO STEARYL ALCOHOL 50:50) PASTILLES</v>
          </cell>
          <cell r="T189" t="str">
            <v>CFR</v>
          </cell>
          <cell r="U189"/>
          <cell r="V189"/>
          <cell r="W189"/>
          <cell r="X189"/>
          <cell r="Y189">
            <v>66.55</v>
          </cell>
        </row>
        <row r="190">
          <cell r="E190" t="str">
            <v>VVF/TAL/EXP/0305/16-17</v>
          </cell>
          <cell r="F190">
            <v>42567</v>
          </cell>
          <cell r="G190"/>
          <cell r="H190" t="str">
            <v>DTA</v>
          </cell>
          <cell r="I190" t="str">
            <v>TALOJA</v>
          </cell>
          <cell r="J190" t="str">
            <v>DIRECT</v>
          </cell>
          <cell r="K190" t="str">
            <v>VVF LLC</v>
          </cell>
          <cell r="L190" t="str">
            <v>USA</v>
          </cell>
          <cell r="M190" t="str">
            <v>90 Days from B/L date</v>
          </cell>
          <cell r="N190"/>
          <cell r="O190"/>
          <cell r="P190">
            <v>3200306</v>
          </cell>
          <cell r="Q190" t="str">
            <v>3823.70.90</v>
          </cell>
          <cell r="R190"/>
          <cell r="S190" t="str">
            <v xml:space="preserve">OTHER INDUSTRIAL FATTY ALCOHOL VEGAROL 1618 TA (CETO STEARYL ALCOHOL) NF, PASTILLES </v>
          </cell>
          <cell r="T190" t="str">
            <v>CFR</v>
          </cell>
          <cell r="U190"/>
          <cell r="V190"/>
          <cell r="W190"/>
          <cell r="X190"/>
          <cell r="Y190">
            <v>66.55</v>
          </cell>
        </row>
        <row r="191">
          <cell r="E191" t="str">
            <v>VVF/TAL/EXP/0307/16-17</v>
          </cell>
          <cell r="F191">
            <v>42569</v>
          </cell>
          <cell r="G191"/>
          <cell r="H191" t="str">
            <v>DTA</v>
          </cell>
          <cell r="I191" t="str">
            <v>TALOJA</v>
          </cell>
          <cell r="J191" t="str">
            <v>DIRECT</v>
          </cell>
          <cell r="K191" t="str">
            <v>INDUSTRIAL QUIMICA LASEM, S.A.U.</v>
          </cell>
          <cell r="L191" t="str">
            <v>SPAIN</v>
          </cell>
          <cell r="M191" t="str">
            <v>30 Days from B/L date</v>
          </cell>
          <cell r="N191"/>
          <cell r="O191"/>
          <cell r="P191">
            <v>3200308</v>
          </cell>
          <cell r="Q191" t="str">
            <v>2905.17.00</v>
          </cell>
          <cell r="R191"/>
          <cell r="S191" t="str">
            <v>SATRTD - HXADECAN-1-OL (CETYL ALCHL) FATTY ALCOHOL VEGAROL 1698 (CETYL ALCOHOL)</v>
          </cell>
          <cell r="T191" t="str">
            <v>CIF</v>
          </cell>
          <cell r="U191"/>
          <cell r="V191"/>
          <cell r="W191"/>
          <cell r="X191"/>
          <cell r="Y191">
            <v>66.55</v>
          </cell>
        </row>
        <row r="192">
          <cell r="E192" t="str">
            <v>VVF/TAL/EXP/0309/16-17</v>
          </cell>
          <cell r="F192">
            <v>42569</v>
          </cell>
          <cell r="G192"/>
          <cell r="H192" t="str">
            <v>DTA</v>
          </cell>
          <cell r="I192" t="str">
            <v>TALOJA</v>
          </cell>
          <cell r="J192" t="str">
            <v>DIRECT</v>
          </cell>
          <cell r="K192" t="str">
            <v>M+H, MICA A HARASTA S.R.O.</v>
          </cell>
          <cell r="L192" t="str">
            <v>Germany</v>
          </cell>
          <cell r="M192" t="str">
            <v>ADVANCE</v>
          </cell>
          <cell r="N192"/>
          <cell r="O192"/>
          <cell r="P192">
            <v>3200310</v>
          </cell>
          <cell r="Q192" t="str">
            <v>2905.17.00 / 38237090</v>
          </cell>
          <cell r="R192"/>
          <cell r="S192" t="str">
            <v>SATRTD - HXADECAN-1-OL (CETYL ALCHL) FATTY ALCOHOL VEGAROL 1698 (CETYL ALCOHOL) PASTILLES/ OTHER INDUSTRIAL FATTY ALCOHOL VEGAROL 1618 50:50 (CETO STEARYL ALCOHOL 50:50) PASTILLES</v>
          </cell>
          <cell r="T192" t="str">
            <v>FOB</v>
          </cell>
          <cell r="U192"/>
          <cell r="V192"/>
          <cell r="W192"/>
          <cell r="X192"/>
          <cell r="Y192">
            <v>66.55</v>
          </cell>
        </row>
        <row r="193">
          <cell r="E193" t="str">
            <v>VVF/TAL/EXP/0310/16-17</v>
          </cell>
          <cell r="F193">
            <v>42569</v>
          </cell>
          <cell r="G193"/>
          <cell r="H193" t="str">
            <v>DTA</v>
          </cell>
          <cell r="I193" t="str">
            <v>TALOJA</v>
          </cell>
          <cell r="J193" t="str">
            <v>DIRECT</v>
          </cell>
          <cell r="K193" t="str">
            <v>VVF LLC</v>
          </cell>
          <cell r="L193" t="str">
            <v>USA</v>
          </cell>
          <cell r="M193" t="str">
            <v>90 Days from B/L date</v>
          </cell>
          <cell r="N193"/>
          <cell r="O193"/>
          <cell r="P193">
            <v>3200311</v>
          </cell>
          <cell r="Q193" t="str">
            <v>2905.17.00</v>
          </cell>
          <cell r="R193"/>
          <cell r="S193" t="str">
            <v>SATRTD - HXADECAN-1-OL (CETYL ALCHL) FATTY ALCOHOL VEGAROL 1698 (CETYL ALCOHOL) NF, PASTILLES</v>
          </cell>
          <cell r="T193" t="str">
            <v>CIF</v>
          </cell>
          <cell r="U193"/>
          <cell r="V193"/>
          <cell r="W193"/>
          <cell r="X193"/>
          <cell r="Y193">
            <v>66.55</v>
          </cell>
        </row>
        <row r="194">
          <cell r="E194" t="str">
            <v>VVF/TAL/EXP/0308/16-17</v>
          </cell>
          <cell r="F194">
            <v>42569</v>
          </cell>
          <cell r="G194"/>
          <cell r="H194" t="str">
            <v>DTA</v>
          </cell>
          <cell r="I194" t="str">
            <v>TALOJA</v>
          </cell>
          <cell r="J194" t="str">
            <v>DIRECT</v>
          </cell>
          <cell r="K194" t="str">
            <v>BAM S. A.</v>
          </cell>
          <cell r="L194" t="str">
            <v>COLOMBIA</v>
          </cell>
          <cell r="M194" t="str">
            <v>ADVANCE</v>
          </cell>
          <cell r="N194"/>
          <cell r="O194"/>
          <cell r="P194">
            <v>3200309</v>
          </cell>
          <cell r="Q194" t="str">
            <v>2905.17.00</v>
          </cell>
          <cell r="R194"/>
          <cell r="S194" t="str">
            <v>SATRTD - HXADECAN-1-OL (CETYL ALCHL) FATTY ALCOHOL VEGAROL 1698 (CETYL ALCOHOL) PASTILLES / SATRTD - OCTDECN-1-OL (STRYL ALCHL) FATTY ALCOHOL VEGAROL 1898 (STEARYL ALCOHOL) PASTILLES / OTHER INDUSTRIAL FATTY ALCOHOL VEGAROL 1618 50:50 (CETO STEARYL ALCOHOL 50:50) PASTILLES</v>
          </cell>
          <cell r="T194" t="str">
            <v>FOB</v>
          </cell>
          <cell r="U194"/>
          <cell r="V194"/>
          <cell r="W194"/>
          <cell r="X194"/>
          <cell r="Y194">
            <v>66.55</v>
          </cell>
        </row>
        <row r="195">
          <cell r="E195" t="str">
            <v>VVF/TAL/EXP/0311/16-17</v>
          </cell>
          <cell r="F195">
            <v>42569</v>
          </cell>
          <cell r="G195"/>
          <cell r="H195" t="str">
            <v>DTA</v>
          </cell>
          <cell r="I195" t="str">
            <v>TALOJA</v>
          </cell>
          <cell r="J195" t="str">
            <v>DIRECT</v>
          </cell>
          <cell r="K195" t="str">
            <v>VVF LLC</v>
          </cell>
          <cell r="L195" t="str">
            <v>USA</v>
          </cell>
          <cell r="M195" t="str">
            <v>90 Days from B/L date</v>
          </cell>
          <cell r="N195"/>
          <cell r="O195"/>
          <cell r="P195">
            <v>3200312</v>
          </cell>
          <cell r="Q195" t="str">
            <v>2905.17.00</v>
          </cell>
          <cell r="R195"/>
          <cell r="S195" t="str">
            <v>SATRTD - OCTDECN-1-OL (STRYL ALCHL) FATTY ALCOHOL VEGAROL 1898 (STEARYL ALCOHOL) NF, PASTILLES</v>
          </cell>
          <cell r="T195" t="str">
            <v>CIF</v>
          </cell>
          <cell r="U195"/>
          <cell r="V195"/>
          <cell r="W195"/>
          <cell r="X195"/>
          <cell r="Y195">
            <v>66.55</v>
          </cell>
        </row>
        <row r="196">
          <cell r="E196" t="str">
            <v>VVF/TAL/EXP/0313/16-17</v>
          </cell>
          <cell r="F196">
            <v>42570</v>
          </cell>
          <cell r="G196"/>
          <cell r="H196" t="str">
            <v>DTA</v>
          </cell>
          <cell r="I196" t="str">
            <v>TALOJA</v>
          </cell>
          <cell r="J196" t="str">
            <v>DIRECT</v>
          </cell>
          <cell r="K196" t="str">
            <v>VVF LLC</v>
          </cell>
          <cell r="L196" t="str">
            <v>USA</v>
          </cell>
          <cell r="M196" t="str">
            <v>90 Days from B/L date</v>
          </cell>
          <cell r="N196"/>
          <cell r="O196"/>
          <cell r="P196">
            <v>3200314</v>
          </cell>
          <cell r="Q196" t="str">
            <v>2905.17.00</v>
          </cell>
          <cell r="R196"/>
          <cell r="S196" t="str">
            <v>SATRTD - HXADECAN-1-OL (CETYL ALCHL) FATTY ALCOHOL VEGAROL 1698 (CETYL ALCOHOL) PASTILLES</v>
          </cell>
          <cell r="T196" t="str">
            <v>CIF</v>
          </cell>
          <cell r="U196"/>
          <cell r="V196"/>
          <cell r="W196"/>
          <cell r="X196"/>
          <cell r="Y196">
            <v>66.55</v>
          </cell>
        </row>
        <row r="197">
          <cell r="E197" t="str">
            <v>VVF/TAL/EXP/0314/16-17</v>
          </cell>
          <cell r="F197">
            <v>42570</v>
          </cell>
          <cell r="G197"/>
          <cell r="H197" t="str">
            <v>DTA</v>
          </cell>
          <cell r="I197" t="str">
            <v>TALOJA</v>
          </cell>
          <cell r="J197" t="str">
            <v>DIRECT</v>
          </cell>
          <cell r="K197" t="str">
            <v>VVF SINGAPORE PTE LTD.</v>
          </cell>
          <cell r="L197" t="str">
            <v>MALAYSIA</v>
          </cell>
          <cell r="M197" t="str">
            <v>30 Days from B/L date</v>
          </cell>
          <cell r="N197"/>
          <cell r="O197"/>
          <cell r="P197">
            <v>3200315</v>
          </cell>
          <cell r="Q197" t="str">
            <v>2915.70.10</v>
          </cell>
          <cell r="R197"/>
          <cell r="S197" t="str">
            <v>PALMITIC ACID 98%</v>
          </cell>
          <cell r="T197" t="str">
            <v>CIF</v>
          </cell>
          <cell r="U197"/>
          <cell r="V197"/>
          <cell r="W197"/>
          <cell r="X197"/>
          <cell r="Y197">
            <v>66.55</v>
          </cell>
        </row>
        <row r="198">
          <cell r="E198" t="str">
            <v>VVF/TAL/EXP/0315/16-17</v>
          </cell>
          <cell r="F198">
            <v>42570</v>
          </cell>
          <cell r="G198"/>
          <cell r="H198" t="str">
            <v>DTA</v>
          </cell>
          <cell r="I198" t="str">
            <v>TALOJA</v>
          </cell>
          <cell r="J198" t="str">
            <v>DIRECT</v>
          </cell>
          <cell r="K198" t="str">
            <v>VVF LLC</v>
          </cell>
          <cell r="L198" t="str">
            <v>USA</v>
          </cell>
          <cell r="M198" t="str">
            <v>90 Days from B/L date</v>
          </cell>
          <cell r="N198"/>
          <cell r="O198"/>
          <cell r="P198">
            <v>3200316</v>
          </cell>
          <cell r="Q198" t="str">
            <v>3823.70.90</v>
          </cell>
          <cell r="R198"/>
          <cell r="S198" t="str">
            <v>OTHER INDUSTRIAL FATTY ALCOHOL VEGAROL 1618 TA (CETO STEARYL ALCOHOL) NF, PASTILLES</v>
          </cell>
          <cell r="T198" t="str">
            <v>CIF</v>
          </cell>
          <cell r="U198"/>
          <cell r="V198"/>
          <cell r="W198"/>
          <cell r="X198"/>
          <cell r="Y198">
            <v>66.55</v>
          </cell>
        </row>
        <row r="199">
          <cell r="E199" t="str">
            <v>VVF/TAL/EXP/0317/16-17</v>
          </cell>
          <cell r="F199">
            <v>42571</v>
          </cell>
          <cell r="G199"/>
          <cell r="H199" t="str">
            <v>DTA</v>
          </cell>
          <cell r="I199" t="str">
            <v>TALOJA</v>
          </cell>
          <cell r="J199" t="str">
            <v>DIRECT</v>
          </cell>
          <cell r="K199" t="str">
            <v>INDUSTRIAL QUIMICA LASEM, S.A.U.</v>
          </cell>
          <cell r="L199" t="str">
            <v>SPAIN</v>
          </cell>
          <cell r="M199" t="str">
            <v>30 Days from B/L date</v>
          </cell>
          <cell r="N199"/>
          <cell r="O199"/>
          <cell r="P199">
            <v>3200318</v>
          </cell>
          <cell r="Q199" t="str">
            <v>3823.19.00</v>
          </cell>
          <cell r="R199"/>
          <cell r="S199" t="str">
            <v>OTHER INDUSTRIAL MONOCARBOXYLIC FATTY ACID 39.530 4100.00 162073.00
TANKS IN DISTILLED FATTY ACID - C8/C10
CONTAINER BULK (CAPRYLIC CAPRIC ACID)</v>
          </cell>
          <cell r="T199" t="str">
            <v>CIF</v>
          </cell>
          <cell r="U199"/>
          <cell r="V199"/>
          <cell r="W199"/>
          <cell r="X199"/>
          <cell r="Y199">
            <v>66.55</v>
          </cell>
        </row>
        <row r="200">
          <cell r="E200" t="str">
            <v>VVF/TAL/EXP/0318/16-17</v>
          </cell>
          <cell r="F200">
            <v>42571</v>
          </cell>
          <cell r="G200"/>
          <cell r="H200" t="str">
            <v>DTA</v>
          </cell>
          <cell r="I200" t="str">
            <v>TALOJA</v>
          </cell>
          <cell r="J200" t="str">
            <v>DIRECT</v>
          </cell>
          <cell r="K200" t="str">
            <v>VVF SINGAPORE PTE LTD.</v>
          </cell>
          <cell r="L200" t="str">
            <v>MALAYSIA</v>
          </cell>
          <cell r="M200" t="str">
            <v>30 Days from B/L date</v>
          </cell>
          <cell r="N200"/>
          <cell r="O200"/>
          <cell r="P200">
            <v>3200319</v>
          </cell>
          <cell r="Q200" t="str">
            <v>2915.70.10</v>
          </cell>
          <cell r="R200"/>
          <cell r="S200" t="str">
            <v>PALMITIC ACID 98%</v>
          </cell>
          <cell r="T200" t="str">
            <v>CIF</v>
          </cell>
          <cell r="U200"/>
          <cell r="V200"/>
          <cell r="W200"/>
          <cell r="X200"/>
          <cell r="Y200">
            <v>66.55</v>
          </cell>
        </row>
        <row r="201">
          <cell r="E201" t="str">
            <v>VVF/TAL/EXP/0319/16-17</v>
          </cell>
          <cell r="F201">
            <v>42571</v>
          </cell>
          <cell r="G201"/>
          <cell r="H201" t="str">
            <v>DTA</v>
          </cell>
          <cell r="I201" t="str">
            <v>TALOJA</v>
          </cell>
          <cell r="J201" t="str">
            <v>DIRECT</v>
          </cell>
          <cell r="K201" t="str">
            <v>VVF LLC</v>
          </cell>
          <cell r="L201" t="str">
            <v>USA</v>
          </cell>
          <cell r="M201" t="str">
            <v>90 Days from B/L date</v>
          </cell>
          <cell r="N201"/>
          <cell r="O201"/>
          <cell r="P201">
            <v>3200320</v>
          </cell>
          <cell r="Q201" t="str">
            <v>2905.17.00</v>
          </cell>
          <cell r="R201"/>
          <cell r="S201" t="str">
            <v>SATRTD - HXADECAN-1-OL (CETYL ALCHL) FATTY ALCOHOL VEGAROL 1698 (MB) (CETYL ALCOHOL) NF</v>
          </cell>
          <cell r="T201" t="str">
            <v>CIF</v>
          </cell>
          <cell r="U201"/>
          <cell r="V201"/>
          <cell r="W201"/>
          <cell r="X201"/>
          <cell r="Y201">
            <v>66.55</v>
          </cell>
        </row>
        <row r="202">
          <cell r="E202" t="str">
            <v>VVF/TAL/EXP/0320/16-17</v>
          </cell>
          <cell r="F202">
            <v>42571</v>
          </cell>
          <cell r="G202"/>
          <cell r="H202" t="str">
            <v>DTA</v>
          </cell>
          <cell r="I202" t="str">
            <v>TALOJA</v>
          </cell>
          <cell r="J202" t="str">
            <v>DIRECT</v>
          </cell>
          <cell r="K202" t="str">
            <v>DARIC MATERIAL AND TRADING</v>
          </cell>
          <cell r="L202" t="str">
            <v>Iran</v>
          </cell>
          <cell r="M202" t="str">
            <v>LC at sight</v>
          </cell>
          <cell r="N202"/>
          <cell r="O202"/>
          <cell r="P202">
            <v>3200321</v>
          </cell>
          <cell r="Q202" t="str">
            <v>3823.11.90</v>
          </cell>
          <cell r="R202"/>
          <cell r="S202" t="str">
            <v xml:space="preserve">OTHER STEARIC ACID DISTILLED STEARIC ACID - P12 </v>
          </cell>
          <cell r="T202" t="str">
            <v>CFR</v>
          </cell>
          <cell r="U202"/>
          <cell r="V202"/>
          <cell r="W202"/>
          <cell r="X202"/>
          <cell r="Y202">
            <v>1</v>
          </cell>
        </row>
        <row r="203">
          <cell r="E203" t="str">
            <v>VVF/TAL/EXP/0321/16-17</v>
          </cell>
          <cell r="F203">
            <v>42572</v>
          </cell>
          <cell r="G203"/>
          <cell r="H203" t="str">
            <v>DTA</v>
          </cell>
          <cell r="I203" t="str">
            <v>TALOJA</v>
          </cell>
          <cell r="J203" t="str">
            <v>DIRECT</v>
          </cell>
          <cell r="K203" t="str">
            <v>VVF LLC</v>
          </cell>
          <cell r="L203" t="str">
            <v>USA</v>
          </cell>
          <cell r="M203" t="str">
            <v>90 Days from B/L date</v>
          </cell>
          <cell r="N203"/>
          <cell r="O203"/>
          <cell r="P203">
            <v>3200322</v>
          </cell>
          <cell r="Q203" t="str">
            <v>2905.17.00</v>
          </cell>
          <cell r="R203"/>
          <cell r="S203" t="str">
            <v>SATRTD - HXADECAN-1-OL (CETYL ALCHL) FATTY ALCOHOL VEGAROL 1698 (MB) (CETYL ALCOHOL) NF</v>
          </cell>
          <cell r="T203" t="str">
            <v>CIF</v>
          </cell>
          <cell r="U203"/>
          <cell r="V203"/>
          <cell r="W203"/>
          <cell r="X203"/>
          <cell r="Y203">
            <v>66.45</v>
          </cell>
        </row>
        <row r="204">
          <cell r="E204" t="str">
            <v>VVF/TAL/EXP/0322/16-17</v>
          </cell>
          <cell r="F204">
            <v>42572</v>
          </cell>
          <cell r="G204"/>
          <cell r="H204" t="str">
            <v>DTA</v>
          </cell>
          <cell r="I204" t="str">
            <v>TALOJA</v>
          </cell>
          <cell r="J204" t="str">
            <v>DIRECT</v>
          </cell>
          <cell r="K204" t="str">
            <v>DARIC MATERIAL AND TRADING</v>
          </cell>
          <cell r="L204" t="str">
            <v>Iran</v>
          </cell>
          <cell r="M204" t="str">
            <v>LC at sight</v>
          </cell>
          <cell r="N204"/>
          <cell r="O204"/>
          <cell r="P204">
            <v>3200323</v>
          </cell>
          <cell r="Q204" t="str">
            <v>3823.11.90</v>
          </cell>
          <cell r="R204"/>
          <cell r="S204" t="str">
            <v>OTHER STEARIC ACID DISTILLED STEARIC ACID - P12</v>
          </cell>
          <cell r="T204" t="str">
            <v>CFR</v>
          </cell>
          <cell r="U204"/>
          <cell r="V204"/>
          <cell r="W204"/>
          <cell r="X204"/>
          <cell r="Y204">
            <v>1</v>
          </cell>
        </row>
        <row r="205">
          <cell r="E205" t="str">
            <v>VVF/TAL/EXP/0323/16-17</v>
          </cell>
          <cell r="F205">
            <v>42572</v>
          </cell>
          <cell r="G205"/>
          <cell r="H205" t="str">
            <v>DTA</v>
          </cell>
          <cell r="I205" t="str">
            <v>TALOJA</v>
          </cell>
          <cell r="J205" t="str">
            <v>DIRECT</v>
          </cell>
          <cell r="K205" t="str">
            <v>VVF LLC</v>
          </cell>
          <cell r="L205" t="str">
            <v>USA</v>
          </cell>
          <cell r="M205" t="str">
            <v>90 Days from B/L date</v>
          </cell>
          <cell r="N205"/>
          <cell r="O205"/>
          <cell r="P205">
            <v>3200324</v>
          </cell>
          <cell r="Q205" t="str">
            <v>2905.17.00</v>
          </cell>
          <cell r="R205"/>
          <cell r="S205" t="str">
            <v>SATRTD - HXADECAN-1-OL (CETYL ALCHL) FATTY ALCOHOL VEGAROL 1698 (MB) (CETYL ALCOHOL) NF PASTILLES</v>
          </cell>
          <cell r="T205" t="str">
            <v>CIF</v>
          </cell>
          <cell r="U205"/>
          <cell r="V205"/>
          <cell r="W205"/>
          <cell r="X205"/>
          <cell r="Y205">
            <v>66.45</v>
          </cell>
        </row>
        <row r="206">
          <cell r="E206" t="str">
            <v>VVF/TAL/EXP/0324/16-17</v>
          </cell>
          <cell r="F206">
            <v>42572</v>
          </cell>
          <cell r="G206"/>
          <cell r="H206" t="str">
            <v>DTA</v>
          </cell>
          <cell r="I206" t="str">
            <v>TALOJA</v>
          </cell>
          <cell r="J206" t="str">
            <v>DIRECT</v>
          </cell>
          <cell r="K206" t="str">
            <v>LOREAL MFG MIDRAND (PTY) LTD.</v>
          </cell>
          <cell r="L206" t="str">
            <v>South Africa</v>
          </cell>
          <cell r="M206" t="str">
            <v>60 Days from B/L date</v>
          </cell>
          <cell r="N206"/>
          <cell r="O206"/>
          <cell r="P206">
            <v>3200325</v>
          </cell>
          <cell r="Q206" t="str">
            <v>3823.70.90</v>
          </cell>
          <cell r="R206"/>
          <cell r="S206" t="str">
            <v>OTHER INDUSTRIAL FATTY ALCOHOL VEGAROL 1618 TA (CETO STEARYL ALCOHOL 30:70) PASTILLES</v>
          </cell>
          <cell r="T206" t="str">
            <v>CFR</v>
          </cell>
          <cell r="U206"/>
          <cell r="V206"/>
          <cell r="W206"/>
          <cell r="X206"/>
          <cell r="Y206">
            <v>66.45</v>
          </cell>
        </row>
        <row r="207">
          <cell r="E207" t="str">
            <v>VVF/TAL/EXP/0325/16-17</v>
          </cell>
          <cell r="F207">
            <v>42572</v>
          </cell>
          <cell r="G207"/>
          <cell r="H207" t="str">
            <v>DTA</v>
          </cell>
          <cell r="I207" t="str">
            <v>TALOJA</v>
          </cell>
          <cell r="J207" t="str">
            <v>DIRECT</v>
          </cell>
          <cell r="K207" t="str">
            <v>CJP CHEMICALS (PTY) LTD.</v>
          </cell>
          <cell r="L207" t="str">
            <v>South Africa</v>
          </cell>
          <cell r="M207" t="str">
            <v>LC at sight</v>
          </cell>
          <cell r="N207"/>
          <cell r="O207"/>
          <cell r="P207">
            <v>3200326</v>
          </cell>
          <cell r="Q207" t="str">
            <v>3823.70.90</v>
          </cell>
          <cell r="R207"/>
          <cell r="S207" t="str">
            <v>OTHER INDUSTRIAL FATTY ALCOHOL VEGAROL 1618 TA (CETO STEARYL ALCOHOL) PASTILLES</v>
          </cell>
          <cell r="T207" t="str">
            <v>CFR</v>
          </cell>
          <cell r="U207"/>
          <cell r="V207"/>
          <cell r="W207"/>
          <cell r="X207"/>
          <cell r="Y207">
            <v>66.45</v>
          </cell>
        </row>
        <row r="208">
          <cell r="E208" t="str">
            <v>VVF/TAL/EXP/0326/16-17</v>
          </cell>
          <cell r="F208">
            <v>42573</v>
          </cell>
          <cell r="G208"/>
          <cell r="H208" t="str">
            <v>DTA</v>
          </cell>
          <cell r="I208" t="str">
            <v>TALOJA</v>
          </cell>
          <cell r="J208" t="str">
            <v>DIRECT</v>
          </cell>
          <cell r="K208" t="str">
            <v>SIYEZA FINE CHEM (PTY) LTD.</v>
          </cell>
          <cell r="L208" t="str">
            <v>South Africa</v>
          </cell>
          <cell r="M208" t="str">
            <v>100% CAD</v>
          </cell>
          <cell r="N208"/>
          <cell r="O208"/>
          <cell r="P208">
            <v>3200327</v>
          </cell>
          <cell r="Q208" t="str">
            <v>3823.70.90</v>
          </cell>
          <cell r="R208"/>
          <cell r="S208" t="str">
            <v>OTHER INDUSTRIAL FATTY ALCOHOL VEGAROL 1618 TA (CETO STEARYL ALCOHOL) PASTILLES</v>
          </cell>
          <cell r="T208" t="str">
            <v>CIF</v>
          </cell>
          <cell r="U208"/>
          <cell r="V208"/>
          <cell r="W208"/>
          <cell r="X208"/>
          <cell r="Y208">
            <v>66.45</v>
          </cell>
        </row>
        <row r="209">
          <cell r="E209" t="str">
            <v>VVF/TAL/EXP/0327/16-17</v>
          </cell>
          <cell r="F209">
            <v>42573</v>
          </cell>
          <cell r="G209"/>
          <cell r="H209" t="str">
            <v>DTA</v>
          </cell>
          <cell r="I209" t="str">
            <v>TALOJA</v>
          </cell>
          <cell r="J209" t="str">
            <v>DIRECT</v>
          </cell>
          <cell r="K209" t="str">
            <v>DARIC MATERIAL AND TRADING</v>
          </cell>
          <cell r="L209" t="str">
            <v>Iran</v>
          </cell>
          <cell r="M209" t="str">
            <v>LC at sight</v>
          </cell>
          <cell r="N209"/>
          <cell r="O209"/>
          <cell r="P209">
            <v>3200328</v>
          </cell>
          <cell r="Q209" t="str">
            <v>3823.11.90</v>
          </cell>
          <cell r="R209"/>
          <cell r="S209" t="str">
            <v>OTHER STEARIC ACID DISTILLED STEARIC ACID - P12</v>
          </cell>
          <cell r="T209" t="str">
            <v>CFR</v>
          </cell>
          <cell r="U209"/>
          <cell r="V209"/>
          <cell r="W209"/>
          <cell r="X209"/>
          <cell r="Y209">
            <v>1</v>
          </cell>
        </row>
        <row r="210">
          <cell r="E210" t="str">
            <v>VVF/TAL/EXP/0328/16-17</v>
          </cell>
          <cell r="F210">
            <v>42573</v>
          </cell>
          <cell r="G210"/>
          <cell r="H210" t="str">
            <v>DTA</v>
          </cell>
          <cell r="I210" t="str">
            <v>TALOJA</v>
          </cell>
          <cell r="J210" t="str">
            <v>DIRECT</v>
          </cell>
          <cell r="K210" t="str">
            <v>UNIVAR BRASIL LTDA</v>
          </cell>
          <cell r="L210" t="str">
            <v>BRAZIL</v>
          </cell>
          <cell r="M210" t="str">
            <v>70% - 30 DAYS FROM BL DATE
30% AGAINST COPY DOCUMENTS AND BALANCE</v>
          </cell>
          <cell r="N210"/>
          <cell r="O210"/>
          <cell r="P210">
            <v>3200329</v>
          </cell>
          <cell r="Q210" t="str">
            <v>2905.17.00</v>
          </cell>
          <cell r="R210"/>
          <cell r="S210" t="str">
            <v>SATRTD - HXADECAN-1-OL (CETYL ALCHL) FATTY ALCOHOL VEGAROL 1698 (CETYL ALCOHOL) PASTILLES</v>
          </cell>
          <cell r="T210" t="str">
            <v>CFR</v>
          </cell>
          <cell r="U210"/>
          <cell r="V210"/>
          <cell r="W210"/>
          <cell r="X210"/>
          <cell r="Y210">
            <v>66.45</v>
          </cell>
        </row>
        <row r="211">
          <cell r="E211" t="str">
            <v>VVF/TAL/EXP/0329/16-17</v>
          </cell>
          <cell r="F211">
            <v>42573</v>
          </cell>
          <cell r="G211"/>
          <cell r="H211" t="str">
            <v>DTA</v>
          </cell>
          <cell r="I211" t="str">
            <v>TALOJA</v>
          </cell>
          <cell r="J211" t="str">
            <v>DIRECT</v>
          </cell>
          <cell r="K211" t="str">
            <v>ZOHAR DALIA C.A.A. LTD.</v>
          </cell>
          <cell r="L211" t="str">
            <v>ISRAEL</v>
          </cell>
          <cell r="M211" t="str">
            <v>45 Days from B/L date</v>
          </cell>
          <cell r="N211"/>
          <cell r="O211"/>
          <cell r="P211">
            <v>3200330</v>
          </cell>
          <cell r="Q211" t="str">
            <v>3823.70.90</v>
          </cell>
          <cell r="R211"/>
          <cell r="S211" t="str">
            <v>OTHER INDUSTRIAL FATTY ALCOHOL IN FATTY ALCOHOL C1214 (LAURYL MYRISTYL ALCOHOL)</v>
          </cell>
          <cell r="T211" t="str">
            <v>CIF</v>
          </cell>
          <cell r="U211"/>
          <cell r="V211"/>
          <cell r="W211"/>
          <cell r="X211"/>
          <cell r="Y211">
            <v>66.45</v>
          </cell>
        </row>
        <row r="212">
          <cell r="E212" t="str">
            <v>VVF/TAL/EXP/0331/16-17</v>
          </cell>
          <cell r="F212">
            <v>42574</v>
          </cell>
          <cell r="G212"/>
          <cell r="H212" t="str">
            <v>DTA</v>
          </cell>
          <cell r="I212" t="str">
            <v>TALOJA</v>
          </cell>
          <cell r="J212" t="str">
            <v>DIRECT</v>
          </cell>
          <cell r="K212" t="str">
            <v>POLYRHEO INC</v>
          </cell>
          <cell r="L212" t="str">
            <v>BRAZIL</v>
          </cell>
          <cell r="M212" t="str">
            <v>100% CAD</v>
          </cell>
          <cell r="N212"/>
          <cell r="O212"/>
          <cell r="P212">
            <v>3200333</v>
          </cell>
          <cell r="Q212" t="str">
            <v>3823.70.90</v>
          </cell>
          <cell r="R212"/>
          <cell r="S212" t="str">
            <v>OTHER INDUSTRIAL FATTY ALCOHOL VEGAROL 1618 TA (CETO STEARYL ALCOHOL) PASTILLES</v>
          </cell>
          <cell r="T212" t="str">
            <v>FOB</v>
          </cell>
          <cell r="U212"/>
          <cell r="V212"/>
          <cell r="W212"/>
          <cell r="X212"/>
          <cell r="Y212">
            <v>66.45</v>
          </cell>
        </row>
        <row r="213">
          <cell r="E213" t="str">
            <v>VVF/TAL/EXP/0332/16-17</v>
          </cell>
          <cell r="F213">
            <v>42576</v>
          </cell>
          <cell r="G213"/>
          <cell r="H213" t="str">
            <v>DTA</v>
          </cell>
          <cell r="I213" t="str">
            <v>TALOJA</v>
          </cell>
          <cell r="J213" t="str">
            <v>DIRECT</v>
          </cell>
          <cell r="K213" t="str">
            <v>POLYRHEO INC</v>
          </cell>
          <cell r="L213" t="str">
            <v>BRAZIL</v>
          </cell>
          <cell r="M213" t="str">
            <v>100% CAD</v>
          </cell>
          <cell r="N213"/>
          <cell r="O213"/>
          <cell r="P213">
            <v>3200333</v>
          </cell>
          <cell r="Q213" t="str">
            <v>3823.70.90</v>
          </cell>
          <cell r="R213"/>
          <cell r="S213" t="str">
            <v>OTHER INDUSTRIAL FATTY ALCOHOL VEGAROL 1618 TA (CETO STEARYL ALCOHOL) PASTILLES</v>
          </cell>
          <cell r="T213" t="str">
            <v>FOB</v>
          </cell>
          <cell r="U213"/>
          <cell r="V213"/>
          <cell r="W213"/>
          <cell r="X213"/>
          <cell r="Y213">
            <v>66.45</v>
          </cell>
        </row>
        <row r="214">
          <cell r="E214" t="str">
            <v>VVF/TAL/EXP/0333/16-17</v>
          </cell>
          <cell r="F214">
            <v>42576</v>
          </cell>
          <cell r="G214"/>
          <cell r="H214" t="str">
            <v>DTA</v>
          </cell>
          <cell r="I214" t="str">
            <v>TALOJA</v>
          </cell>
          <cell r="J214" t="str">
            <v>DIRECT</v>
          </cell>
          <cell r="K214" t="str">
            <v>POLYRHEO INC</v>
          </cell>
          <cell r="L214" t="str">
            <v>BRAZIL</v>
          </cell>
          <cell r="M214" t="str">
            <v>100% CAD</v>
          </cell>
          <cell r="N214"/>
          <cell r="O214"/>
          <cell r="P214">
            <v>3200334</v>
          </cell>
          <cell r="Q214" t="str">
            <v>3823.70.90</v>
          </cell>
          <cell r="R214"/>
          <cell r="S214" t="str">
            <v>OTHER INDUSTRIAL FATTY ALCOHOL VEGAROL 1618 TA (CETO STEARYL ALCOHOL) PASTILLES</v>
          </cell>
          <cell r="T214" t="str">
            <v>FOB</v>
          </cell>
          <cell r="U214"/>
          <cell r="V214"/>
          <cell r="W214"/>
          <cell r="X214"/>
          <cell r="Y214">
            <v>66.45</v>
          </cell>
        </row>
        <row r="215">
          <cell r="E215" t="str">
            <v>VVF/TAL/EXP/0334/16-17</v>
          </cell>
          <cell r="F215">
            <v>42576</v>
          </cell>
          <cell r="G215"/>
          <cell r="H215" t="str">
            <v>DTA</v>
          </cell>
          <cell r="I215" t="str">
            <v>TALOJA</v>
          </cell>
          <cell r="J215" t="str">
            <v>DIRECT</v>
          </cell>
          <cell r="K215" t="str">
            <v>POLYRHEO INC</v>
          </cell>
          <cell r="L215" t="str">
            <v>BRAZIL</v>
          </cell>
          <cell r="M215" t="str">
            <v>100% CAD</v>
          </cell>
          <cell r="N215"/>
          <cell r="O215"/>
          <cell r="P215">
            <v>3200335</v>
          </cell>
          <cell r="Q215" t="str">
            <v>3823.70.90</v>
          </cell>
          <cell r="R215"/>
          <cell r="S215" t="str">
            <v>OTHER INDUSTRIAL FATTY ALCOHOL VEGAROL 1618 TA (CETO STEARYL ALCOHOL) PASTILLES</v>
          </cell>
          <cell r="T215" t="str">
            <v>FOB</v>
          </cell>
          <cell r="U215"/>
          <cell r="V215"/>
          <cell r="W215"/>
          <cell r="X215"/>
          <cell r="Y215">
            <v>66.45</v>
          </cell>
        </row>
        <row r="216">
          <cell r="E216" t="str">
            <v>VVF/TAL/EXP/0335/16-17</v>
          </cell>
          <cell r="F216">
            <v>42576</v>
          </cell>
          <cell r="G216"/>
          <cell r="H216" t="str">
            <v>DTA</v>
          </cell>
          <cell r="I216" t="str">
            <v>TALOJA</v>
          </cell>
          <cell r="J216" t="str">
            <v>DIRECT</v>
          </cell>
          <cell r="K216" t="str">
            <v>POLYRHEO INC</v>
          </cell>
          <cell r="L216" t="str">
            <v>BRAZIL</v>
          </cell>
          <cell r="M216" t="str">
            <v>100% CAD</v>
          </cell>
          <cell r="N216"/>
          <cell r="O216"/>
          <cell r="P216">
            <v>3200336</v>
          </cell>
          <cell r="Q216" t="str">
            <v>3823.70.90</v>
          </cell>
          <cell r="R216"/>
          <cell r="S216" t="str">
            <v>OTHER INDUSTRIAL FATTY ALCOHOL VEGAROL 1618 TA (CETO STEARYL ALCOHOL) PASTILLES</v>
          </cell>
          <cell r="T216" t="str">
            <v>FOB</v>
          </cell>
          <cell r="U216"/>
          <cell r="V216"/>
          <cell r="W216"/>
          <cell r="X216"/>
          <cell r="Y216">
            <v>66.45</v>
          </cell>
        </row>
        <row r="217">
          <cell r="E217" t="str">
            <v>VVF/TAL/EXP/0336/16-17</v>
          </cell>
          <cell r="F217">
            <v>42576</v>
          </cell>
          <cell r="G217"/>
          <cell r="H217" t="str">
            <v>DTA</v>
          </cell>
          <cell r="I217" t="str">
            <v>TALOJA</v>
          </cell>
          <cell r="J217" t="str">
            <v>DIRECT</v>
          </cell>
          <cell r="K217" t="str">
            <v>POLYRHEO INC</v>
          </cell>
          <cell r="L217" t="str">
            <v>BRAZIL</v>
          </cell>
          <cell r="M217" t="str">
            <v>100% CAD</v>
          </cell>
          <cell r="N217"/>
          <cell r="O217"/>
          <cell r="P217">
            <v>3200337</v>
          </cell>
          <cell r="Q217" t="str">
            <v>3823.70.90</v>
          </cell>
          <cell r="R217"/>
          <cell r="S217" t="str">
            <v>OTHER INDUSTRIAL FATTY ALCOHOL VEGAROL 1618 TA (CETO STEARYL ALCOHOL) PASTILLES</v>
          </cell>
          <cell r="T217" t="str">
            <v>FOB</v>
          </cell>
          <cell r="U217"/>
          <cell r="V217"/>
          <cell r="W217"/>
          <cell r="X217"/>
          <cell r="Y217">
            <v>66.45</v>
          </cell>
        </row>
        <row r="218">
          <cell r="E218" t="str">
            <v>VVF/TAL/EXP/0339/16-17</v>
          </cell>
          <cell r="F218">
            <v>42577</v>
          </cell>
          <cell r="G218"/>
          <cell r="H218" t="str">
            <v>DTA</v>
          </cell>
          <cell r="I218" t="str">
            <v>TALOJA</v>
          </cell>
          <cell r="J218" t="str">
            <v>DIRECT</v>
          </cell>
          <cell r="K218" t="str">
            <v>POLYRHEO INC</v>
          </cell>
          <cell r="L218" t="str">
            <v>BRAZIL</v>
          </cell>
          <cell r="M218" t="str">
            <v>100% CAD</v>
          </cell>
          <cell r="N218"/>
          <cell r="O218"/>
          <cell r="P218">
            <v>3200340</v>
          </cell>
          <cell r="Q218" t="str">
            <v>3823.70.90</v>
          </cell>
          <cell r="R218"/>
          <cell r="S218" t="str">
            <v>OTHER INDUSTRIAL FATTY ALCOHOL VEGAROL 1618 TA (CETO STEARYL ALCOHOL) PASTILLES</v>
          </cell>
          <cell r="T218" t="str">
            <v>FOB</v>
          </cell>
          <cell r="U218"/>
          <cell r="V218"/>
          <cell r="W218"/>
          <cell r="X218"/>
          <cell r="Y218">
            <v>66.45</v>
          </cell>
        </row>
        <row r="219">
          <cell r="E219" t="str">
            <v>VVF/TAL/EXP/0340/16-17</v>
          </cell>
          <cell r="F219">
            <v>42577</v>
          </cell>
          <cell r="G219"/>
          <cell r="H219" t="str">
            <v>DTA</v>
          </cell>
          <cell r="I219" t="str">
            <v>TALOJA</v>
          </cell>
          <cell r="J219" t="str">
            <v>DIRECT</v>
          </cell>
          <cell r="K219" t="str">
            <v>INDUSTRIAL QUIMICA LASEM, S.A.U.</v>
          </cell>
          <cell r="L219" t="str">
            <v>SPAIN</v>
          </cell>
          <cell r="M219" t="str">
            <v>30 Days from B/L date</v>
          </cell>
          <cell r="N219"/>
          <cell r="O219"/>
          <cell r="P219">
            <v>3200341</v>
          </cell>
          <cell r="Q219" t="str">
            <v>2905.17.00/3823.70.90</v>
          </cell>
          <cell r="R219"/>
          <cell r="S219" t="str">
            <v>SATRTD - HXADECAN-1-OL (CETYL ALCHL) FATTY ALCOHOL VEGAROL 1698 (CETYL ALCOHOL) PASTILLES/ OTHER INDUSTRIAL FATTY ALCOHOL VEGAROL 1618 TA (CETO STEARYL ALCOHOL) PASTILLES</v>
          </cell>
          <cell r="T219" t="str">
            <v>CIF</v>
          </cell>
          <cell r="U219"/>
          <cell r="V219"/>
          <cell r="W219"/>
          <cell r="X219"/>
          <cell r="Y219">
            <v>66.45</v>
          </cell>
        </row>
        <row r="220">
          <cell r="E220" t="str">
            <v>VVF/TAL/EXP/0341/16-17</v>
          </cell>
          <cell r="F220">
            <v>42577</v>
          </cell>
          <cell r="G220"/>
          <cell r="H220" t="str">
            <v>DTA</v>
          </cell>
          <cell r="I220" t="str">
            <v>TALOJA</v>
          </cell>
          <cell r="J220" t="str">
            <v>DIRECT</v>
          </cell>
          <cell r="K220" t="str">
            <v>POLYRHEO INC</v>
          </cell>
          <cell r="L220" t="str">
            <v>BRAZIL</v>
          </cell>
          <cell r="M220" t="str">
            <v>100% CAD</v>
          </cell>
          <cell r="N220"/>
          <cell r="O220"/>
          <cell r="P220">
            <v>3200342</v>
          </cell>
          <cell r="Q220" t="str">
            <v>3823.70.90</v>
          </cell>
          <cell r="R220"/>
          <cell r="S220" t="str">
            <v>OTHER INDUSTRIAL FATTY ALCOHOL VEGAROL 1618 TA (CETO STEARYL ALCOHOL) PASTILLES</v>
          </cell>
          <cell r="T220" t="str">
            <v>FOB</v>
          </cell>
          <cell r="U220"/>
          <cell r="V220"/>
          <cell r="W220"/>
          <cell r="X220"/>
          <cell r="Y220">
            <v>66.45</v>
          </cell>
        </row>
        <row r="221">
          <cell r="E221" t="str">
            <v>VVF/TAL/EXP/0342/16-17</v>
          </cell>
          <cell r="F221">
            <v>42577</v>
          </cell>
          <cell r="G221"/>
          <cell r="H221" t="str">
            <v>DTA</v>
          </cell>
          <cell r="I221" t="str">
            <v>TALOJA</v>
          </cell>
          <cell r="J221" t="str">
            <v>DIRECT</v>
          </cell>
          <cell r="K221" t="str">
            <v>ALLIANCE TIRE COMPANY</v>
          </cell>
          <cell r="L221" t="str">
            <v>ISRAEL</v>
          </cell>
          <cell r="M221" t="str">
            <v>100% CAD</v>
          </cell>
          <cell r="N221"/>
          <cell r="O221"/>
          <cell r="P221">
            <v>3200343</v>
          </cell>
          <cell r="Q221" t="str">
            <v>3823.11.90</v>
          </cell>
          <cell r="R221"/>
          <cell r="S221" t="str">
            <v>OTHER STEARIC ACID STEARIC ACID - UTSR</v>
          </cell>
          <cell r="T221" t="str">
            <v>FOB</v>
          </cell>
          <cell r="U221"/>
          <cell r="V221"/>
          <cell r="W221"/>
          <cell r="X221"/>
          <cell r="Y221">
            <v>66.45</v>
          </cell>
        </row>
        <row r="222">
          <cell r="E222" t="str">
            <v>VVF/TAL/EXP/0343/16-17</v>
          </cell>
          <cell r="F222">
            <v>42577</v>
          </cell>
          <cell r="G222"/>
          <cell r="H222" t="str">
            <v>DTA</v>
          </cell>
          <cell r="I222" t="str">
            <v>TALOJA</v>
          </cell>
          <cell r="J222" t="str">
            <v>DIRECT</v>
          </cell>
          <cell r="K222" t="str">
            <v>INDUSTRIAL QUIMICA LASEM, S.A.U.</v>
          </cell>
          <cell r="L222" t="str">
            <v>SPAIN</v>
          </cell>
          <cell r="M222" t="str">
            <v>30 Days from B/L date</v>
          </cell>
          <cell r="N222"/>
          <cell r="O222"/>
          <cell r="P222">
            <v>3200344</v>
          </cell>
          <cell r="Q222" t="str">
            <v>2905.17.00</v>
          </cell>
          <cell r="R222"/>
          <cell r="S222" t="str">
            <v>SATRTD - HXADECAN-1-OL (CETYL ALCHL) FATTY ALCOHOL VEGAROL 1698 (CETYL ALCOHOL)</v>
          </cell>
          <cell r="T222" t="str">
            <v>CIF</v>
          </cell>
          <cell r="U222"/>
          <cell r="V222"/>
          <cell r="W222"/>
          <cell r="X222"/>
          <cell r="Y222">
            <v>66.45</v>
          </cell>
        </row>
        <row r="223">
          <cell r="E223" t="str">
            <v>VVF/TAL/EXP/0344/16-17</v>
          </cell>
          <cell r="F223">
            <v>42577</v>
          </cell>
          <cell r="G223"/>
          <cell r="H223" t="str">
            <v>DTA</v>
          </cell>
          <cell r="I223" t="str">
            <v>TALOJA</v>
          </cell>
          <cell r="J223" t="str">
            <v>DIRECT</v>
          </cell>
          <cell r="K223" t="str">
            <v>INDUSTRIAL QUIMICA LASEM, S.A.U.</v>
          </cell>
          <cell r="L223" t="str">
            <v>SPAIN</v>
          </cell>
          <cell r="M223" t="str">
            <v>30 Days from B/L date</v>
          </cell>
          <cell r="N223"/>
          <cell r="O223"/>
          <cell r="P223">
            <v>3200345</v>
          </cell>
          <cell r="Q223" t="str">
            <v>2915.90.20</v>
          </cell>
          <cell r="R223"/>
          <cell r="S223" t="str">
            <v>OCTOIC ACID (CAPRYLIC ACID) DISTILLED FATTY ACID - C8 (CAPRYLIC ACID 99%)</v>
          </cell>
          <cell r="T223" t="str">
            <v>CIF</v>
          </cell>
          <cell r="U223"/>
          <cell r="V223"/>
          <cell r="W223"/>
          <cell r="X223"/>
          <cell r="Y223">
            <v>66.45</v>
          </cell>
        </row>
        <row r="224">
          <cell r="E224" t="str">
            <v>VVF/TAL/EXP/0345/16-17</v>
          </cell>
          <cell r="F224">
            <v>42577</v>
          </cell>
          <cell r="G224"/>
          <cell r="H224" t="str">
            <v>DTA</v>
          </cell>
          <cell r="I224" t="str">
            <v>TALOJA</v>
          </cell>
          <cell r="J224" t="str">
            <v>DIRECT</v>
          </cell>
          <cell r="K224" t="str">
            <v>POLYRHEO INC</v>
          </cell>
          <cell r="L224" t="str">
            <v>BRAZIL</v>
          </cell>
          <cell r="M224" t="str">
            <v>100% CAD</v>
          </cell>
          <cell r="N224"/>
          <cell r="O224"/>
          <cell r="P224">
            <v>3200346</v>
          </cell>
          <cell r="Q224" t="str">
            <v>3823.70.90</v>
          </cell>
          <cell r="R224"/>
          <cell r="S224" t="str">
            <v>OTHER INDUSTRIAL FATTY ALCOHOL VEGAROL 1618 TA (CETO STEARYL ALCOHOL) PASTILLES</v>
          </cell>
          <cell r="T224" t="str">
            <v>FOB</v>
          </cell>
          <cell r="U224"/>
          <cell r="V224"/>
          <cell r="W224"/>
          <cell r="X224"/>
          <cell r="Y224">
            <v>66.45</v>
          </cell>
        </row>
        <row r="225">
          <cell r="E225" t="str">
            <v>VVF/TAL/EXP/0346/16-17</v>
          </cell>
          <cell r="F225">
            <v>42578</v>
          </cell>
          <cell r="G225"/>
          <cell r="H225" t="str">
            <v>DTA</v>
          </cell>
          <cell r="I225" t="str">
            <v>TALOJA</v>
          </cell>
          <cell r="J225" t="str">
            <v>DIRECT</v>
          </cell>
          <cell r="K225" t="str">
            <v>POLYRHEO INC</v>
          </cell>
          <cell r="L225" t="str">
            <v>BRAZIL</v>
          </cell>
          <cell r="M225" t="str">
            <v>100% CAD</v>
          </cell>
          <cell r="N225"/>
          <cell r="O225"/>
          <cell r="P225">
            <v>3200347</v>
          </cell>
          <cell r="Q225" t="str">
            <v>3823.70.90</v>
          </cell>
          <cell r="R225"/>
          <cell r="S225" t="str">
            <v>OTHER INDUSTRIAL FATTY ALCOHOL VEGAROL 1618 TA (CETO STEARYL ALCOHOL) PASTILLES</v>
          </cell>
          <cell r="T225" t="str">
            <v>FOB</v>
          </cell>
          <cell r="U225"/>
          <cell r="V225"/>
          <cell r="W225"/>
          <cell r="X225"/>
          <cell r="Y225">
            <v>66.45</v>
          </cell>
        </row>
        <row r="226">
          <cell r="E226" t="str">
            <v>VVF/TAL/EXP/0347/16-17</v>
          </cell>
          <cell r="F226">
            <v>42578</v>
          </cell>
          <cell r="G226"/>
          <cell r="H226" t="str">
            <v>DTA</v>
          </cell>
          <cell r="I226" t="str">
            <v>TALOJA</v>
          </cell>
          <cell r="J226" t="str">
            <v>DIRECT</v>
          </cell>
          <cell r="K226" t="str">
            <v>M&amp;H MICA A HARASTA S.R.O.</v>
          </cell>
          <cell r="L226" t="str">
            <v>Ukraine</v>
          </cell>
          <cell r="M226" t="str">
            <v>50% ADVANCE AND 50% ON DOCUMENTS</v>
          </cell>
          <cell r="N226"/>
          <cell r="O226"/>
          <cell r="P226">
            <v>3200348</v>
          </cell>
          <cell r="Q226" t="str">
            <v>3823.70.90</v>
          </cell>
          <cell r="R226"/>
          <cell r="S226" t="str">
            <v>OTHER INDUSTRIAL FATTY ALCOHOL VEGAROL 1618 TA (CETO STEARYL ALCOHOL) PASTILLES</v>
          </cell>
          <cell r="T226" t="str">
            <v>CIF</v>
          </cell>
          <cell r="U226"/>
          <cell r="V226"/>
          <cell r="W226"/>
          <cell r="X226"/>
          <cell r="Y226">
            <v>66.45</v>
          </cell>
        </row>
        <row r="227">
          <cell r="E227" t="str">
            <v>VVF/TAL/EXP/0348/16-17</v>
          </cell>
          <cell r="F227">
            <v>42578</v>
          </cell>
          <cell r="G227"/>
          <cell r="H227" t="str">
            <v>DTA</v>
          </cell>
          <cell r="I227" t="str">
            <v>TALOJA</v>
          </cell>
          <cell r="J227" t="str">
            <v>DIRECT</v>
          </cell>
          <cell r="K227" t="str">
            <v>VVF LLC</v>
          </cell>
          <cell r="L227" t="str">
            <v>USA</v>
          </cell>
          <cell r="M227" t="str">
            <v>90 Days from B/L date</v>
          </cell>
          <cell r="N227"/>
          <cell r="O227"/>
          <cell r="P227">
            <v>3200349</v>
          </cell>
          <cell r="Q227" t="str">
            <v>2905.17.00</v>
          </cell>
          <cell r="R227"/>
          <cell r="S227" t="str">
            <v>SATRTD - OCTDECN-1-OL (STRYL ALCHL) FATTY ALCOHOL VEGAROL 18 DO (STEARYL ALCOHOL)</v>
          </cell>
          <cell r="T227" t="str">
            <v>CIF</v>
          </cell>
          <cell r="U227"/>
          <cell r="V227"/>
          <cell r="W227"/>
          <cell r="X227"/>
          <cell r="Y227">
            <v>66.45</v>
          </cell>
        </row>
        <row r="228">
          <cell r="E228" t="str">
            <v>VVF/TAL/EXP/0349/16-17</v>
          </cell>
          <cell r="F228">
            <v>42578</v>
          </cell>
          <cell r="G228"/>
          <cell r="H228" t="str">
            <v>DTA</v>
          </cell>
          <cell r="I228" t="str">
            <v>TALOJA</v>
          </cell>
          <cell r="J228" t="str">
            <v>DIRECT</v>
          </cell>
          <cell r="K228" t="str">
            <v>DARIC MATERIAL AND TRADING</v>
          </cell>
          <cell r="L228" t="str">
            <v>Iran</v>
          </cell>
          <cell r="M228" t="str">
            <v>LC at sight</v>
          </cell>
          <cell r="N228"/>
          <cell r="O228"/>
          <cell r="P228">
            <v>3200350</v>
          </cell>
          <cell r="Q228" t="str">
            <v>3823.70.90</v>
          </cell>
          <cell r="R228"/>
          <cell r="S228" t="str">
            <v>OTHER INDUSTRIAL FATTY ALCOHOL VEGAROL 1618 (CETO STEARYL ALCOHOL) PASTILLES</v>
          </cell>
          <cell r="T228" t="str">
            <v>CFR</v>
          </cell>
          <cell r="U228"/>
          <cell r="V228"/>
          <cell r="W228"/>
          <cell r="X228"/>
          <cell r="Y228">
            <v>1</v>
          </cell>
        </row>
        <row r="229">
          <cell r="E229" t="str">
            <v>VVF/TAL/EXP/0350/16-17</v>
          </cell>
          <cell r="F229">
            <v>42578</v>
          </cell>
          <cell r="G229"/>
          <cell r="H229" t="str">
            <v>DTA</v>
          </cell>
          <cell r="I229" t="str">
            <v>TALOJA</v>
          </cell>
          <cell r="J229" t="str">
            <v>DIRECT</v>
          </cell>
          <cell r="K229" t="str">
            <v>VVF SINGAPORE PTE LTD.,</v>
          </cell>
          <cell r="L229" t="str">
            <v>MALAYSIA</v>
          </cell>
          <cell r="M229" t="str">
            <v>30 Days from B/L date</v>
          </cell>
          <cell r="N229"/>
          <cell r="O229"/>
          <cell r="P229">
            <v>3200351</v>
          </cell>
          <cell r="Q229" t="str">
            <v>2915.70.10</v>
          </cell>
          <cell r="R229"/>
          <cell r="S229" t="str">
            <v>PALMITIC ACID 98%</v>
          </cell>
          <cell r="T229" t="str">
            <v>CIF</v>
          </cell>
          <cell r="U229"/>
          <cell r="V229"/>
          <cell r="W229"/>
          <cell r="X229"/>
          <cell r="Y229">
            <v>66.45</v>
          </cell>
        </row>
        <row r="230">
          <cell r="E230" t="str">
            <v>VVF/TAL/EXP/0351/16-17</v>
          </cell>
          <cell r="F230">
            <v>42579</v>
          </cell>
          <cell r="G230"/>
          <cell r="H230" t="str">
            <v>DTA</v>
          </cell>
          <cell r="I230" t="str">
            <v>TALOJA</v>
          </cell>
          <cell r="J230" t="str">
            <v>DIRECT</v>
          </cell>
          <cell r="K230" t="str">
            <v>VVF LLC</v>
          </cell>
          <cell r="L230" t="str">
            <v>CANADA</v>
          </cell>
          <cell r="M230" t="str">
            <v>90 Days from B/L date</v>
          </cell>
          <cell r="N230"/>
          <cell r="O230"/>
          <cell r="P230">
            <v>3200352</v>
          </cell>
          <cell r="Q230" t="str">
            <v>3823.70.90</v>
          </cell>
          <cell r="R230"/>
          <cell r="S230" t="str">
            <v>OTHER INDUSTRIAL FATTY ALCOHOL VEGAROL 1618 50:50 (MB) (CETO STEARYL ALCOHOL) NF, PASTILLES</v>
          </cell>
          <cell r="T230" t="str">
            <v>CIF</v>
          </cell>
          <cell r="U230"/>
          <cell r="V230"/>
          <cell r="W230"/>
          <cell r="X230"/>
          <cell r="Y230">
            <v>66.45</v>
          </cell>
        </row>
        <row r="231">
          <cell r="E231" t="str">
            <v>VVF/TAL/EXP/0352/16-17</v>
          </cell>
          <cell r="F231">
            <v>42579</v>
          </cell>
          <cell r="G231"/>
          <cell r="H231" t="str">
            <v>DTA</v>
          </cell>
          <cell r="I231" t="str">
            <v>TALOJA</v>
          </cell>
          <cell r="J231" t="str">
            <v>DIRECT</v>
          </cell>
          <cell r="K231" t="str">
            <v>BERG &amp; SCHMIDT GMBH &amp; CO. KG.</v>
          </cell>
          <cell r="L231" t="str">
            <v>POLAND</v>
          </cell>
          <cell r="M231" t="str">
            <v>60 Days from B/L date</v>
          </cell>
          <cell r="N231"/>
          <cell r="O231"/>
          <cell r="P231">
            <v>3200353</v>
          </cell>
          <cell r="Q231" t="str">
            <v>3823.70.90</v>
          </cell>
          <cell r="R231"/>
          <cell r="S231" t="str">
            <v>OTHER INDUSTRIAL FATTY ALCOHOL VEGAROL 1618 TA (CETO STEARYL ALCOHOL 30:70) PASTILLES</v>
          </cell>
          <cell r="T231" t="str">
            <v>CFR</v>
          </cell>
          <cell r="U231" t="e">
            <v>#N/A</v>
          </cell>
          <cell r="V231"/>
          <cell r="W231"/>
          <cell r="X231"/>
          <cell r="Y231">
            <v>66.45</v>
          </cell>
        </row>
        <row r="232">
          <cell r="E232" t="str">
            <v>VVF/TAL/EXP/0353/16-17</v>
          </cell>
          <cell r="F232">
            <v>42579</v>
          </cell>
          <cell r="G232"/>
          <cell r="H232" t="str">
            <v>DTA</v>
          </cell>
          <cell r="I232" t="str">
            <v>TALOJA</v>
          </cell>
          <cell r="J232" t="str">
            <v>DIRECT</v>
          </cell>
          <cell r="K232" t="str">
            <v>VVF SINGAPORE PTE LTD.</v>
          </cell>
          <cell r="L232" t="str">
            <v>MALAYSIA</v>
          </cell>
          <cell r="M232" t="str">
            <v>30 Days from B/L date</v>
          </cell>
          <cell r="N232"/>
          <cell r="O232"/>
          <cell r="P232">
            <v>3200354</v>
          </cell>
          <cell r="Q232" t="str">
            <v>2915.70.10</v>
          </cell>
          <cell r="R232"/>
          <cell r="S232" t="str">
            <v>PALMITIC ACID 98%</v>
          </cell>
          <cell r="T232" t="str">
            <v>CIF</v>
          </cell>
          <cell r="U232"/>
          <cell r="V232"/>
          <cell r="W232"/>
          <cell r="X232"/>
          <cell r="Y232">
            <v>66.45</v>
          </cell>
        </row>
        <row r="233">
          <cell r="E233" t="str">
            <v>VVF/TAL/EXP/0354/16-17</v>
          </cell>
          <cell r="F233">
            <v>42579</v>
          </cell>
          <cell r="G233"/>
          <cell r="H233" t="str">
            <v>DTA</v>
          </cell>
          <cell r="I233" t="str">
            <v>TALOJA</v>
          </cell>
          <cell r="J233" t="str">
            <v>DIRECT</v>
          </cell>
          <cell r="K233" t="str">
            <v>DARIC MATERIAL AND TRADING</v>
          </cell>
          <cell r="L233" t="str">
            <v>IRAN</v>
          </cell>
          <cell r="M233" t="str">
            <v>LC at sight</v>
          </cell>
          <cell r="N233"/>
          <cell r="O233"/>
          <cell r="P233">
            <v>3200355</v>
          </cell>
          <cell r="Q233" t="str">
            <v>3823.70.90</v>
          </cell>
          <cell r="R233"/>
          <cell r="S233" t="str">
            <v>OTHER INDUSTRIAL FATTY ALCOHOL VEGAROL 1618 TA (CETO STEARYL ALCOHOL) PASTILLES</v>
          </cell>
          <cell r="T233" t="str">
            <v>CFR</v>
          </cell>
          <cell r="U233"/>
          <cell r="V233"/>
          <cell r="W233"/>
          <cell r="X233"/>
          <cell r="Y233">
            <v>1</v>
          </cell>
        </row>
        <row r="234">
          <cell r="E234" t="str">
            <v>VVF/TAL/EXP/0355/16-17</v>
          </cell>
          <cell r="F234">
            <v>42579</v>
          </cell>
          <cell r="G234"/>
          <cell r="H234" t="str">
            <v>DTA</v>
          </cell>
          <cell r="I234" t="str">
            <v>TALOJA</v>
          </cell>
          <cell r="J234" t="str">
            <v>DIRECT</v>
          </cell>
          <cell r="K234" t="str">
            <v>VVF LLC</v>
          </cell>
          <cell r="L234" t="str">
            <v>USA</v>
          </cell>
          <cell r="M234" t="str">
            <v>90 Days from B/L date</v>
          </cell>
          <cell r="N234"/>
          <cell r="O234"/>
          <cell r="P234">
            <v>3200356</v>
          </cell>
          <cell r="Q234" t="str">
            <v>2905.17.00</v>
          </cell>
          <cell r="R234"/>
          <cell r="S234" t="str">
            <v>SATRTD - HXADECAN-1-OL (CETYL ALCHL) FATTY ALCOHOL VEGAROL 1698 (MB) (CETYL ALCOHOL) NF PASTILLES</v>
          </cell>
          <cell r="T234" t="str">
            <v>CIF</v>
          </cell>
          <cell r="U234"/>
          <cell r="V234"/>
          <cell r="W234"/>
          <cell r="X234"/>
          <cell r="Y234">
            <v>66.45</v>
          </cell>
        </row>
        <row r="235">
          <cell r="E235" t="str">
            <v>VVF/TAL/EXP/0356/16-17</v>
          </cell>
          <cell r="F235">
            <v>42579</v>
          </cell>
          <cell r="G235"/>
          <cell r="H235" t="str">
            <v>DTA</v>
          </cell>
          <cell r="I235" t="str">
            <v>TALOJA</v>
          </cell>
          <cell r="J235" t="str">
            <v>DIRECT</v>
          </cell>
          <cell r="K235" t="str">
            <v>VVF SINGAPORE PTE LTD.</v>
          </cell>
          <cell r="L235" t="str">
            <v>MALAYSIA</v>
          </cell>
          <cell r="M235" t="str">
            <v>30 Days from B/L date</v>
          </cell>
          <cell r="N235"/>
          <cell r="O235"/>
          <cell r="P235">
            <v>3200357</v>
          </cell>
          <cell r="Q235" t="str">
            <v>2915.70.10</v>
          </cell>
          <cell r="R235"/>
          <cell r="S235" t="str">
            <v>PALMITIC ACID 98%</v>
          </cell>
          <cell r="T235" t="str">
            <v>CIF</v>
          </cell>
          <cell r="U235"/>
          <cell r="V235"/>
          <cell r="W235"/>
          <cell r="X235"/>
          <cell r="Y235">
            <v>66.45</v>
          </cell>
        </row>
        <row r="236">
          <cell r="E236" t="str">
            <v>VVF/TAL/EXP/0357/16-17</v>
          </cell>
          <cell r="F236">
            <v>42579</v>
          </cell>
          <cell r="G236"/>
          <cell r="H236" t="str">
            <v>DTA</v>
          </cell>
          <cell r="I236" t="str">
            <v>TALOJA</v>
          </cell>
          <cell r="J236" t="str">
            <v>DIRECT</v>
          </cell>
          <cell r="K236" t="str">
            <v>VVF SINGAPORE PTE LTD.</v>
          </cell>
          <cell r="L236" t="str">
            <v>MALAYSIA</v>
          </cell>
          <cell r="M236" t="str">
            <v>30 Days from B/L date</v>
          </cell>
          <cell r="N236"/>
          <cell r="O236"/>
          <cell r="P236">
            <v>3200358</v>
          </cell>
          <cell r="Q236" t="str">
            <v>2915.70.10</v>
          </cell>
          <cell r="R236"/>
          <cell r="S236" t="str">
            <v>PALMITIC ACID 98%</v>
          </cell>
          <cell r="T236" t="str">
            <v>CIF</v>
          </cell>
          <cell r="U236"/>
          <cell r="V236"/>
          <cell r="W236"/>
          <cell r="X236"/>
          <cell r="Y236">
            <v>66.45</v>
          </cell>
        </row>
        <row r="237">
          <cell r="E237" t="str">
            <v>VVF/TAL/EXP/0358/16-17</v>
          </cell>
          <cell r="F237">
            <v>42579</v>
          </cell>
          <cell r="G237"/>
          <cell r="H237" t="str">
            <v>DTA</v>
          </cell>
          <cell r="I237" t="str">
            <v>TALOJA</v>
          </cell>
          <cell r="J237" t="str">
            <v>DIRECT</v>
          </cell>
          <cell r="K237" t="str">
            <v>VVF LLC</v>
          </cell>
          <cell r="L237" t="str">
            <v>USA</v>
          </cell>
          <cell r="M237" t="str">
            <v>90 Days from B/L date</v>
          </cell>
          <cell r="N237"/>
          <cell r="O237"/>
          <cell r="P237">
            <v>3200359</v>
          </cell>
          <cell r="Q237" t="str">
            <v>2905.17.00</v>
          </cell>
          <cell r="R237"/>
          <cell r="S237" t="str">
            <v>SATRTD - HXADECAN-1-OL (CETYL ALCHL) FATTY ALCOHOL VEGAROL 1698 (MB) (CETYL ALCOHOL) NF PASTILLES</v>
          </cell>
          <cell r="T237" t="str">
            <v>CIF</v>
          </cell>
          <cell r="U237"/>
          <cell r="V237"/>
          <cell r="W237"/>
          <cell r="X237"/>
          <cell r="Y237">
            <v>66.45</v>
          </cell>
        </row>
        <row r="238">
          <cell r="E238" t="str">
            <v>VVF/TAL/EXP/0359/16-17</v>
          </cell>
          <cell r="F238">
            <v>42579</v>
          </cell>
          <cell r="G238"/>
          <cell r="H238" t="str">
            <v>DTA</v>
          </cell>
          <cell r="I238" t="str">
            <v>TALOJA</v>
          </cell>
          <cell r="J238" t="str">
            <v>DIRECT</v>
          </cell>
          <cell r="K238" t="str">
            <v>LASCARAY S.A.</v>
          </cell>
          <cell r="L238" t="str">
            <v>SPAIN</v>
          </cell>
          <cell r="M238" t="str">
            <v>100% CAD</v>
          </cell>
          <cell r="N238"/>
          <cell r="O238"/>
          <cell r="P238">
            <v>3200360</v>
          </cell>
          <cell r="Q238" t="str">
            <v>2916.19.90</v>
          </cell>
          <cell r="R238"/>
          <cell r="S238" t="str">
            <v>OTHER UNSATRTD ACYCLC, MONOCRBOXYLC ACDS DISTILLED FATTY ACID - C22 (ERUCIC ACID 90%)</v>
          </cell>
          <cell r="T238" t="str">
            <v>CIF</v>
          </cell>
          <cell r="U238"/>
          <cell r="V238"/>
          <cell r="W238"/>
          <cell r="X238"/>
          <cell r="Y238">
            <v>66.45</v>
          </cell>
        </row>
        <row r="239">
          <cell r="E239" t="str">
            <v>VVF/TAL/EXP/0360/16-17</v>
          </cell>
          <cell r="F239">
            <v>42579</v>
          </cell>
          <cell r="G239"/>
          <cell r="H239" t="str">
            <v>DTA</v>
          </cell>
          <cell r="I239" t="str">
            <v>TALOJA</v>
          </cell>
          <cell r="J239" t="str">
            <v>DIRECT</v>
          </cell>
          <cell r="K239" t="str">
            <v>VVF SINGAPORE PTE LTD.</v>
          </cell>
          <cell r="L239" t="str">
            <v>MALAYSIA</v>
          </cell>
          <cell r="M239" t="str">
            <v>30 Days from B/L date</v>
          </cell>
          <cell r="N239"/>
          <cell r="O239"/>
          <cell r="P239">
            <v>3200361</v>
          </cell>
          <cell r="Q239" t="str">
            <v>2915.70.10</v>
          </cell>
          <cell r="R239"/>
          <cell r="S239" t="str">
            <v>PALMITIC ACID 98%</v>
          </cell>
          <cell r="T239" t="str">
            <v>CIF</v>
          </cell>
          <cell r="U239"/>
          <cell r="V239"/>
          <cell r="W239"/>
          <cell r="X239"/>
          <cell r="Y239">
            <v>66.45</v>
          </cell>
        </row>
        <row r="240">
          <cell r="E240" t="str">
            <v>VVF/TAL/EXP/0361/16-17</v>
          </cell>
          <cell r="F240">
            <v>42579</v>
          </cell>
          <cell r="G240"/>
          <cell r="H240" t="str">
            <v>DTA</v>
          </cell>
          <cell r="I240" t="str">
            <v>TALOJA</v>
          </cell>
          <cell r="J240" t="str">
            <v>DIRECT</v>
          </cell>
          <cell r="K240" t="str">
            <v>DARIC MATERIAL AND TRADING</v>
          </cell>
          <cell r="L240" t="str">
            <v>IRAN</v>
          </cell>
          <cell r="M240" t="str">
            <v>LC at sight</v>
          </cell>
          <cell r="N240"/>
          <cell r="O240"/>
          <cell r="P240">
            <v>3200362</v>
          </cell>
          <cell r="Q240" t="str">
            <v>3823.70.90</v>
          </cell>
          <cell r="R240"/>
          <cell r="S240" t="str">
            <v>OTHER INDUSTRIAL FATTY ALCOHOL VEGAROL 1618 TA (CETO STEARYL ALCOHOL) PASTILLES</v>
          </cell>
          <cell r="T240" t="str">
            <v>CFR</v>
          </cell>
          <cell r="U240"/>
          <cell r="V240"/>
          <cell r="W240"/>
          <cell r="X240"/>
          <cell r="Y240">
            <v>1</v>
          </cell>
        </row>
        <row r="241">
          <cell r="E241" t="str">
            <v>VVF/TAL/EXP/0362/16-17</v>
          </cell>
          <cell r="F241">
            <v>42580</v>
          </cell>
          <cell r="G241"/>
          <cell r="H241" t="str">
            <v>DTA</v>
          </cell>
          <cell r="I241" t="str">
            <v>TALOJA</v>
          </cell>
          <cell r="J241" t="str">
            <v>DIRECT</v>
          </cell>
          <cell r="K241" t="str">
            <v>INDUSTRIAL QUIMICA LASEM, S.A.U.</v>
          </cell>
          <cell r="L241" t="str">
            <v>SPAIN</v>
          </cell>
          <cell r="M241" t="str">
            <v>30 Days from B/L date</v>
          </cell>
          <cell r="N241"/>
          <cell r="O241"/>
          <cell r="P241">
            <v>3200363</v>
          </cell>
          <cell r="Q241" t="str">
            <v>2905.17.00</v>
          </cell>
          <cell r="R241"/>
          <cell r="S241" t="str">
            <v>SATRTD - HXADECAN-1-OL (CETYL ALCHL) 2.400 .00 3576.00
FATTY ALCOHOL
VEGAROL 1698 (CETYL ALCOHOL) PASTILLES</v>
          </cell>
          <cell r="T241" t="str">
            <v>CIF</v>
          </cell>
          <cell r="U241"/>
          <cell r="V241"/>
          <cell r="W241"/>
          <cell r="X241"/>
          <cell r="Y241">
            <v>66.45</v>
          </cell>
        </row>
        <row r="242">
          <cell r="E242" t="str">
            <v>VVF/TAL/EXP/0363/16-17</v>
          </cell>
          <cell r="F242">
            <v>42580</v>
          </cell>
          <cell r="G242"/>
          <cell r="H242" t="str">
            <v>DTA</v>
          </cell>
          <cell r="I242" t="str">
            <v>TALOJA</v>
          </cell>
          <cell r="J242" t="str">
            <v>DIRECT</v>
          </cell>
          <cell r="K242" t="str">
            <v>VVF LLC</v>
          </cell>
          <cell r="L242" t="str">
            <v>USA</v>
          </cell>
          <cell r="M242" t="str">
            <v>90 Days from B/L date</v>
          </cell>
          <cell r="N242"/>
          <cell r="O242"/>
          <cell r="P242">
            <v>3200364</v>
          </cell>
          <cell r="Q242" t="str">
            <v>3823.70.90</v>
          </cell>
          <cell r="R242"/>
          <cell r="S242" t="str">
            <v>OTHER INDUSTRIAL FATTY ALCOHOL VEGAROL 1618 TA (CETO STEARYL ALCOHOL) PASTILLES</v>
          </cell>
          <cell r="T242" t="str">
            <v>CIF</v>
          </cell>
          <cell r="U242"/>
          <cell r="V242"/>
          <cell r="W242"/>
          <cell r="X242"/>
          <cell r="Y242">
            <v>66.45</v>
          </cell>
        </row>
        <row r="243"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E244"/>
          <cell r="F244"/>
          <cell r="G244"/>
          <cell r="H244"/>
          <cell r="I244"/>
          <cell r="J244"/>
          <cell r="K244"/>
          <cell r="L244"/>
          <cell r="M244"/>
          <cell r="Q244"/>
          <cell r="R244"/>
          <cell r="S244"/>
          <cell r="T244"/>
          <cell r="U244"/>
          <cell r="V244"/>
          <cell r="W244"/>
        </row>
        <row r="246">
          <cell r="E246"/>
          <cell r="F246"/>
          <cell r="G246"/>
          <cell r="P246"/>
        </row>
        <row r="247">
          <cell r="E247"/>
          <cell r="F247"/>
          <cell r="G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</row>
        <row r="248">
          <cell r="E248"/>
          <cell r="F248"/>
          <cell r="G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</row>
        <row r="249">
          <cell r="E249"/>
          <cell r="F249"/>
          <cell r="G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/>
        </row>
        <row r="250">
          <cell r="E250"/>
          <cell r="F250"/>
          <cell r="G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/>
        </row>
        <row r="251">
          <cell r="E251"/>
          <cell r="F251"/>
          <cell r="G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E252"/>
          <cell r="F252"/>
          <cell r="G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E253"/>
          <cell r="F253"/>
          <cell r="G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/>
        </row>
        <row r="254">
          <cell r="E254"/>
          <cell r="F254"/>
          <cell r="G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/>
        </row>
        <row r="255">
          <cell r="E255"/>
          <cell r="F255"/>
          <cell r="G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</row>
        <row r="256">
          <cell r="E256"/>
          <cell r="F256"/>
          <cell r="G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/>
        </row>
        <row r="257">
          <cell r="E257"/>
          <cell r="F257"/>
          <cell r="G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/>
        </row>
        <row r="258">
          <cell r="E258"/>
          <cell r="F258"/>
          <cell r="G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/>
        </row>
        <row r="259"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</row>
        <row r="260"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</row>
        <row r="261"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/>
        </row>
        <row r="262"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/>
          <cell r="T262"/>
          <cell r="U262"/>
          <cell r="V262"/>
          <cell r="W262"/>
          <cell r="X262"/>
          <cell r="Y262"/>
        </row>
        <row r="263"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/>
          <cell r="T263"/>
          <cell r="U263"/>
          <cell r="V263"/>
          <cell r="W263"/>
          <cell r="X263"/>
          <cell r="Y263"/>
        </row>
        <row r="264"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/>
          <cell r="Y265"/>
        </row>
        <row r="266"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/>
        </row>
        <row r="267"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/>
          <cell r="W267"/>
          <cell r="X267"/>
          <cell r="Y267"/>
        </row>
        <row r="268"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/>
        </row>
        <row r="269"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</row>
        <row r="270"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</row>
        <row r="272"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</row>
        <row r="273"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</row>
        <row r="274"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</row>
        <row r="275"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</row>
        <row r="276"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/>
        </row>
        <row r="277"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</row>
        <row r="278"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</row>
        <row r="279"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</row>
        <row r="280"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/>
        </row>
        <row r="282"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</row>
        <row r="283"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/>
        </row>
        <row r="284"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/>
        </row>
        <row r="285"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/>
        </row>
        <row r="286"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  <cell r="V287"/>
          <cell r="W287"/>
          <cell r="X287"/>
          <cell r="Y287"/>
        </row>
        <row r="288"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/>
        </row>
        <row r="289"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/>
        </row>
        <row r="290"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/>
        </row>
        <row r="291"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/>
          <cell r="W291"/>
          <cell r="X291"/>
          <cell r="Y291"/>
        </row>
        <row r="292"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  <cell r="T293"/>
          <cell r="U293"/>
          <cell r="V293"/>
          <cell r="W293"/>
          <cell r="X293"/>
          <cell r="Y293"/>
        </row>
        <row r="294"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  <cell r="V294"/>
          <cell r="W294"/>
          <cell r="X294"/>
          <cell r="Y294"/>
        </row>
        <row r="295"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  <cell r="V295"/>
          <cell r="W295"/>
          <cell r="X295"/>
          <cell r="Y295"/>
        </row>
        <row r="296"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  <cell r="V296"/>
          <cell r="W296"/>
          <cell r="X296"/>
          <cell r="Y296"/>
        </row>
        <row r="297"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  <cell r="V297"/>
          <cell r="W297"/>
          <cell r="X297"/>
          <cell r="Y297"/>
        </row>
        <row r="298"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</row>
        <row r="301"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</row>
        <row r="302"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</row>
        <row r="303"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</row>
        <row r="304"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/>
        </row>
        <row r="306"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</row>
        <row r="307"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</row>
        <row r="308"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/>
        </row>
        <row r="311"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/>
        </row>
        <row r="312"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/>
        </row>
        <row r="313"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</row>
        <row r="315"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</row>
        <row r="316"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</row>
        <row r="317"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</row>
        <row r="318"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</row>
        <row r="319"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</row>
        <row r="321"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</row>
        <row r="322"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</row>
        <row r="323"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</row>
        <row r="327"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</row>
        <row r="328"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</row>
        <row r="329"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</row>
        <row r="330"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</row>
        <row r="331"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</row>
        <row r="332"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</row>
        <row r="333"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</row>
        <row r="334"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</row>
        <row r="335"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</row>
        <row r="336"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</row>
        <row r="337"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</row>
        <row r="338"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</row>
        <row r="339"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</row>
        <row r="340"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</row>
        <row r="342"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</row>
        <row r="343"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</row>
        <row r="344"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</row>
        <row r="345"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</row>
        <row r="347"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</row>
        <row r="348"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</row>
        <row r="349"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</row>
        <row r="350"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</row>
        <row r="351"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</row>
        <row r="353"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</row>
        <row r="354"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</row>
        <row r="355"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</row>
        <row r="356"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</row>
        <row r="359"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</row>
        <row r="360"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</row>
        <row r="361"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</row>
        <row r="362"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</row>
        <row r="364"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</row>
        <row r="365"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</row>
        <row r="366"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</row>
        <row r="367"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</row>
        <row r="368"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</row>
        <row r="370"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</row>
        <row r="371"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</row>
        <row r="372"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</row>
        <row r="373"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  <cell r="V373"/>
          <cell r="W373"/>
          <cell r="X373"/>
          <cell r="Y373"/>
        </row>
        <row r="374"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  <cell r="V374"/>
          <cell r="W374"/>
          <cell r="X374"/>
          <cell r="Y374"/>
        </row>
        <row r="375"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  <cell r="V375"/>
          <cell r="W375"/>
          <cell r="X375"/>
          <cell r="Y375"/>
        </row>
        <row r="376"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</row>
        <row r="378"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</row>
        <row r="379"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  <cell r="W379"/>
          <cell r="X379"/>
          <cell r="Y379"/>
        </row>
        <row r="380"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  <cell r="S380"/>
          <cell r="T380"/>
          <cell r="U380"/>
          <cell r="V380"/>
          <cell r="W380"/>
          <cell r="X380"/>
          <cell r="Y380"/>
        </row>
        <row r="381"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  <cell r="T384"/>
          <cell r="U384"/>
          <cell r="V384"/>
          <cell r="W384"/>
          <cell r="X384"/>
          <cell r="Y384"/>
        </row>
        <row r="385"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  <cell r="T385"/>
          <cell r="U385"/>
          <cell r="V385"/>
          <cell r="W385"/>
          <cell r="X385"/>
          <cell r="Y385"/>
        </row>
        <row r="386"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  <cell r="S386"/>
          <cell r="T386"/>
          <cell r="U386"/>
          <cell r="V386"/>
          <cell r="W386"/>
          <cell r="X386"/>
          <cell r="Y386"/>
        </row>
        <row r="387"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  <cell r="S387"/>
          <cell r="T387"/>
          <cell r="U387"/>
          <cell r="V387"/>
          <cell r="W387"/>
          <cell r="X387"/>
          <cell r="Y387"/>
        </row>
        <row r="388"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  <cell r="T389"/>
          <cell r="U389"/>
          <cell r="V389"/>
          <cell r="W389"/>
          <cell r="X389"/>
          <cell r="Y389"/>
        </row>
        <row r="390"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  <cell r="S390"/>
          <cell r="T390"/>
          <cell r="U390"/>
          <cell r="V390"/>
          <cell r="W390"/>
          <cell r="X390"/>
          <cell r="Y390"/>
        </row>
        <row r="391"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  <cell r="T391"/>
          <cell r="U391"/>
          <cell r="V391"/>
          <cell r="W391"/>
          <cell r="X391"/>
          <cell r="Y391"/>
        </row>
        <row r="392"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  <cell r="S392"/>
          <cell r="T392"/>
          <cell r="U392"/>
          <cell r="V392"/>
          <cell r="W392"/>
          <cell r="X392"/>
          <cell r="Y392"/>
        </row>
        <row r="393"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  <cell r="S393"/>
          <cell r="T393"/>
          <cell r="U393"/>
          <cell r="V393"/>
          <cell r="W393"/>
          <cell r="X393"/>
          <cell r="Y393"/>
        </row>
        <row r="394"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  <cell r="S394"/>
          <cell r="T394"/>
          <cell r="U394"/>
          <cell r="V394"/>
          <cell r="W394"/>
          <cell r="X394"/>
          <cell r="Y394"/>
        </row>
        <row r="395"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  <cell r="S395"/>
          <cell r="T395"/>
          <cell r="U395"/>
          <cell r="V395"/>
          <cell r="W395"/>
          <cell r="X395"/>
          <cell r="Y395"/>
        </row>
        <row r="396"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  <cell r="T396"/>
          <cell r="U396"/>
          <cell r="V396"/>
          <cell r="W396"/>
          <cell r="X396"/>
          <cell r="Y396"/>
        </row>
        <row r="397"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  <cell r="T397"/>
          <cell r="U397"/>
          <cell r="V397"/>
          <cell r="W397"/>
          <cell r="X397"/>
          <cell r="Y397"/>
        </row>
        <row r="398"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  <cell r="T398"/>
          <cell r="U398"/>
          <cell r="V398"/>
          <cell r="W398"/>
          <cell r="X398"/>
          <cell r="Y398"/>
        </row>
        <row r="399"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  <cell r="T399"/>
          <cell r="U399"/>
          <cell r="V399"/>
          <cell r="W399"/>
          <cell r="X399"/>
          <cell r="Y399"/>
        </row>
        <row r="400"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  <cell r="S400"/>
          <cell r="T400"/>
          <cell r="U400"/>
          <cell r="V400"/>
          <cell r="W400"/>
          <cell r="X400"/>
          <cell r="Y400"/>
        </row>
        <row r="401"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  <cell r="S401"/>
          <cell r="T401"/>
          <cell r="U401"/>
          <cell r="V401"/>
          <cell r="W401"/>
          <cell r="X401"/>
          <cell r="Y401"/>
        </row>
        <row r="402"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  <cell r="S402"/>
          <cell r="T402"/>
          <cell r="U402"/>
          <cell r="V402"/>
          <cell r="W402"/>
          <cell r="X402"/>
          <cell r="Y402"/>
        </row>
        <row r="403"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  <cell r="S403"/>
          <cell r="T403"/>
          <cell r="U403"/>
          <cell r="V403"/>
          <cell r="W403"/>
          <cell r="X403"/>
          <cell r="Y403"/>
        </row>
        <row r="404"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  <cell r="S404"/>
          <cell r="T404"/>
          <cell r="U404"/>
          <cell r="V404"/>
          <cell r="W404"/>
          <cell r="X404"/>
          <cell r="Y404"/>
        </row>
        <row r="405"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  <cell r="S405"/>
          <cell r="T405"/>
          <cell r="U405"/>
          <cell r="V405"/>
          <cell r="W405"/>
          <cell r="X405"/>
          <cell r="Y405"/>
        </row>
        <row r="406"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  <cell r="S406"/>
          <cell r="T406"/>
          <cell r="U406"/>
          <cell r="V406"/>
          <cell r="W406"/>
          <cell r="X406"/>
          <cell r="Y406"/>
        </row>
        <row r="407"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  <cell r="T407"/>
          <cell r="U407"/>
          <cell r="V407"/>
          <cell r="W407"/>
          <cell r="X407"/>
          <cell r="Y407"/>
        </row>
        <row r="408"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  <cell r="T408"/>
          <cell r="U408"/>
          <cell r="V408"/>
          <cell r="W408"/>
          <cell r="X408"/>
          <cell r="Y408"/>
        </row>
        <row r="409"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  <cell r="T409"/>
          <cell r="U409"/>
          <cell r="V409"/>
          <cell r="W409"/>
          <cell r="X409"/>
          <cell r="Y409"/>
        </row>
        <row r="410"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  <cell r="T410"/>
          <cell r="U410"/>
          <cell r="V410"/>
          <cell r="W410"/>
          <cell r="X410"/>
          <cell r="Y410"/>
        </row>
        <row r="411"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  <cell r="T411"/>
          <cell r="U411"/>
          <cell r="V411"/>
          <cell r="W411"/>
          <cell r="X411"/>
          <cell r="Y411"/>
        </row>
        <row r="412"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  <cell r="S412"/>
          <cell r="T412"/>
          <cell r="U412"/>
          <cell r="V412"/>
          <cell r="W412"/>
          <cell r="X412"/>
          <cell r="Y412"/>
        </row>
        <row r="413"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  <cell r="S413"/>
          <cell r="T413"/>
          <cell r="U413"/>
          <cell r="V413"/>
          <cell r="W413"/>
          <cell r="X413"/>
          <cell r="Y413"/>
        </row>
        <row r="414"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  <cell r="T415"/>
          <cell r="U415"/>
          <cell r="V415"/>
          <cell r="W415"/>
          <cell r="X415"/>
          <cell r="Y415"/>
        </row>
        <row r="416"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  <cell r="T416"/>
          <cell r="U416"/>
          <cell r="V416"/>
          <cell r="W416"/>
          <cell r="X416"/>
          <cell r="Y416"/>
        </row>
        <row r="417"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  <cell r="T417"/>
          <cell r="U417"/>
          <cell r="V417"/>
          <cell r="W417"/>
          <cell r="X417"/>
          <cell r="Y417"/>
        </row>
        <row r="418"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  <cell r="T418"/>
          <cell r="U418"/>
          <cell r="V418"/>
          <cell r="W418"/>
          <cell r="X418"/>
          <cell r="Y418"/>
        </row>
        <row r="419"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  <cell r="T420"/>
          <cell r="U420"/>
          <cell r="V420"/>
          <cell r="W420"/>
          <cell r="X420"/>
          <cell r="Y420"/>
        </row>
        <row r="421"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  <cell r="S421"/>
          <cell r="T421"/>
          <cell r="U421"/>
          <cell r="V421"/>
          <cell r="W421"/>
          <cell r="X421"/>
          <cell r="Y421"/>
        </row>
        <row r="422"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  <cell r="S422"/>
          <cell r="T422"/>
          <cell r="U422"/>
          <cell r="V422"/>
          <cell r="W422"/>
          <cell r="X422"/>
          <cell r="Y422"/>
        </row>
        <row r="423"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  <cell r="S423"/>
          <cell r="T423"/>
          <cell r="U423"/>
          <cell r="V423"/>
          <cell r="W423"/>
          <cell r="X423"/>
          <cell r="Y423"/>
        </row>
        <row r="424"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  <cell r="S424"/>
          <cell r="T424"/>
          <cell r="U424"/>
          <cell r="V424"/>
          <cell r="W424"/>
          <cell r="X424"/>
          <cell r="Y424"/>
        </row>
        <row r="425"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  <cell r="S427"/>
          <cell r="T427"/>
          <cell r="U427"/>
          <cell r="V427"/>
          <cell r="W427"/>
          <cell r="X427"/>
          <cell r="Y427"/>
        </row>
        <row r="428"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  <cell r="S428"/>
          <cell r="T428"/>
          <cell r="U428"/>
          <cell r="V428"/>
          <cell r="W428"/>
          <cell r="X428"/>
          <cell r="Y428"/>
        </row>
        <row r="429"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  <cell r="S429"/>
          <cell r="T429"/>
          <cell r="U429"/>
          <cell r="V429"/>
          <cell r="W429"/>
          <cell r="X429"/>
          <cell r="Y429"/>
        </row>
        <row r="430"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  <cell r="S431"/>
          <cell r="T431"/>
          <cell r="U431"/>
          <cell r="V431"/>
          <cell r="W431"/>
          <cell r="X431"/>
          <cell r="Y431"/>
        </row>
        <row r="432"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  <cell r="S432"/>
          <cell r="T432"/>
          <cell r="U432"/>
          <cell r="V432"/>
          <cell r="W432"/>
          <cell r="X432"/>
          <cell r="Y432"/>
        </row>
        <row r="433"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  <cell r="T433"/>
          <cell r="U433"/>
          <cell r="V433"/>
          <cell r="W433"/>
          <cell r="X433"/>
          <cell r="Y433"/>
        </row>
        <row r="434"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  <cell r="T434"/>
          <cell r="U434"/>
          <cell r="V434"/>
          <cell r="W434"/>
          <cell r="X434"/>
          <cell r="Y434"/>
        </row>
        <row r="435"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  <cell r="T435"/>
          <cell r="U435"/>
          <cell r="V435"/>
          <cell r="W435"/>
          <cell r="X435"/>
          <cell r="Y435"/>
        </row>
        <row r="436"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  <cell r="T436"/>
          <cell r="U436"/>
          <cell r="V436"/>
          <cell r="W436"/>
          <cell r="X436"/>
          <cell r="Y436"/>
        </row>
        <row r="437"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  <cell r="T437"/>
          <cell r="U437"/>
          <cell r="V437"/>
          <cell r="W437"/>
          <cell r="X437"/>
          <cell r="Y437"/>
        </row>
        <row r="438"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  <cell r="T438"/>
          <cell r="U438"/>
          <cell r="V438"/>
          <cell r="W438"/>
          <cell r="X438"/>
          <cell r="Y438"/>
        </row>
        <row r="439"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  <cell r="S439"/>
          <cell r="T439"/>
          <cell r="U439"/>
          <cell r="V439"/>
          <cell r="W439"/>
          <cell r="X439"/>
          <cell r="Y439"/>
        </row>
        <row r="440"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  <cell r="S440"/>
          <cell r="T440"/>
          <cell r="U440"/>
          <cell r="V440"/>
          <cell r="W440"/>
          <cell r="X440"/>
          <cell r="Y440"/>
        </row>
        <row r="441"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  <cell r="S442"/>
          <cell r="T442"/>
          <cell r="U442"/>
          <cell r="V442"/>
          <cell r="W442"/>
          <cell r="X442"/>
          <cell r="Y442"/>
        </row>
        <row r="443"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  <cell r="S443"/>
          <cell r="T443"/>
          <cell r="U443"/>
          <cell r="V443"/>
          <cell r="W443"/>
          <cell r="X443"/>
          <cell r="Y443"/>
        </row>
        <row r="444"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  <cell r="S444"/>
          <cell r="T444"/>
          <cell r="U444"/>
          <cell r="V444"/>
          <cell r="W444"/>
          <cell r="X444"/>
          <cell r="Y444"/>
        </row>
        <row r="445"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  <cell r="S446"/>
          <cell r="T446"/>
          <cell r="U446"/>
          <cell r="V446"/>
          <cell r="W446"/>
          <cell r="X446"/>
          <cell r="Y446"/>
        </row>
        <row r="447"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  <cell r="S447"/>
          <cell r="T447"/>
          <cell r="U447"/>
          <cell r="V447"/>
          <cell r="W447"/>
          <cell r="X447"/>
          <cell r="Y447"/>
        </row>
        <row r="448"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  <cell r="S448"/>
          <cell r="T448"/>
          <cell r="U448"/>
          <cell r="V448"/>
          <cell r="W448"/>
          <cell r="X448"/>
          <cell r="Y448"/>
        </row>
        <row r="449"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  <cell r="S450"/>
          <cell r="T450"/>
          <cell r="U450"/>
          <cell r="V450"/>
          <cell r="W450"/>
          <cell r="X450"/>
          <cell r="Y450"/>
        </row>
        <row r="451"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  <cell r="S451"/>
          <cell r="T451"/>
          <cell r="U451"/>
          <cell r="V451"/>
          <cell r="W451"/>
          <cell r="X451"/>
          <cell r="Y451"/>
        </row>
        <row r="452"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  <cell r="S452"/>
          <cell r="T452"/>
          <cell r="U452"/>
          <cell r="V452"/>
          <cell r="W452"/>
          <cell r="X452"/>
          <cell r="Y452"/>
        </row>
        <row r="453"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  <cell r="S455"/>
          <cell r="T455"/>
          <cell r="U455"/>
          <cell r="V455"/>
          <cell r="W455"/>
          <cell r="X455"/>
          <cell r="Y455"/>
        </row>
        <row r="456"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  <cell r="S456"/>
          <cell r="T456"/>
          <cell r="U456"/>
          <cell r="V456"/>
          <cell r="W456"/>
          <cell r="X456"/>
          <cell r="Y456"/>
        </row>
        <row r="457"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  <cell r="S457"/>
          <cell r="T457"/>
          <cell r="U457"/>
          <cell r="V457"/>
          <cell r="W457"/>
          <cell r="X457"/>
          <cell r="Y457"/>
        </row>
        <row r="458"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  <cell r="S458"/>
          <cell r="T458"/>
          <cell r="U458"/>
          <cell r="V458"/>
          <cell r="W458"/>
          <cell r="X458"/>
          <cell r="Y458"/>
        </row>
        <row r="459"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  <cell r="S459"/>
          <cell r="T459"/>
          <cell r="U459"/>
          <cell r="V459"/>
          <cell r="W459"/>
          <cell r="X459"/>
          <cell r="Y459"/>
        </row>
        <row r="460"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  <cell r="Q462"/>
          <cell r="R462"/>
          <cell r="S462"/>
          <cell r="T462"/>
          <cell r="U462"/>
          <cell r="V462"/>
          <cell r="W462"/>
          <cell r="X462"/>
          <cell r="Y462"/>
        </row>
        <row r="463"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  <cell r="S463"/>
          <cell r="T463"/>
          <cell r="U463"/>
          <cell r="V463"/>
          <cell r="W463"/>
          <cell r="X463"/>
          <cell r="Y463"/>
        </row>
        <row r="464"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  <cell r="S464"/>
          <cell r="T464"/>
          <cell r="U464"/>
          <cell r="V464"/>
          <cell r="W464"/>
          <cell r="X464"/>
          <cell r="Y464"/>
        </row>
        <row r="465"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  <cell r="Q465"/>
          <cell r="R465"/>
          <cell r="S465"/>
          <cell r="T465"/>
          <cell r="U465"/>
          <cell r="V465"/>
          <cell r="W465"/>
          <cell r="X465"/>
          <cell r="Y465"/>
        </row>
        <row r="466"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  <cell r="Q467"/>
          <cell r="R467"/>
          <cell r="S467"/>
          <cell r="T467"/>
          <cell r="U467"/>
          <cell r="V467"/>
          <cell r="W467"/>
          <cell r="X467"/>
          <cell r="Y467"/>
        </row>
        <row r="468"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  <cell r="S468"/>
          <cell r="T468"/>
          <cell r="U468"/>
          <cell r="V468"/>
          <cell r="W468"/>
          <cell r="X468"/>
          <cell r="Y468"/>
        </row>
        <row r="469"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  <cell r="S469"/>
          <cell r="T469"/>
          <cell r="U469"/>
          <cell r="V469"/>
          <cell r="W469"/>
          <cell r="X469"/>
          <cell r="Y469"/>
        </row>
        <row r="470"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  <cell r="S473"/>
          <cell r="T473"/>
          <cell r="U473"/>
          <cell r="V473"/>
          <cell r="W473"/>
          <cell r="X473"/>
          <cell r="Y473"/>
        </row>
        <row r="474"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  <cell r="S474"/>
          <cell r="T474"/>
          <cell r="U474"/>
          <cell r="V474"/>
          <cell r="W474"/>
          <cell r="X474"/>
          <cell r="Y474"/>
        </row>
        <row r="475"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  <cell r="S475"/>
          <cell r="T475"/>
          <cell r="U475"/>
          <cell r="V475"/>
          <cell r="W475"/>
          <cell r="X475"/>
          <cell r="Y475"/>
        </row>
        <row r="476"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  <cell r="S476"/>
          <cell r="T476"/>
          <cell r="U476"/>
          <cell r="V476"/>
          <cell r="W476"/>
          <cell r="X476"/>
          <cell r="Y476"/>
        </row>
        <row r="477"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  <cell r="S477"/>
          <cell r="T477"/>
          <cell r="U477"/>
          <cell r="V477"/>
          <cell r="W477"/>
          <cell r="X477"/>
          <cell r="Y477"/>
        </row>
        <row r="478"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  <cell r="S478"/>
          <cell r="T478"/>
          <cell r="U478"/>
          <cell r="V478"/>
          <cell r="W478"/>
          <cell r="X478"/>
          <cell r="Y478"/>
        </row>
        <row r="479"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  <cell r="S479"/>
          <cell r="T479"/>
          <cell r="U479"/>
          <cell r="V479"/>
          <cell r="W479"/>
          <cell r="X479"/>
          <cell r="Y479"/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"/>
      <sheetName val="RP"/>
      <sheetName val="updated master EPCG"/>
      <sheetName val="updated master "/>
    </sheetNames>
    <sheetDataSet>
      <sheetData sheetId="0"/>
      <sheetData sheetId="1"/>
      <sheetData sheetId="2">
        <row r="2">
          <cell r="K2" t="str">
            <v>Pre-Shipment  Invoice No</v>
          </cell>
          <cell r="L2" t="str">
            <v>Mode of Shipt-</v>
          </cell>
          <cell r="M2" t="str">
            <v>Unit Type</v>
          </cell>
          <cell r="N2" t="str">
            <v>Place</v>
          </cell>
          <cell r="O2" t="str">
            <v>SAP Commercial Invoice No-</v>
          </cell>
        </row>
        <row r="3">
          <cell r="K3" t="str">
            <v>VVF/TAL/EXP/0907</v>
          </cell>
          <cell r="L3" t="str">
            <v>Sea</v>
          </cell>
          <cell r="M3" t="str">
            <v>EOU</v>
          </cell>
          <cell r="N3" t="str">
            <v>TALOJA</v>
          </cell>
          <cell r="O3">
            <v>9103350797</v>
          </cell>
        </row>
        <row r="4">
          <cell r="K4" t="str">
            <v>VVF/TAL/EXP/0901</v>
          </cell>
          <cell r="L4" t="str">
            <v>Sea</v>
          </cell>
          <cell r="M4" t="str">
            <v>EOU</v>
          </cell>
          <cell r="N4" t="str">
            <v>TALOJA</v>
          </cell>
          <cell r="O4">
            <v>9103350789</v>
          </cell>
        </row>
        <row r="5">
          <cell r="K5" t="str">
            <v>VVF/TAL/EXP/0903</v>
          </cell>
          <cell r="L5" t="str">
            <v>Sea</v>
          </cell>
          <cell r="M5" t="str">
            <v>EOU</v>
          </cell>
          <cell r="N5" t="str">
            <v>TALOJA</v>
          </cell>
          <cell r="O5">
            <v>9103350790</v>
          </cell>
        </row>
        <row r="6">
          <cell r="K6" t="str">
            <v>VVF/TAL/EXP/0905</v>
          </cell>
          <cell r="L6" t="str">
            <v>Sea</v>
          </cell>
          <cell r="M6" t="str">
            <v>EOU</v>
          </cell>
          <cell r="N6" t="str">
            <v>TALOJA</v>
          </cell>
          <cell r="O6">
            <v>9103350792</v>
          </cell>
        </row>
        <row r="7">
          <cell r="K7" t="str">
            <v>VVF/TAL/EXP/0911</v>
          </cell>
          <cell r="L7" t="str">
            <v>Sea</v>
          </cell>
          <cell r="M7" t="str">
            <v>EOU</v>
          </cell>
          <cell r="N7" t="str">
            <v>TALOJA</v>
          </cell>
          <cell r="O7">
            <v>9103350801</v>
          </cell>
        </row>
        <row r="8">
          <cell r="K8" t="str">
            <v>VVF/TAL/EXP/0912</v>
          </cell>
          <cell r="L8" t="str">
            <v>Sea</v>
          </cell>
          <cell r="M8" t="str">
            <v>EOU</v>
          </cell>
          <cell r="N8" t="str">
            <v>TALOJA</v>
          </cell>
          <cell r="O8">
            <v>9103350801</v>
          </cell>
        </row>
        <row r="9">
          <cell r="K9" t="str">
            <v>VVF/TAL/EXP/0908</v>
          </cell>
          <cell r="L9" t="str">
            <v>Sea</v>
          </cell>
          <cell r="M9" t="str">
            <v>EOU</v>
          </cell>
          <cell r="N9" t="str">
            <v>TALOJA</v>
          </cell>
          <cell r="O9">
            <v>9103350798</v>
          </cell>
        </row>
        <row r="10">
          <cell r="K10" t="str">
            <v>VVF/TAL/EXP/0916</v>
          </cell>
          <cell r="L10" t="str">
            <v>Sea</v>
          </cell>
          <cell r="M10" t="str">
            <v>EOU</v>
          </cell>
          <cell r="N10" t="str">
            <v>TALOJA</v>
          </cell>
          <cell r="O10">
            <v>9103350804</v>
          </cell>
        </row>
        <row r="11">
          <cell r="K11" t="str">
            <v>VVF/TAL/EXP/0909</v>
          </cell>
          <cell r="L11" t="str">
            <v>Sea</v>
          </cell>
          <cell r="M11" t="str">
            <v>EOU</v>
          </cell>
          <cell r="N11" t="str">
            <v>TALOJA</v>
          </cell>
          <cell r="O11">
            <v>9103350799</v>
          </cell>
        </row>
        <row r="12">
          <cell r="K12" t="str">
            <v>VVF/TAL/EXP/0926</v>
          </cell>
          <cell r="L12" t="str">
            <v>Sea</v>
          </cell>
          <cell r="M12" t="str">
            <v>EOU</v>
          </cell>
          <cell r="N12" t="str">
            <v>TALOJA</v>
          </cell>
          <cell r="O12">
            <v>9103350811</v>
          </cell>
        </row>
        <row r="13">
          <cell r="K13" t="str">
            <v>VVF/TAL/EXP/0935</v>
          </cell>
          <cell r="L13" t="str">
            <v>Sea</v>
          </cell>
          <cell r="M13" t="str">
            <v>EOU</v>
          </cell>
          <cell r="N13" t="str">
            <v>TALOJA</v>
          </cell>
          <cell r="O13">
            <v>9103350817</v>
          </cell>
        </row>
        <row r="14">
          <cell r="K14" t="str">
            <v>VVF/TAL/EXP/0922</v>
          </cell>
          <cell r="L14" t="str">
            <v>Sea</v>
          </cell>
          <cell r="M14" t="str">
            <v>EOU</v>
          </cell>
          <cell r="N14" t="str">
            <v>TALOJA</v>
          </cell>
          <cell r="O14">
            <v>9103350807</v>
          </cell>
        </row>
        <row r="15">
          <cell r="K15" t="str">
            <v>VVF/TAL/EXP/0943</v>
          </cell>
          <cell r="L15" t="str">
            <v>Sea</v>
          </cell>
          <cell r="M15" t="str">
            <v>EOU</v>
          </cell>
          <cell r="N15" t="str">
            <v>TALOJA</v>
          </cell>
          <cell r="O15">
            <v>9103350824</v>
          </cell>
        </row>
        <row r="16">
          <cell r="K16" t="str">
            <v>VVF/TAL/EXP/0937</v>
          </cell>
          <cell r="L16" t="str">
            <v>Sea</v>
          </cell>
          <cell r="M16" t="str">
            <v>EOU</v>
          </cell>
          <cell r="N16" t="str">
            <v>TALOJA</v>
          </cell>
          <cell r="O16">
            <v>9103350821</v>
          </cell>
        </row>
        <row r="17">
          <cell r="K17" t="str">
            <v>VVF/TAL/EXP/0933</v>
          </cell>
          <cell r="L17" t="str">
            <v>Sea</v>
          </cell>
          <cell r="M17" t="str">
            <v>EOU</v>
          </cell>
          <cell r="N17" t="str">
            <v>TALOJA</v>
          </cell>
          <cell r="O17">
            <v>9103350818</v>
          </cell>
        </row>
        <row r="18">
          <cell r="K18" t="str">
            <v>VVF/TAL/EXP/0968</v>
          </cell>
          <cell r="L18" t="str">
            <v>Sea</v>
          </cell>
          <cell r="M18" t="str">
            <v>EOU</v>
          </cell>
          <cell r="N18" t="str">
            <v>TALOJA</v>
          </cell>
          <cell r="O18">
            <v>9103350846</v>
          </cell>
        </row>
        <row r="19">
          <cell r="K19" t="str">
            <v>VVF/TAL/EXP/0971</v>
          </cell>
          <cell r="L19" t="str">
            <v>Sea</v>
          </cell>
          <cell r="M19" t="str">
            <v>EOU</v>
          </cell>
          <cell r="N19" t="str">
            <v>TALOJA</v>
          </cell>
          <cell r="O19">
            <v>9103350846</v>
          </cell>
        </row>
        <row r="20">
          <cell r="K20" t="str">
            <v>VVF/TAL/EXP/0973</v>
          </cell>
          <cell r="L20" t="str">
            <v>Sea</v>
          </cell>
          <cell r="M20" t="str">
            <v>EOU</v>
          </cell>
          <cell r="N20" t="str">
            <v>TALOJA</v>
          </cell>
          <cell r="O20">
            <v>9103350849</v>
          </cell>
        </row>
        <row r="21">
          <cell r="K21" t="str">
            <v>VVF/TAL/EXP/0969</v>
          </cell>
          <cell r="L21" t="str">
            <v>Sea</v>
          </cell>
          <cell r="M21" t="str">
            <v>EOU</v>
          </cell>
          <cell r="N21" t="str">
            <v>TALOJA</v>
          </cell>
          <cell r="O21">
            <v>9103350844</v>
          </cell>
        </row>
        <row r="22">
          <cell r="K22" t="str">
            <v>VVF/TAL/EXP/0966</v>
          </cell>
          <cell r="L22" t="str">
            <v>Sea</v>
          </cell>
          <cell r="M22" t="str">
            <v>EOU</v>
          </cell>
          <cell r="N22" t="str">
            <v>TALOJA</v>
          </cell>
          <cell r="O22">
            <v>9103350842</v>
          </cell>
        </row>
        <row r="23">
          <cell r="K23" t="str">
            <v>VVF/TAL/EXP/0962</v>
          </cell>
          <cell r="L23" t="str">
            <v>Sea</v>
          </cell>
          <cell r="M23" t="str">
            <v>EOU</v>
          </cell>
          <cell r="N23" t="str">
            <v>TALOJA</v>
          </cell>
          <cell r="O23">
            <v>9103350843</v>
          </cell>
        </row>
        <row r="24">
          <cell r="K24" t="str">
            <v>VVF/TAL/EXP/0964</v>
          </cell>
          <cell r="L24" t="str">
            <v>Sea</v>
          </cell>
          <cell r="M24" t="str">
            <v>EOU</v>
          </cell>
          <cell r="N24" t="str">
            <v>TALOJA</v>
          </cell>
          <cell r="O24">
            <v>9103350843</v>
          </cell>
        </row>
        <row r="25">
          <cell r="K25" t="str">
            <v>VVF/TAL/EXP/0967</v>
          </cell>
          <cell r="L25" t="str">
            <v>Sea</v>
          </cell>
          <cell r="M25" t="str">
            <v>EOU</v>
          </cell>
          <cell r="N25" t="str">
            <v>TALOJA</v>
          </cell>
          <cell r="O25">
            <v>9103350843</v>
          </cell>
        </row>
        <row r="26">
          <cell r="K26" t="str">
            <v>VVF/TAL/EXP/0999</v>
          </cell>
          <cell r="L26" t="str">
            <v>Sea</v>
          </cell>
          <cell r="M26" t="str">
            <v>EOU</v>
          </cell>
          <cell r="N26" t="str">
            <v>TALOJA</v>
          </cell>
          <cell r="O26">
            <v>9103350869</v>
          </cell>
        </row>
        <row r="27">
          <cell r="K27" t="str">
            <v>VVF/TAL/EXP/0972</v>
          </cell>
          <cell r="L27" t="str">
            <v>Sea</v>
          </cell>
          <cell r="M27" t="str">
            <v>EOU</v>
          </cell>
          <cell r="N27" t="str">
            <v>TALOJA</v>
          </cell>
          <cell r="O27">
            <v>9103350848</v>
          </cell>
        </row>
        <row r="28">
          <cell r="K28" t="str">
            <v>VVF/TAL/EXP/0978</v>
          </cell>
          <cell r="L28" t="str">
            <v>Sea</v>
          </cell>
          <cell r="M28" t="str">
            <v>EOU</v>
          </cell>
          <cell r="N28" t="str">
            <v>TALOJA</v>
          </cell>
          <cell r="O28">
            <v>9103350851</v>
          </cell>
        </row>
        <row r="29">
          <cell r="K29" t="str">
            <v>VVF/TAL/EXP/0983</v>
          </cell>
          <cell r="L29" t="str">
            <v>Sea</v>
          </cell>
          <cell r="M29" t="str">
            <v>EOU</v>
          </cell>
          <cell r="N29" t="str">
            <v>TALOJA</v>
          </cell>
          <cell r="O29">
            <v>9103350858</v>
          </cell>
        </row>
        <row r="30">
          <cell r="K30" t="str">
            <v>VVF/TAL/EXP/0987</v>
          </cell>
          <cell r="L30" t="str">
            <v>Sea</v>
          </cell>
          <cell r="M30" t="str">
            <v>EOU</v>
          </cell>
          <cell r="N30" t="str">
            <v>TALOJA</v>
          </cell>
          <cell r="O30">
            <v>9103350858</v>
          </cell>
        </row>
        <row r="31">
          <cell r="K31" t="str">
            <v>VVF/TAL/EXP/0996</v>
          </cell>
          <cell r="L31" t="str">
            <v>Sea</v>
          </cell>
          <cell r="M31" t="str">
            <v>EOU</v>
          </cell>
          <cell r="N31" t="str">
            <v>TALOJA</v>
          </cell>
          <cell r="O31">
            <v>9103350865</v>
          </cell>
        </row>
        <row r="32">
          <cell r="K32" t="str">
            <v>VVF/TAL/EXP/0998</v>
          </cell>
          <cell r="L32" t="str">
            <v>Sea</v>
          </cell>
          <cell r="M32" t="str">
            <v>EOU</v>
          </cell>
          <cell r="N32" t="str">
            <v>TALOJA</v>
          </cell>
          <cell r="O32">
            <v>9103350863</v>
          </cell>
        </row>
        <row r="33">
          <cell r="K33" t="str">
            <v>VVF/TAL/EXP/1015</v>
          </cell>
          <cell r="L33" t="str">
            <v>Sea</v>
          </cell>
          <cell r="M33" t="str">
            <v>EOU</v>
          </cell>
          <cell r="N33" t="str">
            <v>TALOJA</v>
          </cell>
          <cell r="O33">
            <v>9103350881</v>
          </cell>
        </row>
        <row r="34">
          <cell r="K34" t="str">
            <v>VVF/TAL/EXP/1022</v>
          </cell>
          <cell r="L34" t="str">
            <v>Sea</v>
          </cell>
          <cell r="M34" t="str">
            <v>EOU</v>
          </cell>
          <cell r="N34" t="str">
            <v>TALOJA</v>
          </cell>
          <cell r="O34">
            <v>9103350888</v>
          </cell>
        </row>
        <row r="35">
          <cell r="K35" t="str">
            <v>VVF/TAL/EXP/1025</v>
          </cell>
          <cell r="L35" t="str">
            <v>Sea</v>
          </cell>
          <cell r="M35" t="str">
            <v>EOU</v>
          </cell>
          <cell r="N35" t="str">
            <v>TALOJA</v>
          </cell>
          <cell r="O35">
            <v>9103350891</v>
          </cell>
        </row>
        <row r="36">
          <cell r="K36" t="str">
            <v>VVF/TAL/EXP/0986</v>
          </cell>
          <cell r="L36" t="str">
            <v>Sea</v>
          </cell>
          <cell r="M36" t="str">
            <v>EOU</v>
          </cell>
          <cell r="N36" t="str">
            <v>TALOJA</v>
          </cell>
          <cell r="O36">
            <v>9103350856</v>
          </cell>
        </row>
        <row r="37">
          <cell r="K37" t="str">
            <v>VVF/TAL/EXP/1007</v>
          </cell>
          <cell r="L37" t="str">
            <v>Sea</v>
          </cell>
          <cell r="M37" t="str">
            <v>EOU</v>
          </cell>
          <cell r="N37" t="str">
            <v>TALOJA</v>
          </cell>
          <cell r="O37">
            <v>9103350872</v>
          </cell>
        </row>
        <row r="38">
          <cell r="K38" t="str">
            <v>VVF/TAL/EXP/1000</v>
          </cell>
          <cell r="L38" t="str">
            <v>Sea</v>
          </cell>
          <cell r="M38" t="str">
            <v>EOU</v>
          </cell>
          <cell r="N38" t="str">
            <v>TALOJA</v>
          </cell>
          <cell r="O38">
            <v>9103350869</v>
          </cell>
        </row>
        <row r="39">
          <cell r="K39" t="str">
            <v>VVF/TAL/EXP/1018</v>
          </cell>
          <cell r="L39" t="str">
            <v>Sea</v>
          </cell>
          <cell r="M39" t="str">
            <v>EOU</v>
          </cell>
          <cell r="N39" t="str">
            <v>TALOJA</v>
          </cell>
          <cell r="O39">
            <v>9103350884</v>
          </cell>
        </row>
        <row r="40">
          <cell r="K40" t="str">
            <v>VVF/TAL/EXP/1021</v>
          </cell>
          <cell r="L40" t="str">
            <v>Sea</v>
          </cell>
          <cell r="M40" t="str">
            <v>EOU</v>
          </cell>
          <cell r="N40" t="str">
            <v>TALOJA</v>
          </cell>
          <cell r="O40">
            <v>9103350887</v>
          </cell>
        </row>
        <row r="41">
          <cell r="K41" t="str">
            <v>VVF/TAL/EXP/1028</v>
          </cell>
          <cell r="L41" t="str">
            <v>Sea</v>
          </cell>
          <cell r="M41" t="str">
            <v>EOU</v>
          </cell>
          <cell r="N41" t="str">
            <v>TALOJA</v>
          </cell>
          <cell r="O41">
            <v>9103350896</v>
          </cell>
        </row>
        <row r="42">
          <cell r="K42" t="str">
            <v>VVF/TAL/EXP/1029</v>
          </cell>
          <cell r="L42" t="str">
            <v>Sea</v>
          </cell>
          <cell r="M42" t="str">
            <v>EOU</v>
          </cell>
          <cell r="N42" t="str">
            <v>TALOJA</v>
          </cell>
          <cell r="O42">
            <v>9103350897</v>
          </cell>
        </row>
        <row r="43">
          <cell r="K43" t="str">
            <v>VVF/TAL/EXP/1034</v>
          </cell>
          <cell r="L43" t="str">
            <v>Sea</v>
          </cell>
          <cell r="M43" t="str">
            <v>EOU</v>
          </cell>
          <cell r="N43" t="str">
            <v>TALOJA</v>
          </cell>
          <cell r="O43">
            <v>9103350902</v>
          </cell>
        </row>
        <row r="44">
          <cell r="K44" t="str">
            <v>VVF/TAL/EXP/1036</v>
          </cell>
          <cell r="L44" t="str">
            <v>Sea</v>
          </cell>
          <cell r="M44" t="str">
            <v>EOU</v>
          </cell>
          <cell r="N44" t="str">
            <v>TALOJA</v>
          </cell>
          <cell r="O44">
            <v>9103350903</v>
          </cell>
        </row>
        <row r="45">
          <cell r="K45" t="str">
            <v>VVF/TAL/EXP/1012</v>
          </cell>
          <cell r="L45" t="str">
            <v>Sea</v>
          </cell>
          <cell r="M45" t="str">
            <v>EOU</v>
          </cell>
          <cell r="N45" t="str">
            <v>TALOJA</v>
          </cell>
          <cell r="O45" t="str">
            <v>9103350876-7</v>
          </cell>
        </row>
        <row r="46">
          <cell r="K46" t="str">
            <v>VVF/TAL/EXP/1014</v>
          </cell>
          <cell r="L46" t="str">
            <v>Sea</v>
          </cell>
          <cell r="M46" t="str">
            <v>EOU</v>
          </cell>
          <cell r="N46" t="str">
            <v>TALOJA</v>
          </cell>
          <cell r="O46">
            <v>9103350880</v>
          </cell>
        </row>
        <row r="47">
          <cell r="K47" t="str">
            <v>VVF/TAL/EXP/1024</v>
          </cell>
          <cell r="L47" t="str">
            <v>Sea</v>
          </cell>
          <cell r="M47" t="str">
            <v>EOU</v>
          </cell>
          <cell r="N47" t="str">
            <v>TALOJA</v>
          </cell>
          <cell r="O47">
            <v>9103350890</v>
          </cell>
        </row>
        <row r="48">
          <cell r="K48" t="str">
            <v>VVF/TAL/EXP/1053</v>
          </cell>
          <cell r="L48" t="str">
            <v>Sea</v>
          </cell>
          <cell r="M48" t="str">
            <v>EOU</v>
          </cell>
          <cell r="N48" t="str">
            <v>TALOJA</v>
          </cell>
          <cell r="O48">
            <v>9103350918</v>
          </cell>
        </row>
        <row r="49">
          <cell r="K49" t="str">
            <v>VVF/TAL/EXP/1054</v>
          </cell>
          <cell r="L49" t="str">
            <v>Sea</v>
          </cell>
          <cell r="M49" t="str">
            <v>EOU</v>
          </cell>
          <cell r="N49" t="str">
            <v>TALOJA</v>
          </cell>
          <cell r="O49">
            <v>9103350929</v>
          </cell>
        </row>
        <row r="50">
          <cell r="K50" t="str">
            <v>VVF/TAL/EXP/1068</v>
          </cell>
          <cell r="L50" t="str">
            <v>Sea</v>
          </cell>
          <cell r="M50" t="str">
            <v>EOU</v>
          </cell>
          <cell r="N50" t="str">
            <v>TALOJA</v>
          </cell>
          <cell r="O50">
            <v>9103350929</v>
          </cell>
        </row>
        <row r="51">
          <cell r="K51" t="str">
            <v>VVF/TAL/EXP/1037</v>
          </cell>
          <cell r="L51" t="str">
            <v>Sea</v>
          </cell>
          <cell r="M51" t="str">
            <v>EOU</v>
          </cell>
          <cell r="N51" t="str">
            <v>TALOJA</v>
          </cell>
          <cell r="O51">
            <v>9103350905</v>
          </cell>
        </row>
        <row r="52">
          <cell r="K52" t="str">
            <v>VVF/TAL/EXP/1041</v>
          </cell>
          <cell r="L52" t="str">
            <v>Sea</v>
          </cell>
          <cell r="M52" t="str">
            <v>EOU</v>
          </cell>
          <cell r="N52" t="str">
            <v>TALOJA</v>
          </cell>
          <cell r="O52">
            <v>9103350915</v>
          </cell>
        </row>
        <row r="53">
          <cell r="K53" t="str">
            <v>VVF/TAL/EXP/1077</v>
          </cell>
          <cell r="L53" t="str">
            <v>Sea</v>
          </cell>
          <cell r="M53" t="str">
            <v>EOU</v>
          </cell>
          <cell r="N53" t="str">
            <v>TALOJA</v>
          </cell>
          <cell r="O53">
            <v>9103350936</v>
          </cell>
        </row>
        <row r="54">
          <cell r="K54" t="str">
            <v>VVF/TAL/EXP/1079</v>
          </cell>
          <cell r="L54" t="str">
            <v>Sea</v>
          </cell>
          <cell r="M54" t="str">
            <v>EOU</v>
          </cell>
          <cell r="N54" t="str">
            <v>TALOJA</v>
          </cell>
          <cell r="O54">
            <v>9103350940</v>
          </cell>
        </row>
        <row r="55">
          <cell r="K55" t="str">
            <v>VVF/TAL/EXP/1078</v>
          </cell>
          <cell r="L55" t="str">
            <v>Sea</v>
          </cell>
          <cell r="M55" t="str">
            <v>EOU</v>
          </cell>
          <cell r="N55" t="str">
            <v>TALOJA</v>
          </cell>
          <cell r="O55">
            <v>9103350941</v>
          </cell>
        </row>
        <row r="56">
          <cell r="K56" t="str">
            <v>VVF/TAL/EXP/1031</v>
          </cell>
          <cell r="L56" t="str">
            <v>Sea</v>
          </cell>
          <cell r="M56" t="str">
            <v>EOU</v>
          </cell>
          <cell r="N56" t="str">
            <v>TALOJA</v>
          </cell>
          <cell r="O56">
            <v>9103350904</v>
          </cell>
        </row>
        <row r="57">
          <cell r="K57" t="str">
            <v>VVF/TAL/EXP/1035</v>
          </cell>
          <cell r="L57" t="str">
            <v>Sea</v>
          </cell>
          <cell r="M57" t="str">
            <v>EOU</v>
          </cell>
          <cell r="N57" t="str">
            <v>TALOJA</v>
          </cell>
          <cell r="O57">
            <v>9103350904</v>
          </cell>
        </row>
        <row r="58">
          <cell r="K58" t="str">
            <v>VVF/TAL/EXP/1069</v>
          </cell>
          <cell r="L58" t="str">
            <v>Sea</v>
          </cell>
          <cell r="M58" t="str">
            <v>EOU</v>
          </cell>
          <cell r="N58" t="str">
            <v>TALOJA</v>
          </cell>
          <cell r="O58">
            <v>9103350944</v>
          </cell>
        </row>
        <row r="59">
          <cell r="K59" t="str">
            <v>VVF/TAL/EXP/1076</v>
          </cell>
          <cell r="L59" t="str">
            <v>Sea</v>
          </cell>
          <cell r="M59" t="str">
            <v>EOU</v>
          </cell>
          <cell r="N59" t="str">
            <v>TALOJA</v>
          </cell>
          <cell r="O59">
            <v>9103350944</v>
          </cell>
        </row>
        <row r="60">
          <cell r="K60" t="str">
            <v>VVF/TAL/EXP/1083</v>
          </cell>
          <cell r="L60" t="str">
            <v>Sea</v>
          </cell>
          <cell r="M60" t="str">
            <v>EOU</v>
          </cell>
          <cell r="N60" t="str">
            <v>TALOJA</v>
          </cell>
          <cell r="O60">
            <v>9103350944</v>
          </cell>
        </row>
        <row r="61">
          <cell r="K61" t="str">
            <v>VVF/TAL/EXP/1092</v>
          </cell>
          <cell r="L61" t="str">
            <v>Sea</v>
          </cell>
          <cell r="M61" t="str">
            <v>EOU</v>
          </cell>
          <cell r="N61" t="str">
            <v>TALOJA</v>
          </cell>
          <cell r="O61">
            <v>9103350950</v>
          </cell>
        </row>
        <row r="62">
          <cell r="K62" t="str">
            <v>VVF/TAL/EXP/1095</v>
          </cell>
          <cell r="L62" t="str">
            <v>Sea</v>
          </cell>
          <cell r="M62" t="str">
            <v>EOU</v>
          </cell>
          <cell r="N62" t="str">
            <v>TALOJA</v>
          </cell>
          <cell r="O62">
            <v>9103350952</v>
          </cell>
        </row>
        <row r="63">
          <cell r="K63" t="str">
            <v>VVF/TAL/EXP/1096</v>
          </cell>
          <cell r="L63" t="str">
            <v>Sea</v>
          </cell>
          <cell r="M63" t="str">
            <v>EOU</v>
          </cell>
          <cell r="N63" t="str">
            <v>TALOJA</v>
          </cell>
          <cell r="O63">
            <v>9103350952</v>
          </cell>
        </row>
        <row r="64">
          <cell r="K64" t="str">
            <v>VVF/TAL/EXP/1074</v>
          </cell>
          <cell r="L64" t="str">
            <v>Sea</v>
          </cell>
          <cell r="M64" t="str">
            <v>EOU</v>
          </cell>
          <cell r="N64" t="str">
            <v>TALOJA</v>
          </cell>
          <cell r="O64">
            <v>9103350935</v>
          </cell>
        </row>
        <row r="65">
          <cell r="K65" t="str">
            <v>VVF/TAL/EXP/1088</v>
          </cell>
          <cell r="L65" t="str">
            <v>Sea</v>
          </cell>
          <cell r="M65" t="str">
            <v>EOU</v>
          </cell>
          <cell r="N65" t="str">
            <v>TALOJA</v>
          </cell>
          <cell r="O65">
            <v>9103350948</v>
          </cell>
        </row>
        <row r="66">
          <cell r="K66" t="str">
            <v>VVF/TAL/EXP/1061</v>
          </cell>
          <cell r="L66" t="str">
            <v>Sea</v>
          </cell>
          <cell r="M66" t="str">
            <v>EOU</v>
          </cell>
          <cell r="N66" t="str">
            <v>TALOJA</v>
          </cell>
          <cell r="O66">
            <v>9103350923</v>
          </cell>
        </row>
        <row r="67">
          <cell r="K67" t="str">
            <v>VVF/TAL/EXP/1064</v>
          </cell>
          <cell r="L67" t="str">
            <v>Sea</v>
          </cell>
          <cell r="M67" t="str">
            <v>EOU</v>
          </cell>
          <cell r="N67" t="str">
            <v>TALOJA</v>
          </cell>
          <cell r="O67">
            <v>9103350933</v>
          </cell>
        </row>
        <row r="68">
          <cell r="K68" t="str">
            <v>VVF/TAL/EXP/1113</v>
          </cell>
          <cell r="L68" t="str">
            <v>Sea</v>
          </cell>
          <cell r="M68" t="str">
            <v>EOU</v>
          </cell>
          <cell r="N68" t="str">
            <v>TALOJA</v>
          </cell>
          <cell r="O68">
            <v>9103350976</v>
          </cell>
        </row>
        <row r="69">
          <cell r="K69" t="str">
            <v>VVF/TAL/EXP/1089</v>
          </cell>
          <cell r="L69" t="str">
            <v>Sea</v>
          </cell>
          <cell r="M69" t="str">
            <v>EOU</v>
          </cell>
          <cell r="N69" t="str">
            <v>TALOJA</v>
          </cell>
          <cell r="O69">
            <v>9103350972</v>
          </cell>
        </row>
        <row r="70">
          <cell r="K70" t="str">
            <v>VVF/TAL/EXP/1117</v>
          </cell>
          <cell r="L70" t="str">
            <v>Sea</v>
          </cell>
          <cell r="M70" t="str">
            <v>EOU</v>
          </cell>
          <cell r="N70" t="str">
            <v>TALOJA</v>
          </cell>
          <cell r="O70">
            <v>9103350982</v>
          </cell>
        </row>
        <row r="71">
          <cell r="K71" t="str">
            <v>VVF/TAL/EXP/1130</v>
          </cell>
          <cell r="L71" t="str">
            <v>Sea</v>
          </cell>
          <cell r="M71" t="str">
            <v>EOU</v>
          </cell>
          <cell r="N71" t="str">
            <v>TALOJA</v>
          </cell>
          <cell r="O71">
            <v>9103350992</v>
          </cell>
        </row>
        <row r="72">
          <cell r="K72" t="str">
            <v>VVF/TAL/EXP/1124</v>
          </cell>
          <cell r="L72" t="str">
            <v>Sea</v>
          </cell>
          <cell r="M72" t="str">
            <v>EOU</v>
          </cell>
          <cell r="N72" t="str">
            <v>TALOJA</v>
          </cell>
          <cell r="O72">
            <v>9103350993</v>
          </cell>
        </row>
        <row r="73">
          <cell r="K73" t="str">
            <v>VVF/TAL/EXP/1132</v>
          </cell>
          <cell r="L73" t="str">
            <v>Sea</v>
          </cell>
          <cell r="M73" t="str">
            <v>EOU</v>
          </cell>
          <cell r="N73" t="str">
            <v>TALOJA</v>
          </cell>
          <cell r="O73">
            <v>9103350993</v>
          </cell>
        </row>
        <row r="74">
          <cell r="K74" t="str">
            <v>VVF/TAL/EXP/1143</v>
          </cell>
          <cell r="L74" t="str">
            <v>Sea</v>
          </cell>
          <cell r="M74" t="str">
            <v>EOU</v>
          </cell>
          <cell r="N74" t="str">
            <v>TALOJA</v>
          </cell>
          <cell r="O74">
            <v>9103351003</v>
          </cell>
        </row>
        <row r="75">
          <cell r="K75" t="str">
            <v>VVF/TAL/EXP/1158</v>
          </cell>
          <cell r="L75" t="str">
            <v>Sea</v>
          </cell>
          <cell r="M75" t="str">
            <v>EOU</v>
          </cell>
          <cell r="N75" t="str">
            <v>TALOJA</v>
          </cell>
          <cell r="O75">
            <v>9103351010</v>
          </cell>
        </row>
        <row r="76">
          <cell r="K76" t="str">
            <v>VVF/TAL/EXP/1151</v>
          </cell>
          <cell r="L76" t="str">
            <v>Sea</v>
          </cell>
          <cell r="M76" t="str">
            <v>EOU</v>
          </cell>
          <cell r="N76" t="str">
            <v>TALOJA</v>
          </cell>
          <cell r="O76">
            <v>9103351008</v>
          </cell>
        </row>
        <row r="77">
          <cell r="K77" t="str">
            <v>VVF/TAL/EXP/1152</v>
          </cell>
          <cell r="L77" t="str">
            <v>Sea</v>
          </cell>
          <cell r="M77" t="str">
            <v>EOU</v>
          </cell>
          <cell r="N77" t="str">
            <v>TALOJA</v>
          </cell>
          <cell r="O77">
            <v>9103351009</v>
          </cell>
        </row>
        <row r="78">
          <cell r="K78" t="str">
            <v>VVF/TAL/EXP/1154</v>
          </cell>
          <cell r="L78" t="str">
            <v>Sea</v>
          </cell>
          <cell r="M78" t="str">
            <v>EOU</v>
          </cell>
          <cell r="N78" t="str">
            <v>TALOJA</v>
          </cell>
          <cell r="O78">
            <v>9103351009</v>
          </cell>
        </row>
        <row r="79">
          <cell r="K79" t="str">
            <v>VVF/TAL/EXP/1150</v>
          </cell>
          <cell r="L79" t="str">
            <v>Sea</v>
          </cell>
          <cell r="M79" t="str">
            <v>EOU</v>
          </cell>
          <cell r="N79" t="str">
            <v>TALOJA</v>
          </cell>
          <cell r="O79">
            <v>9103351013</v>
          </cell>
        </row>
        <row r="80">
          <cell r="K80" t="str">
            <v>VVF/TAL/EXP/1157</v>
          </cell>
          <cell r="L80" t="str">
            <v>Sea</v>
          </cell>
          <cell r="M80" t="str">
            <v>EOU</v>
          </cell>
          <cell r="N80" t="str">
            <v>TALOJA</v>
          </cell>
          <cell r="O80">
            <v>9103351013</v>
          </cell>
        </row>
        <row r="81">
          <cell r="K81" t="str">
            <v>VVF/TAL/EXP/1165</v>
          </cell>
          <cell r="L81" t="str">
            <v>Sea</v>
          </cell>
          <cell r="M81" t="str">
            <v>EOU</v>
          </cell>
          <cell r="N81" t="str">
            <v>TALOJA</v>
          </cell>
          <cell r="O81">
            <v>9103351023</v>
          </cell>
        </row>
        <row r="82">
          <cell r="K82" t="str">
            <v>VVF/TAL/EXP/1168</v>
          </cell>
          <cell r="L82" t="str">
            <v>Sea</v>
          </cell>
          <cell r="M82" t="str">
            <v>EOU</v>
          </cell>
          <cell r="N82" t="str">
            <v>TALOJA</v>
          </cell>
          <cell r="O82">
            <v>9103351025</v>
          </cell>
        </row>
        <row r="83">
          <cell r="K83" t="str">
            <v>VVF/TAL/EXP/1171</v>
          </cell>
          <cell r="L83" t="str">
            <v>Sea</v>
          </cell>
          <cell r="M83" t="str">
            <v>EOU</v>
          </cell>
          <cell r="N83" t="str">
            <v>TALOJA</v>
          </cell>
          <cell r="O83">
            <v>9103351027</v>
          </cell>
        </row>
        <row r="84">
          <cell r="K84" t="str">
            <v>VVF/TAL/EXP/1180</v>
          </cell>
          <cell r="L84" t="str">
            <v>Sea</v>
          </cell>
          <cell r="M84" t="str">
            <v>EOU</v>
          </cell>
          <cell r="N84" t="str">
            <v>TALOJA</v>
          </cell>
          <cell r="O84">
            <v>9103351035</v>
          </cell>
        </row>
        <row r="85">
          <cell r="K85" t="str">
            <v>VVF/TAL/EXP/1167</v>
          </cell>
          <cell r="L85" t="str">
            <v>Sea</v>
          </cell>
          <cell r="M85" t="str">
            <v>EOU</v>
          </cell>
          <cell r="N85" t="str">
            <v>TALOJA</v>
          </cell>
          <cell r="O85">
            <v>9103351030</v>
          </cell>
        </row>
        <row r="86">
          <cell r="K86" t="str">
            <v>VVF/TAL/EXP/1188</v>
          </cell>
          <cell r="L86" t="str">
            <v>Sea</v>
          </cell>
          <cell r="M86" t="str">
            <v>EOU</v>
          </cell>
          <cell r="N86" t="str">
            <v>TALOJA</v>
          </cell>
          <cell r="O86">
            <v>9103351040</v>
          </cell>
        </row>
        <row r="87">
          <cell r="K87" t="str">
            <v>VVF/TAL/EXP/1185</v>
          </cell>
          <cell r="L87" t="str">
            <v>Sea</v>
          </cell>
          <cell r="M87" t="str">
            <v>EOU</v>
          </cell>
          <cell r="N87" t="str">
            <v>TALOJA</v>
          </cell>
          <cell r="O87">
            <v>9103351048</v>
          </cell>
        </row>
        <row r="88">
          <cell r="K88" t="str">
            <v>VVF/TAL/EXP/1195</v>
          </cell>
          <cell r="L88" t="str">
            <v>Sea</v>
          </cell>
          <cell r="M88" t="str">
            <v>EOU</v>
          </cell>
          <cell r="N88" t="str">
            <v>TALOJA</v>
          </cell>
          <cell r="O88">
            <v>9103351048</v>
          </cell>
        </row>
        <row r="89">
          <cell r="K89" t="str">
            <v>VVF/TAL/EXP/1177</v>
          </cell>
          <cell r="L89" t="str">
            <v>Sea</v>
          </cell>
          <cell r="M89" t="str">
            <v>EOU</v>
          </cell>
          <cell r="N89" t="str">
            <v>TALOJA</v>
          </cell>
          <cell r="O89">
            <v>9103351044</v>
          </cell>
        </row>
        <row r="90">
          <cell r="K90" t="str">
            <v>VVF/TAL/EXP/1183</v>
          </cell>
          <cell r="L90" t="str">
            <v>Sea</v>
          </cell>
          <cell r="M90" t="str">
            <v>EOU</v>
          </cell>
          <cell r="N90" t="str">
            <v>TALOJA</v>
          </cell>
          <cell r="O90">
            <v>9103351044</v>
          </cell>
        </row>
        <row r="91">
          <cell r="K91" t="str">
            <v>VVF/TAL/EXP/1191</v>
          </cell>
          <cell r="L91" t="str">
            <v>Sea</v>
          </cell>
          <cell r="M91" t="str">
            <v>EOU</v>
          </cell>
          <cell r="N91" t="str">
            <v>TALOJA</v>
          </cell>
          <cell r="O91">
            <v>9103351046</v>
          </cell>
        </row>
        <row r="92">
          <cell r="K92" t="str">
            <v>VVF/TAL/EXP/1192</v>
          </cell>
          <cell r="L92" t="str">
            <v>Sea</v>
          </cell>
          <cell r="M92" t="str">
            <v>EOU</v>
          </cell>
          <cell r="N92" t="str">
            <v>TALOJA</v>
          </cell>
          <cell r="O92">
            <v>9103351047</v>
          </cell>
        </row>
        <row r="93">
          <cell r="K93" t="str">
            <v>VVF/TAL/EXP/1200</v>
          </cell>
          <cell r="L93" t="str">
            <v>Sea</v>
          </cell>
          <cell r="M93" t="str">
            <v>EOU</v>
          </cell>
          <cell r="N93" t="str">
            <v>TALOJA</v>
          </cell>
          <cell r="O93">
            <v>9103351063</v>
          </cell>
        </row>
        <row r="94">
          <cell r="K94" t="str">
            <v>VVF/TAL/EXP/1209</v>
          </cell>
          <cell r="L94" t="str">
            <v>Sea</v>
          </cell>
          <cell r="M94" t="str">
            <v>EOU</v>
          </cell>
          <cell r="N94" t="str">
            <v>TALOJA</v>
          </cell>
          <cell r="O94">
            <v>9103351065</v>
          </cell>
        </row>
        <row r="95">
          <cell r="K95" t="str">
            <v>VVF/TAL/EXP/1206</v>
          </cell>
          <cell r="L95" t="str">
            <v>Sea</v>
          </cell>
          <cell r="M95" t="str">
            <v>EOU</v>
          </cell>
          <cell r="N95" t="str">
            <v>TALOJA</v>
          </cell>
          <cell r="O95">
            <v>9103351058</v>
          </cell>
        </row>
        <row r="96">
          <cell r="K96" t="str">
            <v>VVF/TAL/EXP/1205</v>
          </cell>
          <cell r="L96" t="str">
            <v>Sea</v>
          </cell>
          <cell r="M96" t="str">
            <v>EOU</v>
          </cell>
          <cell r="N96" t="str">
            <v>TALOJA</v>
          </cell>
          <cell r="O96">
            <v>9103351059</v>
          </cell>
        </row>
        <row r="97">
          <cell r="K97" t="str">
            <v>VVF/TAL/EXP/1208</v>
          </cell>
          <cell r="L97" t="str">
            <v>Sea</v>
          </cell>
          <cell r="M97" t="str">
            <v>EOU</v>
          </cell>
          <cell r="N97" t="str">
            <v>TALOJA</v>
          </cell>
          <cell r="O97">
            <v>9103351060</v>
          </cell>
        </row>
        <row r="98">
          <cell r="K98" t="str">
            <v>VVF/TAL/EXP/1182</v>
          </cell>
          <cell r="L98" t="str">
            <v>Sea</v>
          </cell>
          <cell r="M98" t="str">
            <v>EOU</v>
          </cell>
          <cell r="N98" t="str">
            <v>TALOJA</v>
          </cell>
          <cell r="O98">
            <v>9103351038</v>
          </cell>
        </row>
        <row r="99">
          <cell r="K99" t="str">
            <v>VVF/TAL/EXP/1212</v>
          </cell>
          <cell r="L99" t="str">
            <v>Sea</v>
          </cell>
          <cell r="M99" t="str">
            <v>EOU</v>
          </cell>
          <cell r="N99" t="str">
            <v>TALOJA</v>
          </cell>
          <cell r="O99">
            <v>9103351071</v>
          </cell>
        </row>
        <row r="100">
          <cell r="K100" t="str">
            <v>VVF/TAL/EXP/1213</v>
          </cell>
          <cell r="L100" t="str">
            <v>Sea</v>
          </cell>
          <cell r="M100" t="str">
            <v>EOU</v>
          </cell>
          <cell r="N100" t="str">
            <v>TALOJA</v>
          </cell>
          <cell r="O100">
            <v>9103351072</v>
          </cell>
        </row>
        <row r="101">
          <cell r="K101" t="str">
            <v>VVF/TAL/EXP/1219</v>
          </cell>
          <cell r="L101" t="str">
            <v>Sea</v>
          </cell>
          <cell r="M101" t="str">
            <v>EOU</v>
          </cell>
          <cell r="N101" t="str">
            <v>TALOJA</v>
          </cell>
          <cell r="O101">
            <v>9103351072</v>
          </cell>
        </row>
        <row r="102">
          <cell r="K102" t="str">
            <v>VVF/TAL/EXP/0013</v>
          </cell>
          <cell r="L102" t="str">
            <v>Sea</v>
          </cell>
          <cell r="M102" t="str">
            <v>EOU</v>
          </cell>
          <cell r="N102" t="str">
            <v>TALOJA</v>
          </cell>
          <cell r="O102">
            <v>9103450011</v>
          </cell>
        </row>
        <row r="103">
          <cell r="K103" t="str">
            <v>VVF/TAL/EXP/0016</v>
          </cell>
          <cell r="L103" t="str">
            <v>Sea</v>
          </cell>
          <cell r="M103" t="str">
            <v>EOU</v>
          </cell>
          <cell r="N103" t="str">
            <v>TALOJA</v>
          </cell>
          <cell r="O103">
            <v>9103450012</v>
          </cell>
        </row>
        <row r="104">
          <cell r="K104" t="str">
            <v>VVF/TAL/EXP/0003</v>
          </cell>
          <cell r="L104" t="str">
            <v>Sea</v>
          </cell>
          <cell r="M104" t="str">
            <v>EOU</v>
          </cell>
          <cell r="N104" t="str">
            <v>TALOJA</v>
          </cell>
          <cell r="O104">
            <v>9103450003</v>
          </cell>
        </row>
        <row r="105">
          <cell r="K105" t="str">
            <v>VVF/TAL/EXP/0004</v>
          </cell>
          <cell r="L105" t="str">
            <v>Sea</v>
          </cell>
          <cell r="M105" t="str">
            <v>EOU</v>
          </cell>
          <cell r="N105" t="str">
            <v>TALOJA</v>
          </cell>
          <cell r="O105">
            <v>9103450004</v>
          </cell>
        </row>
        <row r="106">
          <cell r="K106" t="str">
            <v>VVF/TAL/EXP/0014</v>
          </cell>
          <cell r="L106" t="str">
            <v>Sea</v>
          </cell>
          <cell r="M106" t="str">
            <v>EOU</v>
          </cell>
          <cell r="N106" t="str">
            <v>TALOJA</v>
          </cell>
          <cell r="O106">
            <v>9103450014</v>
          </cell>
        </row>
        <row r="107">
          <cell r="K107" t="str">
            <v>VVF/TAL/EXP/0019</v>
          </cell>
          <cell r="L107" t="str">
            <v>Sea</v>
          </cell>
          <cell r="M107" t="str">
            <v>EOU</v>
          </cell>
          <cell r="N107" t="str">
            <v>TALOJA</v>
          </cell>
          <cell r="O107">
            <v>9103450017</v>
          </cell>
        </row>
        <row r="108">
          <cell r="K108" t="str">
            <v>VVF/TAL/EXP/0021</v>
          </cell>
          <cell r="L108" t="str">
            <v>Sea</v>
          </cell>
          <cell r="M108" t="str">
            <v>EOU</v>
          </cell>
          <cell r="N108" t="str">
            <v>TALOJA</v>
          </cell>
          <cell r="O108">
            <v>9103450019</v>
          </cell>
        </row>
        <row r="109">
          <cell r="K109" t="str">
            <v>VVF/TAL/EXP/0028</v>
          </cell>
          <cell r="L109" t="str">
            <v>Sea</v>
          </cell>
          <cell r="M109" t="str">
            <v>EOU</v>
          </cell>
          <cell r="N109" t="str">
            <v>TALOJA</v>
          </cell>
          <cell r="O109">
            <v>9103450025</v>
          </cell>
        </row>
        <row r="110">
          <cell r="K110" t="str">
            <v>VVF/TAL/EXP/0041</v>
          </cell>
          <cell r="L110" t="str">
            <v>Sea</v>
          </cell>
          <cell r="M110" t="str">
            <v>EOU</v>
          </cell>
          <cell r="N110" t="str">
            <v>TALOJA</v>
          </cell>
          <cell r="O110">
            <v>9103450038</v>
          </cell>
        </row>
        <row r="111">
          <cell r="K111" t="str">
            <v>VVF/TAL/EXP/0042</v>
          </cell>
          <cell r="L111" t="str">
            <v>Sea</v>
          </cell>
          <cell r="M111" t="str">
            <v>EOU</v>
          </cell>
          <cell r="N111" t="str">
            <v>TALOJA</v>
          </cell>
          <cell r="O111">
            <v>9103450039</v>
          </cell>
        </row>
        <row r="112">
          <cell r="K112" t="str">
            <v>VVF/TAL/EXP/0043</v>
          </cell>
          <cell r="L112" t="str">
            <v>Sea</v>
          </cell>
          <cell r="M112" t="str">
            <v>EOU</v>
          </cell>
          <cell r="N112" t="str">
            <v>TALOJA</v>
          </cell>
          <cell r="O112">
            <v>9103450040</v>
          </cell>
        </row>
        <row r="113">
          <cell r="K113" t="str">
            <v>VVF/TAL/EXP/0038</v>
          </cell>
          <cell r="L113" t="str">
            <v>Sea</v>
          </cell>
          <cell r="M113" t="str">
            <v>EOU</v>
          </cell>
          <cell r="N113" t="str">
            <v>TALOJA</v>
          </cell>
          <cell r="O113">
            <v>9103450044</v>
          </cell>
        </row>
        <row r="114">
          <cell r="K114" t="str">
            <v>VVF/TAL/EXP/0046</v>
          </cell>
          <cell r="L114" t="str">
            <v>Sea</v>
          </cell>
          <cell r="M114" t="str">
            <v>EOU</v>
          </cell>
          <cell r="N114" t="str">
            <v>TALOJA</v>
          </cell>
          <cell r="O114">
            <v>9103450044</v>
          </cell>
        </row>
        <row r="115">
          <cell r="K115" t="str">
            <v>VVF/TAL/EXP/0048</v>
          </cell>
          <cell r="L115" t="str">
            <v>Sea</v>
          </cell>
          <cell r="M115" t="str">
            <v>EOU</v>
          </cell>
          <cell r="N115" t="str">
            <v>TALOJA</v>
          </cell>
          <cell r="O115">
            <v>9103450045</v>
          </cell>
        </row>
        <row r="116">
          <cell r="K116" t="str">
            <v>VVF/TAL/EXP/0059</v>
          </cell>
          <cell r="L116" t="str">
            <v>Sea</v>
          </cell>
          <cell r="M116" t="str">
            <v>EOU</v>
          </cell>
          <cell r="N116" t="str">
            <v>TALOJA</v>
          </cell>
          <cell r="O116">
            <v>9103450058</v>
          </cell>
        </row>
        <row r="117">
          <cell r="K117" t="str">
            <v>VVF/TAL/EXP/0069</v>
          </cell>
          <cell r="L117" t="str">
            <v>Sea</v>
          </cell>
          <cell r="M117" t="str">
            <v>EOU</v>
          </cell>
          <cell r="N117" t="str">
            <v>TALOJA</v>
          </cell>
          <cell r="O117">
            <v>9103450061</v>
          </cell>
        </row>
        <row r="118">
          <cell r="K118" t="str">
            <v>VVF/TAL/EXP/0080</v>
          </cell>
          <cell r="L118" t="str">
            <v>Sea</v>
          </cell>
          <cell r="M118" t="str">
            <v>EOU</v>
          </cell>
          <cell r="N118" t="str">
            <v>TALOJA</v>
          </cell>
          <cell r="O118">
            <v>9103450070</v>
          </cell>
        </row>
        <row r="119">
          <cell r="K119" t="str">
            <v>VVF/TAL/EXP/0079</v>
          </cell>
          <cell r="L119" t="str">
            <v>Sea</v>
          </cell>
          <cell r="M119" t="str">
            <v>EOU</v>
          </cell>
          <cell r="N119" t="str">
            <v>TALOJA</v>
          </cell>
          <cell r="O119">
            <v>9103450072</v>
          </cell>
        </row>
        <row r="120">
          <cell r="K120" t="str">
            <v>VVF/TAL/EXP/098</v>
          </cell>
          <cell r="L120" t="str">
            <v>Sea</v>
          </cell>
          <cell r="M120" t="str">
            <v>EOU</v>
          </cell>
          <cell r="N120" t="str">
            <v>TALOJA</v>
          </cell>
          <cell r="O120">
            <v>9103450080</v>
          </cell>
        </row>
        <row r="121">
          <cell r="K121" t="str">
            <v>VVF/TAL/EXP/0078</v>
          </cell>
          <cell r="L121" t="str">
            <v>Sea</v>
          </cell>
          <cell r="M121" t="str">
            <v>EOU</v>
          </cell>
          <cell r="N121" t="str">
            <v>TALOJA</v>
          </cell>
          <cell r="O121">
            <v>9103450073</v>
          </cell>
        </row>
        <row r="122">
          <cell r="K122" t="str">
            <v>VVF/TAL/EXP/0087</v>
          </cell>
          <cell r="L122" t="str">
            <v>Sea</v>
          </cell>
          <cell r="M122" t="str">
            <v>EOU</v>
          </cell>
          <cell r="N122" t="str">
            <v>TALOJA</v>
          </cell>
          <cell r="O122">
            <v>9103450076</v>
          </cell>
        </row>
        <row r="123">
          <cell r="K123" t="str">
            <v>VVF/TAL/EXP/0096</v>
          </cell>
          <cell r="L123" t="str">
            <v>Sea</v>
          </cell>
          <cell r="M123" t="str">
            <v>EOU</v>
          </cell>
          <cell r="N123" t="str">
            <v>TALOJA</v>
          </cell>
          <cell r="O123">
            <v>9103450082</v>
          </cell>
        </row>
        <row r="124">
          <cell r="K124" t="str">
            <v>VVF/TAL/EXP/0070</v>
          </cell>
          <cell r="L124" t="str">
            <v>Sea</v>
          </cell>
          <cell r="M124" t="str">
            <v>EOU</v>
          </cell>
          <cell r="N124" t="str">
            <v>TALOJA</v>
          </cell>
          <cell r="O124">
            <v>9103450060</v>
          </cell>
        </row>
        <row r="125">
          <cell r="K125" t="str">
            <v>VVF/TAL/EXP/0083</v>
          </cell>
          <cell r="L125" t="str">
            <v>Sea</v>
          </cell>
          <cell r="M125" t="str">
            <v>EOU</v>
          </cell>
          <cell r="N125" t="str">
            <v>TALOJA</v>
          </cell>
          <cell r="O125">
            <v>9103450099</v>
          </cell>
        </row>
        <row r="126">
          <cell r="K126" t="str">
            <v>VVF/TAL/EXP/0116</v>
          </cell>
          <cell r="L126" t="str">
            <v>Sea</v>
          </cell>
          <cell r="M126" t="str">
            <v>EOU</v>
          </cell>
          <cell r="N126" t="str">
            <v>TALOJA</v>
          </cell>
          <cell r="O126">
            <v>9103450104</v>
          </cell>
        </row>
        <row r="127">
          <cell r="K127" t="str">
            <v>VVF/TAL/EXP/0097</v>
          </cell>
          <cell r="L127" t="str">
            <v>Sea</v>
          </cell>
          <cell r="M127" t="str">
            <v>EOU</v>
          </cell>
          <cell r="N127" t="str">
            <v>TALOJA</v>
          </cell>
          <cell r="O127">
            <v>9103450081</v>
          </cell>
        </row>
        <row r="128">
          <cell r="K128" t="str">
            <v>VVF/TAL/EXP/0146</v>
          </cell>
          <cell r="L128" t="str">
            <v>Sea</v>
          </cell>
          <cell r="M128" t="str">
            <v>EOU</v>
          </cell>
          <cell r="N128" t="str">
            <v>TALOJA</v>
          </cell>
          <cell r="O128">
            <v>9103450127</v>
          </cell>
        </row>
        <row r="129">
          <cell r="K129" t="str">
            <v>VVF/TAL/EXP/0122</v>
          </cell>
          <cell r="L129" t="str">
            <v>Sea</v>
          </cell>
          <cell r="M129" t="str">
            <v>EOU</v>
          </cell>
          <cell r="N129" t="str">
            <v>TALOJA</v>
          </cell>
          <cell r="O129">
            <v>9103450108</v>
          </cell>
        </row>
        <row r="130">
          <cell r="K130" t="str">
            <v>VVF/TAL/EXP/0118</v>
          </cell>
          <cell r="L130" t="str">
            <v>Sea</v>
          </cell>
          <cell r="M130" t="str">
            <v>EOU</v>
          </cell>
          <cell r="N130" t="str">
            <v>TALOJA</v>
          </cell>
          <cell r="O130">
            <v>9103450100</v>
          </cell>
        </row>
        <row r="131">
          <cell r="K131" t="str">
            <v>VVF/TAL/EXP/0117</v>
          </cell>
          <cell r="L131" t="str">
            <v>Sea</v>
          </cell>
          <cell r="M131" t="str">
            <v>EOU</v>
          </cell>
          <cell r="N131" t="str">
            <v>TALOJA</v>
          </cell>
          <cell r="O131">
            <v>9103450101</v>
          </cell>
        </row>
        <row r="132">
          <cell r="K132" t="str">
            <v>VVF/TAL/EXP/0084</v>
          </cell>
          <cell r="L132" t="str">
            <v>Sea</v>
          </cell>
          <cell r="M132" t="str">
            <v>EOU</v>
          </cell>
          <cell r="N132" t="str">
            <v>TALOJA</v>
          </cell>
          <cell r="O132">
            <v>9103450087</v>
          </cell>
        </row>
        <row r="133">
          <cell r="K133" t="str">
            <v>VVF/TAL/EXP/0106</v>
          </cell>
          <cell r="L133" t="str">
            <v>Sea</v>
          </cell>
          <cell r="M133" t="str">
            <v>EOU</v>
          </cell>
          <cell r="N133" t="str">
            <v>TALOJA</v>
          </cell>
          <cell r="O133">
            <v>9103450090</v>
          </cell>
        </row>
        <row r="134">
          <cell r="K134" t="str">
            <v>VVF/TAL/EXP/0112</v>
          </cell>
          <cell r="L134" t="str">
            <v>Sea</v>
          </cell>
          <cell r="M134" t="str">
            <v>EOU</v>
          </cell>
          <cell r="N134" t="str">
            <v>TALOJA</v>
          </cell>
          <cell r="O134">
            <v>9103450095</v>
          </cell>
        </row>
        <row r="135">
          <cell r="K135" t="str">
            <v>VVF/TAL/EXP/0130</v>
          </cell>
          <cell r="L135" t="str">
            <v>Sea</v>
          </cell>
          <cell r="M135" t="str">
            <v>EOU</v>
          </cell>
          <cell r="N135" t="str">
            <v>TALOJA</v>
          </cell>
          <cell r="O135">
            <v>9103450120</v>
          </cell>
        </row>
        <row r="136">
          <cell r="K136" t="str">
            <v>VVF/TAL/EXP/0137</v>
          </cell>
          <cell r="L136" t="str">
            <v>Sea</v>
          </cell>
          <cell r="M136" t="str">
            <v>EOU</v>
          </cell>
          <cell r="N136" t="str">
            <v>TALOJA</v>
          </cell>
          <cell r="O136">
            <v>9103450120</v>
          </cell>
        </row>
        <row r="137">
          <cell r="K137" t="str">
            <v>VVF/TAL/EXP/0148</v>
          </cell>
          <cell r="L137" t="str">
            <v>Sea</v>
          </cell>
          <cell r="M137" t="str">
            <v>EOU</v>
          </cell>
          <cell r="N137" t="str">
            <v>TALOJA</v>
          </cell>
          <cell r="O137">
            <v>9103450152</v>
          </cell>
        </row>
        <row r="138">
          <cell r="K138" t="str">
            <v>VVF/TAL/EXP/0155</v>
          </cell>
          <cell r="L138" t="str">
            <v>Sea</v>
          </cell>
          <cell r="M138" t="str">
            <v>EOU</v>
          </cell>
          <cell r="N138" t="str">
            <v>TALOJA</v>
          </cell>
          <cell r="O138">
            <v>9103450134</v>
          </cell>
        </row>
        <row r="139">
          <cell r="K139" t="str">
            <v>VVF/TAL/EXP/0139</v>
          </cell>
          <cell r="L139" t="str">
            <v>Sea</v>
          </cell>
          <cell r="M139" t="str">
            <v>EOU</v>
          </cell>
          <cell r="N139" t="str">
            <v>TALOJA</v>
          </cell>
          <cell r="O139">
            <v>9103450122</v>
          </cell>
        </row>
        <row r="140">
          <cell r="K140" t="str">
            <v>VVF/TAL/EXP/0164</v>
          </cell>
          <cell r="L140" t="str">
            <v>Sea</v>
          </cell>
          <cell r="M140" t="str">
            <v>EOU</v>
          </cell>
          <cell r="N140" t="str">
            <v>TALOJA</v>
          </cell>
          <cell r="O140">
            <v>9103450139</v>
          </cell>
        </row>
        <row r="141">
          <cell r="K141" t="str">
            <v>VVF/TAL/EXP/0165</v>
          </cell>
          <cell r="L141" t="str">
            <v>Sea</v>
          </cell>
          <cell r="M141" t="str">
            <v>EOU</v>
          </cell>
          <cell r="N141" t="str">
            <v>TALOJA</v>
          </cell>
          <cell r="O141">
            <v>9103450138</v>
          </cell>
        </row>
        <row r="142">
          <cell r="K142" t="str">
            <v>VVF/TAL/EXP/0169</v>
          </cell>
          <cell r="L142" t="str">
            <v>Sea</v>
          </cell>
          <cell r="M142" t="str">
            <v>EOU</v>
          </cell>
          <cell r="N142" t="str">
            <v>TALOJA</v>
          </cell>
          <cell r="O142">
            <v>9103450147</v>
          </cell>
        </row>
        <row r="143">
          <cell r="K143" t="str">
            <v>VVF/TAL/EXP/0170</v>
          </cell>
          <cell r="L143" t="str">
            <v>Sea</v>
          </cell>
          <cell r="M143" t="str">
            <v>EOU</v>
          </cell>
          <cell r="N143" t="str">
            <v>TALOJA</v>
          </cell>
          <cell r="O143">
            <v>9103450154</v>
          </cell>
        </row>
        <row r="144">
          <cell r="K144" t="str">
            <v>VVF/TAL/EXP/0173</v>
          </cell>
          <cell r="L144" t="str">
            <v>Sea</v>
          </cell>
          <cell r="M144" t="str">
            <v>EOU</v>
          </cell>
          <cell r="N144" t="str">
            <v>TALOJA</v>
          </cell>
          <cell r="O144">
            <v>9103450155</v>
          </cell>
        </row>
        <row r="145">
          <cell r="K145" t="str">
            <v>VVF/TAL/EXP/0174</v>
          </cell>
          <cell r="L145" t="str">
            <v>Sea</v>
          </cell>
          <cell r="M145" t="str">
            <v>EOU</v>
          </cell>
          <cell r="N145" t="str">
            <v>TALOJA</v>
          </cell>
          <cell r="O145">
            <v>9103450156</v>
          </cell>
        </row>
        <row r="146">
          <cell r="K146" t="str">
            <v>VVF/TAL/EXP/0192</v>
          </cell>
          <cell r="L146" t="str">
            <v>Sea</v>
          </cell>
          <cell r="M146" t="str">
            <v>EOU</v>
          </cell>
          <cell r="N146" t="str">
            <v>TALOJA</v>
          </cell>
          <cell r="O146">
            <v>9103450171</v>
          </cell>
        </row>
        <row r="147">
          <cell r="K147" t="str">
            <v>VVF/TAL/EXP/0187</v>
          </cell>
          <cell r="L147" t="str">
            <v>Sea</v>
          </cell>
          <cell r="M147" t="str">
            <v>EOU</v>
          </cell>
          <cell r="N147" t="str">
            <v>TALOJA</v>
          </cell>
          <cell r="O147">
            <v>9103450168</v>
          </cell>
        </row>
        <row r="148">
          <cell r="K148" t="str">
            <v>VVF/TAL/EXP/0176</v>
          </cell>
          <cell r="L148" t="str">
            <v>Sea</v>
          </cell>
          <cell r="M148" t="str">
            <v>EOU</v>
          </cell>
          <cell r="N148" t="str">
            <v>TALOJA</v>
          </cell>
          <cell r="O148">
            <v>9103450158</v>
          </cell>
        </row>
        <row r="149">
          <cell r="K149" t="str">
            <v>VVF/TAL/EXP/0172</v>
          </cell>
          <cell r="L149" t="str">
            <v>Sea</v>
          </cell>
          <cell r="M149" t="str">
            <v>EOU</v>
          </cell>
          <cell r="N149" t="str">
            <v>TALOJA</v>
          </cell>
          <cell r="O149">
            <v>9103450153</v>
          </cell>
        </row>
        <row r="150">
          <cell r="K150" t="str">
            <v>VVF/TAL/EXP/0193</v>
          </cell>
          <cell r="L150" t="str">
            <v>Sea</v>
          </cell>
          <cell r="M150" t="str">
            <v>EOU</v>
          </cell>
          <cell r="N150" t="str">
            <v>TALOJA</v>
          </cell>
          <cell r="O150">
            <v>9103450173</v>
          </cell>
        </row>
        <row r="151">
          <cell r="K151" t="str">
            <v>VVF/TAL/EXP/0203</v>
          </cell>
          <cell r="L151" t="str">
            <v>Sea</v>
          </cell>
          <cell r="M151" t="str">
            <v>EOU</v>
          </cell>
          <cell r="N151" t="str">
            <v>TALOJA</v>
          </cell>
          <cell r="O151">
            <v>9103450180</v>
          </cell>
        </row>
        <row r="152">
          <cell r="K152" t="str">
            <v>VVF/TAL/EXP/0204</v>
          </cell>
          <cell r="L152" t="str">
            <v>Sea</v>
          </cell>
          <cell r="M152" t="str">
            <v>EOU</v>
          </cell>
          <cell r="N152" t="str">
            <v>TALOJA</v>
          </cell>
          <cell r="O152">
            <v>9103450181</v>
          </cell>
        </row>
        <row r="153">
          <cell r="K153" t="str">
            <v>VVF/TAL/EXP/0216</v>
          </cell>
          <cell r="L153" t="str">
            <v>Sea</v>
          </cell>
          <cell r="M153" t="str">
            <v>EOU</v>
          </cell>
          <cell r="N153" t="str">
            <v>TALOJA</v>
          </cell>
          <cell r="O153">
            <v>9103450192</v>
          </cell>
        </row>
        <row r="154">
          <cell r="K154" t="str">
            <v>VVF/TAL/EXP/0218</v>
          </cell>
          <cell r="L154" t="str">
            <v>Sea</v>
          </cell>
          <cell r="M154" t="str">
            <v>EOU</v>
          </cell>
          <cell r="N154" t="str">
            <v>TALOJA</v>
          </cell>
          <cell r="O154">
            <v>9103450192</v>
          </cell>
        </row>
        <row r="155">
          <cell r="K155" t="str">
            <v>VVF/TAL/EXP/0223</v>
          </cell>
          <cell r="L155" t="str">
            <v>Sea</v>
          </cell>
          <cell r="M155" t="str">
            <v>EOU</v>
          </cell>
          <cell r="N155" t="str">
            <v>TALOJA</v>
          </cell>
          <cell r="O155">
            <v>9103450194</v>
          </cell>
        </row>
        <row r="156">
          <cell r="K156" t="str">
            <v>VVF/TAL/EXP/0207</v>
          </cell>
          <cell r="L156" t="str">
            <v>Sea</v>
          </cell>
          <cell r="M156" t="str">
            <v>EOU</v>
          </cell>
          <cell r="N156" t="str">
            <v>TALOJA</v>
          </cell>
          <cell r="O156">
            <v>9103450184</v>
          </cell>
        </row>
        <row r="157">
          <cell r="K157" t="str">
            <v>VVF/TAL/EXP/0208</v>
          </cell>
          <cell r="L157" t="str">
            <v>Sea</v>
          </cell>
          <cell r="M157" t="str">
            <v>EOU</v>
          </cell>
          <cell r="N157" t="str">
            <v>TALOJA</v>
          </cell>
          <cell r="O157">
            <v>9103450185</v>
          </cell>
        </row>
        <row r="158">
          <cell r="K158" t="str">
            <v>VVF/TAL/EXP/0210</v>
          </cell>
          <cell r="L158" t="str">
            <v>Sea</v>
          </cell>
          <cell r="M158" t="str">
            <v>EOU</v>
          </cell>
          <cell r="N158" t="str">
            <v>TALOJA</v>
          </cell>
          <cell r="O158">
            <v>9103450185</v>
          </cell>
        </row>
        <row r="159">
          <cell r="K159" t="str">
            <v>VVF/TAL/EXP/0221</v>
          </cell>
          <cell r="L159" t="str">
            <v>Sea</v>
          </cell>
          <cell r="M159" t="str">
            <v>EOU</v>
          </cell>
          <cell r="N159" t="str">
            <v>TALOJA</v>
          </cell>
          <cell r="O159">
            <v>9103450203</v>
          </cell>
        </row>
        <row r="160">
          <cell r="K160" t="str">
            <v>VVF/TAL/EXP/0222</v>
          </cell>
          <cell r="L160" t="str">
            <v>Sea</v>
          </cell>
          <cell r="M160" t="str">
            <v>EOU</v>
          </cell>
          <cell r="N160" t="str">
            <v>TALOJA</v>
          </cell>
          <cell r="O160">
            <v>9103450203</v>
          </cell>
        </row>
        <row r="161">
          <cell r="K161" t="str">
            <v>VVF/TAL/EXP/0226</v>
          </cell>
          <cell r="L161" t="str">
            <v>Sea</v>
          </cell>
          <cell r="M161" t="str">
            <v>EOU</v>
          </cell>
          <cell r="N161" t="str">
            <v>TALOJA</v>
          </cell>
          <cell r="O161">
            <v>9103450203</v>
          </cell>
        </row>
        <row r="162">
          <cell r="K162" t="str">
            <v>VVF/TAL/EXP/0225</v>
          </cell>
          <cell r="L162" t="str">
            <v>Sea</v>
          </cell>
          <cell r="M162" t="str">
            <v>EOU</v>
          </cell>
          <cell r="N162" t="str">
            <v>TALOJA</v>
          </cell>
          <cell r="O162">
            <v>9103450195</v>
          </cell>
        </row>
        <row r="163">
          <cell r="K163" t="str">
            <v>VVF/TAL/EXP/0224</v>
          </cell>
          <cell r="L163" t="str">
            <v>Sea</v>
          </cell>
          <cell r="M163" t="str">
            <v>EOU</v>
          </cell>
          <cell r="N163" t="str">
            <v>TALOJA</v>
          </cell>
          <cell r="O163">
            <v>9103450196</v>
          </cell>
        </row>
        <row r="164">
          <cell r="K164" t="str">
            <v>VVF/TAL/EXP/0232</v>
          </cell>
          <cell r="L164" t="str">
            <v>Sea</v>
          </cell>
          <cell r="M164" t="str">
            <v>EOU</v>
          </cell>
          <cell r="N164" t="str">
            <v>TALOJA</v>
          </cell>
          <cell r="O164">
            <v>9103450204</v>
          </cell>
        </row>
        <row r="165">
          <cell r="K165" t="str">
            <v>VVF/TAL/EXP/0234</v>
          </cell>
          <cell r="L165" t="str">
            <v>Sea</v>
          </cell>
          <cell r="M165" t="str">
            <v>EOU</v>
          </cell>
          <cell r="N165" t="str">
            <v>TALOJA</v>
          </cell>
          <cell r="O165">
            <v>9103450206</v>
          </cell>
        </row>
        <row r="166">
          <cell r="K166" t="str">
            <v>VVF/TAL/EXP/0220</v>
          </cell>
          <cell r="L166" t="str">
            <v>Sea</v>
          </cell>
          <cell r="M166" t="str">
            <v>EOU</v>
          </cell>
          <cell r="N166" t="str">
            <v>TALOJA</v>
          </cell>
          <cell r="O166">
            <v>9103450193</v>
          </cell>
        </row>
        <row r="167">
          <cell r="K167" t="str">
            <v>VVF/TAL/EXP/0231</v>
          </cell>
          <cell r="L167" t="str">
            <v>Sea</v>
          </cell>
          <cell r="M167" t="str">
            <v>EOU</v>
          </cell>
          <cell r="N167" t="str">
            <v>TALOJA</v>
          </cell>
          <cell r="O167">
            <v>9103450205</v>
          </cell>
        </row>
        <row r="168">
          <cell r="K168" t="str">
            <v>VVF/TAL/EXP/0235</v>
          </cell>
          <cell r="L168" t="str">
            <v>Sea</v>
          </cell>
          <cell r="M168" t="str">
            <v>EOU</v>
          </cell>
          <cell r="N168" t="str">
            <v>TALOJA</v>
          </cell>
          <cell r="O168">
            <v>9103450207</v>
          </cell>
        </row>
        <row r="169">
          <cell r="K169" t="str">
            <v>VVF/TAL/EXP/0252</v>
          </cell>
          <cell r="L169" t="str">
            <v>Sea</v>
          </cell>
          <cell r="M169" t="str">
            <v>EOU</v>
          </cell>
          <cell r="N169" t="str">
            <v>TALOJA</v>
          </cell>
          <cell r="O169">
            <v>9103450225</v>
          </cell>
        </row>
        <row r="170">
          <cell r="K170" t="str">
            <v>VVF/TAL/EXP/0240</v>
          </cell>
          <cell r="L170" t="str">
            <v>Sea</v>
          </cell>
          <cell r="M170" t="str">
            <v>EOU</v>
          </cell>
          <cell r="N170" t="str">
            <v>TALOJA</v>
          </cell>
          <cell r="O170">
            <v>9103450213</v>
          </cell>
        </row>
        <row r="171">
          <cell r="K171" t="str">
            <v>VVF/TAL/EXP/0239</v>
          </cell>
          <cell r="L171" t="str">
            <v>Sea</v>
          </cell>
          <cell r="M171" t="str">
            <v>EOU</v>
          </cell>
          <cell r="N171" t="str">
            <v>TALOJA</v>
          </cell>
          <cell r="O171">
            <v>9103450213</v>
          </cell>
        </row>
        <row r="172">
          <cell r="K172" t="str">
            <v>VVF/TAL/EXP/0249</v>
          </cell>
          <cell r="L172" t="str">
            <v>Sea</v>
          </cell>
          <cell r="M172" t="str">
            <v>EOU</v>
          </cell>
          <cell r="N172" t="str">
            <v>TALOJA</v>
          </cell>
          <cell r="O172">
            <v>9103450219</v>
          </cell>
        </row>
        <row r="173">
          <cell r="K173" t="str">
            <v>VVF/TAL/EXP/0248</v>
          </cell>
          <cell r="L173" t="str">
            <v>Sea</v>
          </cell>
          <cell r="M173" t="str">
            <v>EOU</v>
          </cell>
          <cell r="N173" t="str">
            <v>TALOJA</v>
          </cell>
          <cell r="O173">
            <v>9103450220</v>
          </cell>
        </row>
        <row r="174">
          <cell r="K174" t="str">
            <v>VVF/TAL/EXP/0254</v>
          </cell>
          <cell r="L174" t="str">
            <v>Sea</v>
          </cell>
          <cell r="M174" t="str">
            <v>EOU</v>
          </cell>
          <cell r="N174" t="str">
            <v>TALOJA</v>
          </cell>
          <cell r="O174">
            <v>9103450224</v>
          </cell>
        </row>
        <row r="175">
          <cell r="K175" t="str">
            <v>VVF/TAL/EXP/0253</v>
          </cell>
          <cell r="L175" t="str">
            <v>Sea</v>
          </cell>
          <cell r="M175" t="str">
            <v>EOU</v>
          </cell>
          <cell r="N175" t="str">
            <v>TALOJA</v>
          </cell>
          <cell r="O175">
            <v>9103450222</v>
          </cell>
        </row>
        <row r="176">
          <cell r="K176" t="str">
            <v>VVF/TAL/EXP/0279</v>
          </cell>
          <cell r="L176" t="str">
            <v>Sea</v>
          </cell>
          <cell r="M176" t="str">
            <v>EOU</v>
          </cell>
          <cell r="N176" t="str">
            <v>TALOJA</v>
          </cell>
          <cell r="O176">
            <v>9103450240</v>
          </cell>
        </row>
        <row r="177">
          <cell r="K177" t="str">
            <v>VVF/TAL/EXP/0227</v>
          </cell>
          <cell r="L177" t="str">
            <v>Sea</v>
          </cell>
          <cell r="M177" t="str">
            <v>EOU</v>
          </cell>
          <cell r="N177" t="str">
            <v>TALOJA</v>
          </cell>
          <cell r="O177">
            <v>9103450197</v>
          </cell>
        </row>
        <row r="178">
          <cell r="K178" t="str">
            <v>VVF/TAL/EXP/0241</v>
          </cell>
          <cell r="L178" t="str">
            <v>Sea</v>
          </cell>
          <cell r="M178" t="str">
            <v>EOU</v>
          </cell>
          <cell r="N178" t="str">
            <v>TALOJA</v>
          </cell>
          <cell r="O178">
            <v>9103450215</v>
          </cell>
        </row>
        <row r="179">
          <cell r="K179" t="str">
            <v>VVF/TAL/EXP/0268</v>
          </cell>
          <cell r="L179" t="str">
            <v>Sea</v>
          </cell>
          <cell r="M179" t="str">
            <v>EOU</v>
          </cell>
          <cell r="N179" t="str">
            <v>TALOJA</v>
          </cell>
          <cell r="O179">
            <v>9103450234</v>
          </cell>
        </row>
        <row r="180">
          <cell r="K180" t="str">
            <v>VVF/TAL/EXP/273</v>
          </cell>
          <cell r="L180" t="str">
            <v>Sea</v>
          </cell>
          <cell r="M180" t="str">
            <v>EOU</v>
          </cell>
          <cell r="N180" t="str">
            <v>TALOJA</v>
          </cell>
          <cell r="O180">
            <v>9103450243</v>
          </cell>
        </row>
        <row r="181">
          <cell r="K181" t="str">
            <v>VVF/TAL/EXP/281</v>
          </cell>
          <cell r="L181" t="str">
            <v>Sea</v>
          </cell>
          <cell r="M181" t="str">
            <v>EOU</v>
          </cell>
          <cell r="N181" t="str">
            <v>TALOJA</v>
          </cell>
          <cell r="O181">
            <v>9103450243</v>
          </cell>
        </row>
        <row r="182">
          <cell r="K182" t="str">
            <v>VVF/TAL/EXP/282</v>
          </cell>
          <cell r="L182" t="str">
            <v>Sea</v>
          </cell>
          <cell r="M182" t="str">
            <v>EOU</v>
          </cell>
          <cell r="N182" t="str">
            <v>TALOJA</v>
          </cell>
          <cell r="O182">
            <v>9103450243</v>
          </cell>
        </row>
        <row r="183">
          <cell r="K183" t="str">
            <v>VVF/TAL/EXP/0295</v>
          </cell>
          <cell r="L183" t="str">
            <v>Sea</v>
          </cell>
          <cell r="M183" t="str">
            <v>EOU</v>
          </cell>
          <cell r="N183" t="str">
            <v>TALOJA</v>
          </cell>
          <cell r="O183">
            <v>9103450256</v>
          </cell>
        </row>
        <row r="184">
          <cell r="K184" t="str">
            <v>VVF/TAL/EXP/0284</v>
          </cell>
          <cell r="L184" t="str">
            <v>Sea</v>
          </cell>
          <cell r="M184" t="str">
            <v>EOU</v>
          </cell>
          <cell r="N184" t="str">
            <v>TALOJA</v>
          </cell>
          <cell r="O184">
            <v>9103450245</v>
          </cell>
        </row>
        <row r="185">
          <cell r="K185" t="str">
            <v>VVF/TAL/EXP/286</v>
          </cell>
          <cell r="L185" t="str">
            <v>Sea</v>
          </cell>
          <cell r="M185" t="str">
            <v>EOU</v>
          </cell>
          <cell r="N185" t="str">
            <v>TALOJA</v>
          </cell>
          <cell r="O185">
            <v>9103450246</v>
          </cell>
        </row>
        <row r="186">
          <cell r="K186" t="str">
            <v>VVF/TAL/EXP/0270</v>
          </cell>
          <cell r="L186" t="str">
            <v>Sea</v>
          </cell>
          <cell r="M186" t="str">
            <v>EOU</v>
          </cell>
          <cell r="N186" t="str">
            <v>TALOJA</v>
          </cell>
          <cell r="O186">
            <v>9103450253</v>
          </cell>
        </row>
        <row r="187">
          <cell r="K187" t="str">
            <v>VVF/TAL/EXP/0296</v>
          </cell>
          <cell r="L187" t="str">
            <v>Sea</v>
          </cell>
          <cell r="M187" t="str">
            <v>EOU</v>
          </cell>
          <cell r="N187" t="str">
            <v>TALOJA</v>
          </cell>
          <cell r="O187">
            <v>9103450257</v>
          </cell>
        </row>
        <row r="188">
          <cell r="K188" t="str">
            <v>VVF/TAL/EXP/0299</v>
          </cell>
          <cell r="L188" t="str">
            <v>Sea</v>
          </cell>
          <cell r="M188" t="str">
            <v>EOU</v>
          </cell>
          <cell r="N188" t="str">
            <v>TALOJA</v>
          </cell>
          <cell r="O188">
            <v>9103450259</v>
          </cell>
        </row>
        <row r="189">
          <cell r="K189" t="str">
            <v>VVF/TAL/EXP/0300</v>
          </cell>
          <cell r="L189" t="str">
            <v>Sea</v>
          </cell>
          <cell r="M189" t="str">
            <v>EOU</v>
          </cell>
          <cell r="N189" t="str">
            <v>TALOJA</v>
          </cell>
          <cell r="O189">
            <v>9103450260</v>
          </cell>
        </row>
        <row r="190">
          <cell r="K190" t="str">
            <v>VVF/TAL/EXP/0306</v>
          </cell>
          <cell r="L190" t="str">
            <v>Sea</v>
          </cell>
          <cell r="M190" t="str">
            <v>EOU</v>
          </cell>
          <cell r="N190" t="str">
            <v>TALOJA</v>
          </cell>
          <cell r="O190">
            <v>9103450274</v>
          </cell>
        </row>
        <row r="191">
          <cell r="K191" t="str">
            <v>VVF/TAL/EXP/0258</v>
          </cell>
          <cell r="L191" t="str">
            <v>Sea</v>
          </cell>
          <cell r="M191" t="str">
            <v>EOU</v>
          </cell>
          <cell r="N191" t="str">
            <v>TALOJA</v>
          </cell>
          <cell r="O191">
            <v>9103450229</v>
          </cell>
        </row>
        <row r="192">
          <cell r="K192" t="str">
            <v>VVF/TAL/EXP/0285</v>
          </cell>
          <cell r="L192" t="str">
            <v>Sea</v>
          </cell>
          <cell r="M192" t="str">
            <v>EOU</v>
          </cell>
          <cell r="N192" t="str">
            <v>TALOJA</v>
          </cell>
          <cell r="O192">
            <v>9103450247</v>
          </cell>
        </row>
        <row r="193">
          <cell r="K193" t="str">
            <v>VVF/TAL/EXP/0294</v>
          </cell>
          <cell r="L193" t="str">
            <v>Sea</v>
          </cell>
          <cell r="M193" t="str">
            <v>EOU</v>
          </cell>
          <cell r="N193" t="str">
            <v>TALOJA</v>
          </cell>
          <cell r="O193">
            <v>9103450255</v>
          </cell>
        </row>
        <row r="194">
          <cell r="K194" t="str">
            <v>VVF/TAL/EXP/0297</v>
          </cell>
          <cell r="L194" t="str">
            <v>Sea</v>
          </cell>
          <cell r="M194" t="str">
            <v>EOU</v>
          </cell>
          <cell r="N194" t="str">
            <v>TALOJA</v>
          </cell>
          <cell r="O194">
            <v>9103450258</v>
          </cell>
        </row>
        <row r="195">
          <cell r="K195" t="str">
            <v>VVF/TAL/EXP/0293</v>
          </cell>
          <cell r="L195" t="str">
            <v>Sea</v>
          </cell>
          <cell r="M195" t="str">
            <v>EOU</v>
          </cell>
          <cell r="N195" t="str">
            <v>TALOJA</v>
          </cell>
          <cell r="O195">
            <v>9103450254</v>
          </cell>
        </row>
        <row r="196">
          <cell r="K196" t="str">
            <v>VVF/TAL/EXP/0291</v>
          </cell>
          <cell r="L196" t="str">
            <v>Sea</v>
          </cell>
          <cell r="M196" t="str">
            <v>EOU</v>
          </cell>
          <cell r="N196" t="str">
            <v>TALOJA</v>
          </cell>
          <cell r="O196">
            <v>9103450277</v>
          </cell>
        </row>
        <row r="197">
          <cell r="K197" t="str">
            <v>VVF/TAL/EXP/0318</v>
          </cell>
          <cell r="L197" t="str">
            <v>Sea</v>
          </cell>
          <cell r="M197" t="str">
            <v>EOU</v>
          </cell>
          <cell r="N197" t="str">
            <v>TALOJA</v>
          </cell>
          <cell r="O197">
            <v>9103450281</v>
          </cell>
        </row>
        <row r="198">
          <cell r="K198" t="str">
            <v>VVF/TAL/EXP/0319</v>
          </cell>
          <cell r="L198" t="str">
            <v>Sea</v>
          </cell>
          <cell r="M198" t="str">
            <v>EOU</v>
          </cell>
          <cell r="N198" t="str">
            <v>TALOJA</v>
          </cell>
          <cell r="O198">
            <v>9103450282</v>
          </cell>
        </row>
        <row r="199">
          <cell r="K199" t="str">
            <v>VVF/TAL/EXP/0320</v>
          </cell>
          <cell r="L199" t="str">
            <v>Sea</v>
          </cell>
          <cell r="M199" t="str">
            <v>EOU</v>
          </cell>
          <cell r="N199" t="str">
            <v>TALOJA</v>
          </cell>
          <cell r="O199">
            <v>9103450283</v>
          </cell>
        </row>
        <row r="200">
          <cell r="K200" t="str">
            <v>VVF/TAL/EXP/0330</v>
          </cell>
          <cell r="L200" t="str">
            <v>Sea</v>
          </cell>
          <cell r="M200" t="str">
            <v>EOU</v>
          </cell>
          <cell r="N200" t="str">
            <v>TALOJA</v>
          </cell>
          <cell r="O200">
            <v>9103450278</v>
          </cell>
        </row>
        <row r="201">
          <cell r="K201" t="str">
            <v>VVF/TAL/EXP/0313</v>
          </cell>
          <cell r="L201" t="str">
            <v>Sea</v>
          </cell>
          <cell r="M201" t="str">
            <v>EOU</v>
          </cell>
          <cell r="N201" t="str">
            <v>TALOJA</v>
          </cell>
          <cell r="O201">
            <v>9103450284</v>
          </cell>
        </row>
        <row r="202">
          <cell r="K202" t="str">
            <v>VVF/TAL/EXP/0322</v>
          </cell>
          <cell r="L202" t="str">
            <v>Sea</v>
          </cell>
          <cell r="M202" t="str">
            <v>EOU</v>
          </cell>
          <cell r="N202" t="str">
            <v>TALOJA</v>
          </cell>
          <cell r="O202">
            <v>9103450285</v>
          </cell>
        </row>
        <row r="203">
          <cell r="K203" t="str">
            <v>VVF/TAL/EXP/0338</v>
          </cell>
          <cell r="L203" t="str">
            <v>Sea</v>
          </cell>
          <cell r="M203" t="str">
            <v>EOU</v>
          </cell>
          <cell r="N203" t="str">
            <v>TALOJA</v>
          </cell>
          <cell r="O203">
            <v>9103450297</v>
          </cell>
        </row>
        <row r="204">
          <cell r="K204" t="str">
            <v>VVF/TAL/EXP/0323</v>
          </cell>
          <cell r="L204" t="str">
            <v>Sea</v>
          </cell>
          <cell r="M204" t="str">
            <v>EOU</v>
          </cell>
          <cell r="N204" t="str">
            <v>TALOJA</v>
          </cell>
          <cell r="O204" t="str">
            <v>9103450298-9</v>
          </cell>
        </row>
        <row r="205">
          <cell r="K205" t="str">
            <v>VVF/TAL/EXP/0330</v>
          </cell>
          <cell r="L205" t="str">
            <v>Sea</v>
          </cell>
          <cell r="M205" t="str">
            <v>EOU</v>
          </cell>
          <cell r="N205" t="str">
            <v>TALOJA</v>
          </cell>
          <cell r="O205" t="str">
            <v>9103450298-9</v>
          </cell>
        </row>
        <row r="206">
          <cell r="K206" t="str">
            <v>VVF/TAL/EXP/0335</v>
          </cell>
          <cell r="L206" t="str">
            <v>Sea</v>
          </cell>
          <cell r="M206" t="str">
            <v>EOU</v>
          </cell>
          <cell r="N206" t="str">
            <v>TALOJA</v>
          </cell>
          <cell r="O206" t="str">
            <v>9103450298-9</v>
          </cell>
        </row>
        <row r="207">
          <cell r="K207" t="str">
            <v>VVF/TAL/EXP/0312</v>
          </cell>
          <cell r="L207" t="str">
            <v>Sea</v>
          </cell>
          <cell r="M207" t="str">
            <v>EOU</v>
          </cell>
          <cell r="N207" t="str">
            <v>TALOJA</v>
          </cell>
          <cell r="O207">
            <v>9103450286</v>
          </cell>
        </row>
        <row r="208">
          <cell r="K208" t="str">
            <v>VVF/TAL/EXP/0369</v>
          </cell>
          <cell r="L208" t="str">
            <v>Sea</v>
          </cell>
          <cell r="M208" t="str">
            <v>EOU</v>
          </cell>
          <cell r="N208" t="str">
            <v>TALOJA</v>
          </cell>
          <cell r="O208">
            <v>9103450325</v>
          </cell>
        </row>
        <row r="209">
          <cell r="K209" t="str">
            <v>VVF/TAL/EXP/0399</v>
          </cell>
          <cell r="L209" t="str">
            <v>Sea</v>
          </cell>
          <cell r="M209" t="str">
            <v>EOU</v>
          </cell>
          <cell r="N209" t="str">
            <v>TALOJA</v>
          </cell>
          <cell r="O209">
            <v>9103450307</v>
          </cell>
        </row>
        <row r="210">
          <cell r="K210" t="str">
            <v>VVF/TAL/EXP/0382</v>
          </cell>
          <cell r="L210" t="str">
            <v>Sea</v>
          </cell>
          <cell r="M210" t="str">
            <v>EOU</v>
          </cell>
          <cell r="N210" t="str">
            <v>TALOJA</v>
          </cell>
          <cell r="O210">
            <v>9103450333</v>
          </cell>
        </row>
        <row r="211">
          <cell r="K211" t="str">
            <v>VVF/TAL/EXP/0345</v>
          </cell>
          <cell r="L211" t="str">
            <v>Sea</v>
          </cell>
          <cell r="M211" t="str">
            <v>EOU</v>
          </cell>
          <cell r="N211" t="str">
            <v>TALOJA</v>
          </cell>
          <cell r="O211">
            <v>9103450305</v>
          </cell>
        </row>
        <row r="212">
          <cell r="K212" t="str">
            <v>VVF/TAL/EXP/0350</v>
          </cell>
          <cell r="L212" t="str">
            <v>Sea</v>
          </cell>
          <cell r="M212" t="str">
            <v>EOU</v>
          </cell>
          <cell r="N212" t="str">
            <v>TALOJA</v>
          </cell>
          <cell r="O212">
            <v>9103450308</v>
          </cell>
        </row>
        <row r="213">
          <cell r="K213" t="str">
            <v>VVF/TAL/EXP/0341</v>
          </cell>
          <cell r="L213" t="str">
            <v>Sea</v>
          </cell>
          <cell r="M213" t="str">
            <v>EOU</v>
          </cell>
          <cell r="N213" t="str">
            <v>TALOJA</v>
          </cell>
          <cell r="O213" t="str">
            <v>9103450310-11</v>
          </cell>
        </row>
        <row r="214">
          <cell r="K214" t="str">
            <v>VVF/TAL/EXP/0343</v>
          </cell>
          <cell r="L214" t="str">
            <v>Sea</v>
          </cell>
          <cell r="M214" t="str">
            <v>EOU</v>
          </cell>
          <cell r="N214" t="str">
            <v>TALOJA</v>
          </cell>
          <cell r="O214" t="str">
            <v>9103450310-11</v>
          </cell>
        </row>
        <row r="215">
          <cell r="K215" t="str">
            <v>VVF/TAL/EXP/0346</v>
          </cell>
          <cell r="L215" t="str">
            <v>Sea</v>
          </cell>
          <cell r="M215" t="str">
            <v>EOU</v>
          </cell>
          <cell r="N215" t="str">
            <v>TALOJA</v>
          </cell>
          <cell r="O215" t="str">
            <v>9103450310-11</v>
          </cell>
        </row>
        <row r="216">
          <cell r="K216" t="str">
            <v>VVF/TAL/EXP/0339</v>
          </cell>
          <cell r="L216" t="str">
            <v>Sea</v>
          </cell>
          <cell r="M216" t="str">
            <v>EOU</v>
          </cell>
          <cell r="N216" t="str">
            <v>TALOJA</v>
          </cell>
          <cell r="O216">
            <v>9103450317</v>
          </cell>
        </row>
        <row r="217">
          <cell r="K217" t="str">
            <v>VVF/TAL/EXP/0358</v>
          </cell>
          <cell r="L217" t="str">
            <v>Sea</v>
          </cell>
          <cell r="M217" t="str">
            <v>EOU</v>
          </cell>
          <cell r="N217" t="str">
            <v>TALOJA</v>
          </cell>
          <cell r="O217">
            <v>9103450318</v>
          </cell>
        </row>
        <row r="218">
          <cell r="K218" t="str">
            <v>VVF/TAL/EXP/0356</v>
          </cell>
          <cell r="L218" t="str">
            <v>Sea</v>
          </cell>
          <cell r="M218" t="str">
            <v>EOU</v>
          </cell>
          <cell r="N218" t="str">
            <v>TALOJA</v>
          </cell>
          <cell r="O218">
            <v>9103450315</v>
          </cell>
        </row>
        <row r="219">
          <cell r="K219" t="str">
            <v>VVF/TAL/EXP/0376</v>
          </cell>
          <cell r="L219" t="str">
            <v>Sea</v>
          </cell>
          <cell r="M219" t="str">
            <v>EOU</v>
          </cell>
          <cell r="N219" t="str">
            <v>TALOJA</v>
          </cell>
          <cell r="O219">
            <v>9103450331</v>
          </cell>
        </row>
        <row r="220">
          <cell r="K220" t="str">
            <v>VVF/TAL/EXP/0368</v>
          </cell>
          <cell r="L220" t="str">
            <v>Sea</v>
          </cell>
          <cell r="M220" t="str">
            <v>EOU</v>
          </cell>
          <cell r="N220" t="str">
            <v>TALOJA</v>
          </cell>
          <cell r="O220">
            <v>9103450328</v>
          </cell>
        </row>
        <row r="221">
          <cell r="K221" t="str">
            <v>VVF/TAL/EXP/0326</v>
          </cell>
          <cell r="L221" t="str">
            <v>Sea</v>
          </cell>
          <cell r="M221" t="str">
            <v>EOU</v>
          </cell>
          <cell r="N221" t="str">
            <v>TALOJA</v>
          </cell>
          <cell r="O221">
            <v>9103450290</v>
          </cell>
        </row>
        <row r="222">
          <cell r="K222" t="str">
            <v>VVF/TAL/EXP/0354</v>
          </cell>
          <cell r="L222" t="str">
            <v>Sea</v>
          </cell>
          <cell r="M222" t="str">
            <v>EOU</v>
          </cell>
          <cell r="N222" t="str">
            <v>TALOJA</v>
          </cell>
          <cell r="O222" t="str">
            <v>9103450326-7</v>
          </cell>
        </row>
        <row r="223">
          <cell r="K223" t="str">
            <v>VVF/TAL/EXP/0366</v>
          </cell>
          <cell r="L223" t="str">
            <v>Sea</v>
          </cell>
          <cell r="M223" t="str">
            <v>EOU</v>
          </cell>
          <cell r="N223" t="str">
            <v>TALOJA</v>
          </cell>
          <cell r="O223" t="str">
            <v>9103450326-7</v>
          </cell>
        </row>
        <row r="224">
          <cell r="K224" t="str">
            <v>VVF/TAL/EXP/0381</v>
          </cell>
          <cell r="L224" t="str">
            <v>Sea</v>
          </cell>
          <cell r="M224" t="str">
            <v>EOU</v>
          </cell>
          <cell r="N224" t="str">
            <v>TALOJA</v>
          </cell>
          <cell r="O224">
            <v>9103450334</v>
          </cell>
        </row>
        <row r="225">
          <cell r="K225" t="str">
            <v>VVF/TAL/EXP/0422</v>
          </cell>
          <cell r="L225" t="str">
            <v>Sea</v>
          </cell>
          <cell r="M225" t="str">
            <v>EOU</v>
          </cell>
          <cell r="N225" t="str">
            <v>TALOJA</v>
          </cell>
          <cell r="O225">
            <v>9103450383</v>
          </cell>
        </row>
        <row r="226">
          <cell r="K226" t="str">
            <v>VVF/TAL/EXP/0418</v>
          </cell>
          <cell r="L226" t="str">
            <v>Sea</v>
          </cell>
          <cell r="M226" t="str">
            <v>EOU</v>
          </cell>
          <cell r="N226" t="str">
            <v>TALOJA</v>
          </cell>
          <cell r="O226">
            <v>9103450384</v>
          </cell>
        </row>
        <row r="227">
          <cell r="K227" t="str">
            <v>VVF/TAL/EXP/0357</v>
          </cell>
          <cell r="L227" t="str">
            <v>Sea</v>
          </cell>
          <cell r="M227" t="str">
            <v>EOU</v>
          </cell>
          <cell r="N227" t="str">
            <v>TALOJA</v>
          </cell>
          <cell r="O227" t="str">
            <v>9103450321-2</v>
          </cell>
        </row>
        <row r="228">
          <cell r="K228" t="str">
            <v>VVF/TAL/EXP/0361</v>
          </cell>
          <cell r="L228" t="str">
            <v>Sea</v>
          </cell>
          <cell r="M228" t="str">
            <v>EOU</v>
          </cell>
          <cell r="N228" t="str">
            <v>TALOJA</v>
          </cell>
          <cell r="O228" t="str">
            <v>9103450321-2</v>
          </cell>
        </row>
        <row r="229">
          <cell r="K229" t="str">
            <v>VVF/TAL/EXP/0364</v>
          </cell>
          <cell r="L229" t="str">
            <v>Sea</v>
          </cell>
          <cell r="M229" t="str">
            <v>EOU</v>
          </cell>
          <cell r="N229" t="str">
            <v>TALOJA</v>
          </cell>
          <cell r="O229">
            <v>9103450323</v>
          </cell>
        </row>
        <row r="230">
          <cell r="K230" t="str">
            <v>VVF/TAL/EXP/0401</v>
          </cell>
          <cell r="L230" t="str">
            <v>Sea</v>
          </cell>
          <cell r="M230" t="str">
            <v>EOU</v>
          </cell>
          <cell r="N230" t="str">
            <v>TALOJA</v>
          </cell>
          <cell r="O230">
            <v>9103450352</v>
          </cell>
        </row>
        <row r="231">
          <cell r="K231" t="str">
            <v>VVF/TAL/EXP/0396</v>
          </cell>
          <cell r="L231" t="str">
            <v>Sea</v>
          </cell>
          <cell r="M231" t="str">
            <v>EOU</v>
          </cell>
          <cell r="N231" t="str">
            <v>TALOJA</v>
          </cell>
          <cell r="O231">
            <v>9103450353</v>
          </cell>
        </row>
        <row r="232">
          <cell r="K232" t="str">
            <v>VVF/TAL/EXP/0394</v>
          </cell>
          <cell r="L232" t="str">
            <v>Sea</v>
          </cell>
          <cell r="M232" t="str">
            <v>EOU</v>
          </cell>
          <cell r="N232" t="str">
            <v>TALOJA</v>
          </cell>
          <cell r="O232">
            <v>9103450355</v>
          </cell>
        </row>
        <row r="233">
          <cell r="K233" t="str">
            <v>VVF/TAL/EXP/0397</v>
          </cell>
          <cell r="L233" t="str">
            <v>Sea</v>
          </cell>
          <cell r="M233" t="str">
            <v>EOU</v>
          </cell>
          <cell r="N233" t="str">
            <v>TALOJA</v>
          </cell>
          <cell r="O233">
            <v>9103450358</v>
          </cell>
        </row>
        <row r="234">
          <cell r="K234" t="str">
            <v>VVF/TAL/EXP/0417</v>
          </cell>
          <cell r="L234" t="str">
            <v>Sea</v>
          </cell>
          <cell r="M234" t="str">
            <v>EOU</v>
          </cell>
          <cell r="N234" t="str">
            <v>TALOJA</v>
          </cell>
          <cell r="O234">
            <v>9103450388</v>
          </cell>
        </row>
        <row r="235">
          <cell r="K235" t="str">
            <v>VVF/TAL/EXP/0399</v>
          </cell>
          <cell r="L235" t="str">
            <v>Sea</v>
          </cell>
          <cell r="M235" t="str">
            <v>EOU</v>
          </cell>
          <cell r="N235" t="str">
            <v>TALOJA</v>
          </cell>
          <cell r="O235">
            <v>9103450354</v>
          </cell>
        </row>
        <row r="236">
          <cell r="K236" t="str">
            <v>VVF/TAL/EXP/0362</v>
          </cell>
          <cell r="L236" t="str">
            <v>Sea</v>
          </cell>
          <cell r="M236" t="str">
            <v>EOU</v>
          </cell>
          <cell r="N236" t="str">
            <v>TALOJA</v>
          </cell>
          <cell r="O236">
            <v>9103450356</v>
          </cell>
        </row>
        <row r="237">
          <cell r="K237" t="str">
            <v>VVF/TAL/EXP/0392</v>
          </cell>
          <cell r="L237" t="str">
            <v>Sea</v>
          </cell>
          <cell r="M237" t="str">
            <v>EOU</v>
          </cell>
          <cell r="N237" t="str">
            <v>TALOJA</v>
          </cell>
          <cell r="O237">
            <v>9103450357</v>
          </cell>
        </row>
        <row r="238">
          <cell r="K238" t="str">
            <v>VVF/TAL/EXP/0421</v>
          </cell>
          <cell r="L238" t="str">
            <v>Sea</v>
          </cell>
          <cell r="M238" t="str">
            <v>EOU</v>
          </cell>
          <cell r="N238" t="str">
            <v>TALOJA</v>
          </cell>
          <cell r="O238">
            <v>9103450389</v>
          </cell>
        </row>
        <row r="239">
          <cell r="K239" t="str">
            <v>VVF/TAL/EXP/0434</v>
          </cell>
          <cell r="L239" t="str">
            <v>Sea</v>
          </cell>
          <cell r="M239" t="str">
            <v>EOU</v>
          </cell>
          <cell r="N239" t="str">
            <v>TALOJA</v>
          </cell>
          <cell r="O239">
            <v>9103450390</v>
          </cell>
        </row>
        <row r="240">
          <cell r="K240" t="str">
            <v>VVF/TAL/EXP/0572</v>
          </cell>
          <cell r="L240" t="str">
            <v>Sea</v>
          </cell>
          <cell r="M240" t="str">
            <v>EOU</v>
          </cell>
          <cell r="N240" t="str">
            <v>TALOJA</v>
          </cell>
          <cell r="O240">
            <v>9103450526</v>
          </cell>
        </row>
        <row r="241">
          <cell r="K241" t="str">
            <v>VVF/TAL/EXP/0419</v>
          </cell>
          <cell r="L241" t="str">
            <v>Sea</v>
          </cell>
          <cell r="M241" t="str">
            <v>EOU</v>
          </cell>
          <cell r="N241" t="str">
            <v>TALOJA</v>
          </cell>
          <cell r="O241">
            <v>9103450378</v>
          </cell>
        </row>
        <row r="242">
          <cell r="K242" t="str">
            <v>VVF/TAL/EXP/0405</v>
          </cell>
          <cell r="L242" t="str">
            <v>Sea</v>
          </cell>
          <cell r="M242" t="str">
            <v>EOU</v>
          </cell>
          <cell r="N242" t="str">
            <v>TALOJA</v>
          </cell>
          <cell r="O242">
            <v>9103450370</v>
          </cell>
        </row>
        <row r="243">
          <cell r="K243" t="str">
            <v>VVF/TAL/EXP/0404</v>
          </cell>
          <cell r="L243" t="str">
            <v>Sea</v>
          </cell>
          <cell r="M243" t="str">
            <v>EOU</v>
          </cell>
          <cell r="N243" t="str">
            <v>TALOJA</v>
          </cell>
          <cell r="O243">
            <v>9103450371</v>
          </cell>
        </row>
        <row r="244">
          <cell r="K244" t="str">
            <v>VVF/TAL/EXP/0427</v>
          </cell>
          <cell r="L244" t="str">
            <v>Sea</v>
          </cell>
          <cell r="M244" t="str">
            <v>EOU</v>
          </cell>
          <cell r="N244" t="str">
            <v>TALOJA</v>
          </cell>
          <cell r="O244">
            <v>9103450376</v>
          </cell>
        </row>
        <row r="245">
          <cell r="K245" t="str">
            <v>VVF/TAL/EXP/0433</v>
          </cell>
          <cell r="L245" t="str">
            <v>Sea</v>
          </cell>
          <cell r="M245" t="str">
            <v>EOU</v>
          </cell>
          <cell r="N245" t="str">
            <v>TALOJA</v>
          </cell>
          <cell r="O245">
            <v>9103450403</v>
          </cell>
        </row>
        <row r="246">
          <cell r="K246" t="str">
            <v>VVF/TAL/EXP/0448</v>
          </cell>
          <cell r="L246" t="str">
            <v>Sea</v>
          </cell>
          <cell r="M246" t="str">
            <v>EOU</v>
          </cell>
          <cell r="N246" t="str">
            <v>TALOJA</v>
          </cell>
          <cell r="O246">
            <v>9103450404</v>
          </cell>
        </row>
        <row r="247">
          <cell r="K247" t="str">
            <v>VVF/TAL/EXP/0454</v>
          </cell>
          <cell r="L247" t="str">
            <v>Sea</v>
          </cell>
          <cell r="M247" t="str">
            <v>EOU</v>
          </cell>
          <cell r="N247" t="str">
            <v>TALOJA</v>
          </cell>
          <cell r="O247">
            <v>9103450415</v>
          </cell>
        </row>
        <row r="248">
          <cell r="K248" t="str">
            <v>VVF/TAL/EXP/0445</v>
          </cell>
          <cell r="L248" t="str">
            <v>Sea</v>
          </cell>
          <cell r="M248" t="str">
            <v>EOU</v>
          </cell>
          <cell r="N248" t="str">
            <v>TALOJA</v>
          </cell>
          <cell r="O248" t="str">
            <v>9103450413-4</v>
          </cell>
        </row>
        <row r="249">
          <cell r="K249" t="str">
            <v>VVF/TAL/EXP/0450</v>
          </cell>
          <cell r="L249" t="str">
            <v>Sea</v>
          </cell>
          <cell r="M249" t="str">
            <v>EOU</v>
          </cell>
          <cell r="N249" t="str">
            <v>TALOJA</v>
          </cell>
          <cell r="O249" t="str">
            <v>9103450413-4</v>
          </cell>
        </row>
        <row r="250">
          <cell r="K250" t="str">
            <v>VVF/TAL/EXP/0451</v>
          </cell>
          <cell r="L250" t="str">
            <v>Sea</v>
          </cell>
          <cell r="M250" t="str">
            <v>EOU</v>
          </cell>
          <cell r="N250" t="str">
            <v>TALOJA</v>
          </cell>
          <cell r="O250" t="str">
            <v>9103450413-4</v>
          </cell>
        </row>
        <row r="251">
          <cell r="K251" t="str">
            <v>VVF/TAL/EXP/0453</v>
          </cell>
          <cell r="L251" t="str">
            <v>Sea</v>
          </cell>
          <cell r="M251" t="str">
            <v>EOU</v>
          </cell>
          <cell r="N251" t="str">
            <v>TALOJA</v>
          </cell>
          <cell r="O251" t="str">
            <v>9103450413-4</v>
          </cell>
        </row>
        <row r="252">
          <cell r="K252" t="str">
            <v>VVF/TAL/EXP/0469</v>
          </cell>
          <cell r="L252" t="str">
            <v>Sea</v>
          </cell>
          <cell r="M252" t="str">
            <v>EOU</v>
          </cell>
          <cell r="N252" t="str">
            <v>TALOJA</v>
          </cell>
          <cell r="O252">
            <v>9103450446</v>
          </cell>
        </row>
        <row r="253">
          <cell r="K253" t="str">
            <v>VVF/TAL/EXP/0468</v>
          </cell>
          <cell r="L253" t="str">
            <v>Sea</v>
          </cell>
          <cell r="M253" t="str">
            <v>EOU</v>
          </cell>
          <cell r="N253" t="str">
            <v>TALOJA</v>
          </cell>
          <cell r="O253">
            <v>9103450447</v>
          </cell>
        </row>
        <row r="254">
          <cell r="K254" t="str">
            <v>VVF/TAL/EXP/0497</v>
          </cell>
          <cell r="L254" t="str">
            <v>Sea</v>
          </cell>
          <cell r="M254" t="str">
            <v>EOU</v>
          </cell>
          <cell r="N254" t="str">
            <v>TALOJA</v>
          </cell>
          <cell r="O254">
            <v>9103450466</v>
          </cell>
        </row>
        <row r="255">
          <cell r="K255" t="str">
            <v>VVF/TAL/EXP/0428</v>
          </cell>
          <cell r="L255" t="str">
            <v>Sea</v>
          </cell>
          <cell r="M255" t="str">
            <v>EOU</v>
          </cell>
          <cell r="N255" t="str">
            <v>TALOJA</v>
          </cell>
          <cell r="O255">
            <v>9103450382</v>
          </cell>
        </row>
        <row r="256">
          <cell r="K256" t="str">
            <v>VVF/TAL/EXP/0449</v>
          </cell>
          <cell r="L256" t="str">
            <v>Sea</v>
          </cell>
          <cell r="M256" t="str">
            <v>EOU</v>
          </cell>
          <cell r="N256" t="str">
            <v>TALOJA</v>
          </cell>
          <cell r="O256" t="str">
            <v>9103450416-17</v>
          </cell>
        </row>
        <row r="257">
          <cell r="K257" t="str">
            <v>VVF/TAL/EXP/0452</v>
          </cell>
          <cell r="L257" t="str">
            <v>Sea</v>
          </cell>
          <cell r="M257" t="str">
            <v>EOU</v>
          </cell>
          <cell r="N257" t="str">
            <v>TALOJA</v>
          </cell>
          <cell r="O257" t="str">
            <v>9103450416-17</v>
          </cell>
        </row>
        <row r="258">
          <cell r="K258" t="str">
            <v>VVF/TAL/EXP/0470</v>
          </cell>
          <cell r="L258" t="str">
            <v>Sea</v>
          </cell>
          <cell r="M258" t="str">
            <v>EOU</v>
          </cell>
          <cell r="N258" t="str">
            <v>TALOJA</v>
          </cell>
          <cell r="O258" t="str">
            <v>9103450437-8</v>
          </cell>
        </row>
        <row r="259">
          <cell r="K259" t="str">
            <v>VVF/TAL/EXP/0481</v>
          </cell>
          <cell r="L259" t="str">
            <v>Sea</v>
          </cell>
          <cell r="M259" t="str">
            <v>EOU</v>
          </cell>
          <cell r="N259" t="str">
            <v>TALOJA</v>
          </cell>
          <cell r="O259" t="str">
            <v>9103450437-8</v>
          </cell>
        </row>
        <row r="260">
          <cell r="K260" t="str">
            <v>VVF/TAL/EXP/0491</v>
          </cell>
          <cell r="L260" t="str">
            <v>Sea</v>
          </cell>
          <cell r="M260" t="str">
            <v>EOU</v>
          </cell>
          <cell r="N260" t="str">
            <v>TALOJA</v>
          </cell>
          <cell r="O260">
            <v>9103450453</v>
          </cell>
        </row>
        <row r="261">
          <cell r="K261" t="str">
            <v>VVF/TAL/EXP/0510</v>
          </cell>
          <cell r="L261" t="str">
            <v>Sea</v>
          </cell>
          <cell r="M261" t="str">
            <v>EOU</v>
          </cell>
          <cell r="N261" t="str">
            <v>TALOJA</v>
          </cell>
          <cell r="O261">
            <v>9103450470</v>
          </cell>
        </row>
        <row r="262">
          <cell r="K262" t="str">
            <v>VVF/TAL/EXP/0446</v>
          </cell>
          <cell r="L262" t="str">
            <v>Sea</v>
          </cell>
          <cell r="M262" t="str">
            <v>EOU</v>
          </cell>
          <cell r="N262" t="str">
            <v>TALOJA</v>
          </cell>
          <cell r="O262">
            <v>9103450405</v>
          </cell>
        </row>
        <row r="263">
          <cell r="K263" t="str">
            <v>VVF/TAL/EXP/0430</v>
          </cell>
          <cell r="L263" t="str">
            <v>Sea</v>
          </cell>
          <cell r="M263" t="str">
            <v>EOU</v>
          </cell>
          <cell r="N263" t="str">
            <v>TALOJA</v>
          </cell>
          <cell r="O263">
            <v>9103450407</v>
          </cell>
        </row>
        <row r="264">
          <cell r="K264" t="str">
            <v>VVF/TAL/EXP/0463</v>
          </cell>
          <cell r="L264" t="str">
            <v>Sea</v>
          </cell>
          <cell r="M264" t="str">
            <v>EOU</v>
          </cell>
          <cell r="N264" t="str">
            <v>TALOJA</v>
          </cell>
          <cell r="O264">
            <v>9103450425</v>
          </cell>
        </row>
        <row r="265">
          <cell r="K265" t="str">
            <v>VVF/TAL/EXP/0459</v>
          </cell>
          <cell r="L265" t="str">
            <v>Sea</v>
          </cell>
          <cell r="M265" t="str">
            <v>EOU</v>
          </cell>
          <cell r="N265" t="str">
            <v>TALOJA</v>
          </cell>
          <cell r="O265">
            <v>9103450426</v>
          </cell>
        </row>
        <row r="266">
          <cell r="K266" t="str">
            <v>VVF/TAL/EXP/0489</v>
          </cell>
          <cell r="L266" t="str">
            <v>Sea</v>
          </cell>
          <cell r="M266" t="str">
            <v>EOU</v>
          </cell>
          <cell r="N266" t="str">
            <v>TALOJA</v>
          </cell>
          <cell r="O266">
            <v>9103450449</v>
          </cell>
        </row>
        <row r="267">
          <cell r="K267" t="str">
            <v>VVF/TAL/EXP/0506</v>
          </cell>
          <cell r="L267" t="str">
            <v>Sea</v>
          </cell>
          <cell r="M267" t="str">
            <v>EOU</v>
          </cell>
          <cell r="N267" t="str">
            <v>TALOJA</v>
          </cell>
          <cell r="O267">
            <v>9103450460</v>
          </cell>
        </row>
        <row r="268">
          <cell r="K268" t="str">
            <v>VVF/TAL/EXP/0505</v>
          </cell>
          <cell r="L268" t="str">
            <v>Sea</v>
          </cell>
          <cell r="M268" t="str">
            <v>EOU</v>
          </cell>
          <cell r="N268" t="str">
            <v>TALOJA</v>
          </cell>
          <cell r="O268">
            <v>9103450462</v>
          </cell>
        </row>
        <row r="269">
          <cell r="K269" t="str">
            <v>VVF/TAL/EXP/0485</v>
          </cell>
          <cell r="L269" t="str">
            <v>Sea</v>
          </cell>
          <cell r="M269" t="str">
            <v>EOU</v>
          </cell>
          <cell r="N269" t="str">
            <v>TALOJA</v>
          </cell>
          <cell r="O269">
            <v>9103450461</v>
          </cell>
        </row>
        <row r="270">
          <cell r="K270" t="str">
            <v>VVF/TAL/EXP/0511</v>
          </cell>
          <cell r="L270" t="str">
            <v>Sea</v>
          </cell>
          <cell r="M270" t="str">
            <v>EOU</v>
          </cell>
          <cell r="N270" t="str">
            <v>TALOJA</v>
          </cell>
          <cell r="O270">
            <v>9103450471</v>
          </cell>
        </row>
        <row r="271">
          <cell r="K271" t="str">
            <v>VVF/TAL/EXP/0512</v>
          </cell>
          <cell r="L271" t="str">
            <v>Sea</v>
          </cell>
          <cell r="M271" t="str">
            <v>EOU</v>
          </cell>
          <cell r="N271" t="str">
            <v>TALOJA</v>
          </cell>
          <cell r="O271">
            <v>9103450480</v>
          </cell>
        </row>
        <row r="272">
          <cell r="K272" t="str">
            <v>VVF/TAL/EXP/0487</v>
          </cell>
          <cell r="L272" t="str">
            <v>Sea</v>
          </cell>
          <cell r="M272" t="str">
            <v>EOU</v>
          </cell>
          <cell r="N272" t="str">
            <v>TALOJA</v>
          </cell>
          <cell r="O272">
            <v>9103450452</v>
          </cell>
        </row>
        <row r="273">
          <cell r="K273" t="str">
            <v>VVF/TAL/EXP/0549</v>
          </cell>
          <cell r="L273" t="str">
            <v>Sea</v>
          </cell>
          <cell r="M273" t="str">
            <v>EOU</v>
          </cell>
          <cell r="N273" t="str">
            <v>TALOJA</v>
          </cell>
          <cell r="O273">
            <v>9103450508</v>
          </cell>
        </row>
        <row r="274">
          <cell r="K274" t="str">
            <v>VVF/TAL/EXP/0550</v>
          </cell>
          <cell r="L274" t="str">
            <v>Sea</v>
          </cell>
          <cell r="M274" t="str">
            <v>EOU</v>
          </cell>
          <cell r="N274" t="str">
            <v>TALOJA</v>
          </cell>
          <cell r="O274">
            <v>9103450509</v>
          </cell>
        </row>
        <row r="275">
          <cell r="K275" t="str">
            <v>VVF/TAL/EXP/0560</v>
          </cell>
          <cell r="L275" t="str">
            <v>Sea</v>
          </cell>
          <cell r="M275" t="str">
            <v>EOU</v>
          </cell>
          <cell r="N275" t="str">
            <v>TALOJA</v>
          </cell>
          <cell r="O275">
            <v>9103450515</v>
          </cell>
        </row>
        <row r="276">
          <cell r="K276" t="str">
            <v>VVF/TAL/EXP/0555</v>
          </cell>
          <cell r="L276" t="str">
            <v>Sea</v>
          </cell>
          <cell r="M276" t="str">
            <v>EOU</v>
          </cell>
          <cell r="N276" t="str">
            <v>TALOJA</v>
          </cell>
          <cell r="O276">
            <v>9103450516</v>
          </cell>
        </row>
        <row r="277">
          <cell r="K277" t="str">
            <v>VVF/TAL/EXP/0561</v>
          </cell>
          <cell r="L277" t="str">
            <v>Sea</v>
          </cell>
          <cell r="M277" t="str">
            <v>EOU</v>
          </cell>
          <cell r="N277" t="str">
            <v>TALOJA</v>
          </cell>
          <cell r="O277">
            <v>9103450516</v>
          </cell>
        </row>
        <row r="278">
          <cell r="K278" t="str">
            <v>VVF/TAL/EXP/0571</v>
          </cell>
          <cell r="L278" t="str">
            <v>Sea</v>
          </cell>
          <cell r="M278" t="str">
            <v>EOU</v>
          </cell>
          <cell r="N278" t="str">
            <v>TALOJA</v>
          </cell>
          <cell r="O278">
            <v>9103450530</v>
          </cell>
        </row>
        <row r="279">
          <cell r="K279" t="str">
            <v>VVF/TAL/EXP/0575</v>
          </cell>
          <cell r="L279" t="str">
            <v>Sea</v>
          </cell>
          <cell r="M279" t="str">
            <v>EOU</v>
          </cell>
          <cell r="N279" t="str">
            <v>TALOJA</v>
          </cell>
          <cell r="O279">
            <v>9103450539</v>
          </cell>
        </row>
        <row r="280">
          <cell r="K280" t="str">
            <v>VVF/TAL/EXP/0553</v>
          </cell>
          <cell r="L280" t="str">
            <v>Sea</v>
          </cell>
          <cell r="M280" t="str">
            <v>EOU</v>
          </cell>
          <cell r="N280" t="str">
            <v>TALOJA</v>
          </cell>
          <cell r="O280">
            <v>9103450514</v>
          </cell>
        </row>
        <row r="281">
          <cell r="K281" t="str">
            <v>VVF/TAL/EXP/0574</v>
          </cell>
          <cell r="L281" t="str">
            <v>Sea</v>
          </cell>
          <cell r="M281" t="str">
            <v>EOU</v>
          </cell>
          <cell r="N281" t="str">
            <v>TALOJA</v>
          </cell>
          <cell r="O281">
            <v>9103450532</v>
          </cell>
        </row>
        <row r="282">
          <cell r="K282" t="str">
            <v>VVF/TAL/EXP/0578</v>
          </cell>
          <cell r="L282" t="str">
            <v>Sea</v>
          </cell>
          <cell r="M282" t="str">
            <v>EOU</v>
          </cell>
          <cell r="N282" t="str">
            <v>TALOJA</v>
          </cell>
          <cell r="O282">
            <v>9103450537</v>
          </cell>
        </row>
        <row r="283">
          <cell r="K283" t="str">
            <v>VVF/TAL/EXP/0582</v>
          </cell>
          <cell r="L283" t="str">
            <v>Sea</v>
          </cell>
          <cell r="M283" t="str">
            <v>EOU</v>
          </cell>
          <cell r="N283" t="str">
            <v>TALOJA</v>
          </cell>
          <cell r="O283">
            <v>9103450538</v>
          </cell>
        </row>
        <row r="284">
          <cell r="K284" t="str">
            <v>VVF/TAL/EXP/0595</v>
          </cell>
          <cell r="L284" t="str">
            <v>Sea</v>
          </cell>
          <cell r="M284" t="str">
            <v>EOU</v>
          </cell>
          <cell r="N284" t="str">
            <v>TALOJA</v>
          </cell>
          <cell r="O284">
            <v>9103450550</v>
          </cell>
        </row>
        <row r="285">
          <cell r="K285" t="str">
            <v>VVF/TAL/EXP/0599</v>
          </cell>
          <cell r="L285" t="str">
            <v>Sea</v>
          </cell>
          <cell r="M285" t="str">
            <v>EOU</v>
          </cell>
          <cell r="N285" t="str">
            <v>TALOJA</v>
          </cell>
          <cell r="O285">
            <v>9103450553</v>
          </cell>
        </row>
        <row r="286">
          <cell r="K286" t="str">
            <v>VVF/TAL/EXP/0598</v>
          </cell>
          <cell r="L286" t="str">
            <v>Sea</v>
          </cell>
          <cell r="M286" t="str">
            <v>EOU</v>
          </cell>
          <cell r="N286" t="str">
            <v>TALOJA</v>
          </cell>
          <cell r="O286">
            <v>9103450552</v>
          </cell>
        </row>
        <row r="287">
          <cell r="K287" t="str">
            <v>VVF/TAL/EXP/0596</v>
          </cell>
          <cell r="L287" t="str">
            <v>Sea</v>
          </cell>
          <cell r="M287" t="str">
            <v>EOU</v>
          </cell>
          <cell r="N287" t="str">
            <v>TALOJA</v>
          </cell>
          <cell r="O287">
            <v>9103450557</v>
          </cell>
        </row>
        <row r="288">
          <cell r="K288" t="str">
            <v>VVF/TAL/EXP/0604</v>
          </cell>
          <cell r="L288" t="str">
            <v>Sea</v>
          </cell>
          <cell r="M288" t="str">
            <v>EOU</v>
          </cell>
          <cell r="N288" t="str">
            <v>TALOJA</v>
          </cell>
          <cell r="O288">
            <v>9103450561</v>
          </cell>
        </row>
        <row r="289">
          <cell r="K289" t="str">
            <v>VVF/TAL/EXP/0580</v>
          </cell>
          <cell r="L289" t="str">
            <v>Sea</v>
          </cell>
          <cell r="M289" t="str">
            <v>EOU</v>
          </cell>
          <cell r="N289" t="str">
            <v>TALOJA</v>
          </cell>
          <cell r="O289">
            <v>9103450535</v>
          </cell>
        </row>
        <row r="290">
          <cell r="K290" t="str">
            <v>VVF/TAL/EXP/0581</v>
          </cell>
          <cell r="L290" t="str">
            <v>Sea</v>
          </cell>
          <cell r="M290" t="str">
            <v>EOU</v>
          </cell>
          <cell r="N290" t="str">
            <v>TALOJA</v>
          </cell>
          <cell r="O290">
            <v>9103450536</v>
          </cell>
        </row>
        <row r="291">
          <cell r="K291" t="str">
            <v>VVF/TAL/EXP/0576</v>
          </cell>
          <cell r="L291" t="str">
            <v>Sea</v>
          </cell>
          <cell r="M291" t="str">
            <v>EOU</v>
          </cell>
          <cell r="N291" t="str">
            <v>TALOJA</v>
          </cell>
          <cell r="O291">
            <v>9103450568</v>
          </cell>
        </row>
        <row r="292">
          <cell r="K292" t="str">
            <v>VVF/TAL/EXP/0624</v>
          </cell>
          <cell r="L292" t="str">
            <v>Sea</v>
          </cell>
          <cell r="M292" t="str">
            <v>EOU</v>
          </cell>
          <cell r="N292" t="str">
            <v>TALOJA</v>
          </cell>
          <cell r="O292">
            <v>9103450577</v>
          </cell>
        </row>
        <row r="293">
          <cell r="K293" t="str">
            <v>VVF/TAL/EXP/0630</v>
          </cell>
          <cell r="L293" t="str">
            <v>Sea</v>
          </cell>
          <cell r="M293" t="str">
            <v>EOU</v>
          </cell>
          <cell r="N293" t="str">
            <v>TALOJA</v>
          </cell>
          <cell r="O293">
            <v>9103450584</v>
          </cell>
        </row>
        <row r="294">
          <cell r="K294" t="str">
            <v>VVF/TAL/EXP/0632</v>
          </cell>
          <cell r="L294" t="str">
            <v>Sea</v>
          </cell>
          <cell r="M294" t="str">
            <v>EOU</v>
          </cell>
          <cell r="N294" t="str">
            <v>TALOJA</v>
          </cell>
          <cell r="O294">
            <v>9103450584</v>
          </cell>
        </row>
        <row r="295">
          <cell r="K295" t="str">
            <v>VVF/TAL/EXP/0633</v>
          </cell>
          <cell r="L295" t="str">
            <v>Sea</v>
          </cell>
          <cell r="M295" t="str">
            <v>EOU</v>
          </cell>
          <cell r="N295" t="str">
            <v>TALOJA</v>
          </cell>
          <cell r="O295">
            <v>9103450584</v>
          </cell>
        </row>
        <row r="296">
          <cell r="K296" t="str">
            <v>VVF/TAL/EXP/0626</v>
          </cell>
          <cell r="L296" t="str">
            <v>Sea</v>
          </cell>
          <cell r="M296" t="str">
            <v>EOU</v>
          </cell>
          <cell r="N296" t="str">
            <v>TALOJA</v>
          </cell>
          <cell r="O296">
            <v>9103450586</v>
          </cell>
        </row>
        <row r="297">
          <cell r="K297" t="str">
            <v>VVF/TAL/EXP/0637</v>
          </cell>
          <cell r="L297" t="str">
            <v>Sea</v>
          </cell>
          <cell r="M297" t="str">
            <v>EOU</v>
          </cell>
          <cell r="N297" t="str">
            <v>TALOJA</v>
          </cell>
          <cell r="O297">
            <v>9103450586</v>
          </cell>
        </row>
        <row r="298">
          <cell r="K298" t="str">
            <v>VVF/TAL/EXP/0631</v>
          </cell>
          <cell r="L298" t="str">
            <v>Sea</v>
          </cell>
          <cell r="M298" t="str">
            <v>EOU</v>
          </cell>
          <cell r="N298" t="str">
            <v>TALOJA</v>
          </cell>
          <cell r="O298">
            <v>9103450587</v>
          </cell>
        </row>
        <row r="299">
          <cell r="K299" t="str">
            <v>VVF/TAL/EXP/0636</v>
          </cell>
          <cell r="L299" t="str">
            <v>Sea</v>
          </cell>
          <cell r="M299" t="str">
            <v>EOU</v>
          </cell>
          <cell r="N299" t="str">
            <v>TALOJA</v>
          </cell>
          <cell r="O299">
            <v>9103450587</v>
          </cell>
        </row>
        <row r="300">
          <cell r="K300" t="str">
            <v>VVF/TAL/EXP/0554</v>
          </cell>
          <cell r="L300" t="str">
            <v>Sea</v>
          </cell>
          <cell r="M300" t="str">
            <v>EOU</v>
          </cell>
          <cell r="N300" t="str">
            <v>TALOJA</v>
          </cell>
          <cell r="O300">
            <v>9103450522</v>
          </cell>
        </row>
        <row r="301">
          <cell r="K301" t="str">
            <v>VVF/TAL/EXP/0567</v>
          </cell>
          <cell r="L301" t="str">
            <v>Sea</v>
          </cell>
          <cell r="M301" t="str">
            <v>EOU</v>
          </cell>
          <cell r="N301" t="str">
            <v>TALOJA</v>
          </cell>
          <cell r="O301">
            <v>9103450524</v>
          </cell>
        </row>
        <row r="302">
          <cell r="K302" t="str">
            <v>VVF/TAL/EXP/0558</v>
          </cell>
          <cell r="L302" t="str">
            <v>Sea</v>
          </cell>
          <cell r="M302" t="str">
            <v>EOU</v>
          </cell>
          <cell r="N302" t="str">
            <v>TALOJA</v>
          </cell>
          <cell r="O302">
            <v>9103450558</v>
          </cell>
        </row>
        <row r="303">
          <cell r="K303" t="str">
            <v>VVF/TAL/EXP/0613</v>
          </cell>
          <cell r="L303" t="str">
            <v>Sea</v>
          </cell>
          <cell r="M303" t="str">
            <v>EOU</v>
          </cell>
          <cell r="N303" t="str">
            <v>TALOJA</v>
          </cell>
          <cell r="O303">
            <v>9103450572</v>
          </cell>
        </row>
        <row r="304">
          <cell r="K304" t="str">
            <v>VVF/TAL/EXP/0619</v>
          </cell>
          <cell r="L304" t="str">
            <v>Sea</v>
          </cell>
          <cell r="M304" t="str">
            <v>EOU</v>
          </cell>
          <cell r="N304" t="str">
            <v>TALOJA</v>
          </cell>
          <cell r="O304">
            <v>9103450572</v>
          </cell>
        </row>
        <row r="305">
          <cell r="K305" t="str">
            <v>VVF/TAL/EXP/0620</v>
          </cell>
          <cell r="L305" t="str">
            <v>Sea</v>
          </cell>
          <cell r="M305" t="str">
            <v>EOU</v>
          </cell>
          <cell r="N305" t="str">
            <v>TALOJA</v>
          </cell>
          <cell r="O305">
            <v>9103450578</v>
          </cell>
        </row>
        <row r="306">
          <cell r="K306" t="str">
            <v>VVF/TAL/EXP/0615</v>
          </cell>
          <cell r="L306" t="str">
            <v>Sea</v>
          </cell>
          <cell r="M306" t="str">
            <v>EOU</v>
          </cell>
          <cell r="N306" t="str">
            <v>TALOJA</v>
          </cell>
          <cell r="O306">
            <v>9109450578</v>
          </cell>
        </row>
        <row r="307">
          <cell r="K307" t="str">
            <v>VVF/TAL/EXP/0614</v>
          </cell>
          <cell r="L307" t="str">
            <v>Sea</v>
          </cell>
          <cell r="M307" t="str">
            <v>EOU</v>
          </cell>
          <cell r="N307" t="str">
            <v>TALOJA</v>
          </cell>
          <cell r="O307">
            <v>9103450569</v>
          </cell>
        </row>
        <row r="308">
          <cell r="K308" t="str">
            <v>VVF/TAL/EXP/0625</v>
          </cell>
          <cell r="L308" t="str">
            <v>Sea</v>
          </cell>
          <cell r="M308" t="str">
            <v>EOU</v>
          </cell>
          <cell r="N308" t="str">
            <v>TALOJA</v>
          </cell>
          <cell r="O308">
            <v>9103450580</v>
          </cell>
        </row>
        <row r="309">
          <cell r="K309" t="str">
            <v>VVF/TAL/EXP/0650</v>
          </cell>
          <cell r="L309" t="str">
            <v>Sea</v>
          </cell>
          <cell r="M309" t="str">
            <v>EOU</v>
          </cell>
          <cell r="N309" t="str">
            <v>TALOJA</v>
          </cell>
          <cell r="O309">
            <v>9103450595</v>
          </cell>
        </row>
        <row r="310">
          <cell r="K310" t="str">
            <v>VVF/TAL/EXP/0622</v>
          </cell>
          <cell r="L310" t="str">
            <v>Sea</v>
          </cell>
          <cell r="M310" t="str">
            <v>EOU</v>
          </cell>
          <cell r="N310" t="str">
            <v>TALOJA</v>
          </cell>
          <cell r="O310">
            <v>9103450582</v>
          </cell>
        </row>
        <row r="311">
          <cell r="K311" t="str">
            <v>VVF/TAL/EXP/0691</v>
          </cell>
          <cell r="L311" t="str">
            <v>Sea</v>
          </cell>
          <cell r="M311" t="str">
            <v>EOU</v>
          </cell>
          <cell r="N311" t="str">
            <v>TALOJA</v>
          </cell>
          <cell r="O311">
            <v>9103450626</v>
          </cell>
        </row>
        <row r="312">
          <cell r="K312" t="str">
            <v>VVF/TAL/EXP/0610</v>
          </cell>
          <cell r="L312" t="str">
            <v>Sea</v>
          </cell>
          <cell r="M312" t="str">
            <v>EOU</v>
          </cell>
          <cell r="N312" t="str">
            <v>TALOJA</v>
          </cell>
          <cell r="O312">
            <v>9103450498567570</v>
          </cell>
        </row>
        <row r="313">
          <cell r="K313" t="str">
            <v>VVF/TAL/EXP/0530</v>
          </cell>
          <cell r="L313" t="str">
            <v>Sea</v>
          </cell>
          <cell r="M313" t="str">
            <v>EOU</v>
          </cell>
          <cell r="N313" t="str">
            <v>TALOJA</v>
          </cell>
          <cell r="O313" t="str">
            <v>9103450498-567-579</v>
          </cell>
        </row>
        <row r="314">
          <cell r="K314" t="str">
            <v>VVF/TAL/EXP/0564</v>
          </cell>
          <cell r="L314" t="str">
            <v>Sea</v>
          </cell>
          <cell r="M314" t="str">
            <v>EOU</v>
          </cell>
          <cell r="N314" t="str">
            <v>TALOJA</v>
          </cell>
          <cell r="O314" t="str">
            <v>9103450498-567-579</v>
          </cell>
        </row>
        <row r="315">
          <cell r="K315" t="str">
            <v>VVF/TAL/EXP/0634</v>
          </cell>
          <cell r="L315" t="str">
            <v>Sea</v>
          </cell>
          <cell r="M315" t="str">
            <v>EOU</v>
          </cell>
          <cell r="N315" t="str">
            <v>TALOJA</v>
          </cell>
          <cell r="O315">
            <v>9103450583</v>
          </cell>
        </row>
        <row r="316">
          <cell r="K316" t="str">
            <v>VVF/TAL/EXP/0623</v>
          </cell>
          <cell r="L316" t="str">
            <v>Sea</v>
          </cell>
          <cell r="M316" t="str">
            <v>EOU</v>
          </cell>
          <cell r="N316" t="str">
            <v>TALOJA</v>
          </cell>
          <cell r="O316">
            <v>9103450573</v>
          </cell>
        </row>
        <row r="317">
          <cell r="K317" t="str">
            <v>VVF/TAL/EXP/0639</v>
          </cell>
          <cell r="L317" t="str">
            <v>Sea</v>
          </cell>
          <cell r="M317" t="str">
            <v>EOU</v>
          </cell>
          <cell r="N317" t="str">
            <v>TALOJA</v>
          </cell>
          <cell r="O317">
            <v>9103450588</v>
          </cell>
        </row>
        <row r="318">
          <cell r="K318" t="str">
            <v>VVF/TAL/EXP/0638</v>
          </cell>
          <cell r="L318" t="str">
            <v>Sea</v>
          </cell>
          <cell r="M318" t="str">
            <v>EOU</v>
          </cell>
          <cell r="N318" t="str">
            <v>TALOJA</v>
          </cell>
          <cell r="O318">
            <v>9103450603</v>
          </cell>
        </row>
        <row r="319">
          <cell r="K319" t="str">
            <v>VVF/TAL/EXP/0658</v>
          </cell>
          <cell r="L319" t="str">
            <v>Sea</v>
          </cell>
          <cell r="M319" t="str">
            <v>EOU</v>
          </cell>
          <cell r="N319" t="str">
            <v>TALOJA</v>
          </cell>
          <cell r="O319">
            <v>9103450603</v>
          </cell>
        </row>
        <row r="320">
          <cell r="K320" t="str">
            <v>VVF/TAL/EXP/0660</v>
          </cell>
          <cell r="L320" t="str">
            <v>Sea</v>
          </cell>
          <cell r="M320" t="str">
            <v>EOU</v>
          </cell>
          <cell r="N320" t="str">
            <v>TALOJA</v>
          </cell>
          <cell r="O320">
            <v>9103450603</v>
          </cell>
        </row>
        <row r="321">
          <cell r="K321" t="str">
            <v>VVF/TAL/EXP/0664</v>
          </cell>
          <cell r="L321" t="str">
            <v>Sea</v>
          </cell>
          <cell r="M321" t="str">
            <v>EOU</v>
          </cell>
          <cell r="N321" t="str">
            <v>TALOJA</v>
          </cell>
          <cell r="O321">
            <v>9103450617</v>
          </cell>
        </row>
        <row r="322">
          <cell r="K322" t="str">
            <v>VVF/TAL/EXP/0682</v>
          </cell>
          <cell r="L322" t="str">
            <v>Sea</v>
          </cell>
          <cell r="M322" t="str">
            <v>EOU</v>
          </cell>
          <cell r="N322" t="str">
            <v>TALOJA</v>
          </cell>
          <cell r="O322">
            <v>9103450617</v>
          </cell>
        </row>
        <row r="323">
          <cell r="K323" t="str">
            <v>VVF/TAL/EXP/0647</v>
          </cell>
          <cell r="L323" t="str">
            <v>Sea</v>
          </cell>
          <cell r="M323" t="str">
            <v>EOU</v>
          </cell>
          <cell r="N323" t="str">
            <v>TALOJA</v>
          </cell>
          <cell r="O323">
            <v>9103450604</v>
          </cell>
        </row>
        <row r="324">
          <cell r="K324" t="str">
            <v>VVF/TAL/EXP/0657</v>
          </cell>
          <cell r="L324" t="str">
            <v>Sea</v>
          </cell>
          <cell r="M324" t="str">
            <v>EOU</v>
          </cell>
          <cell r="N324" t="str">
            <v>TALOJA</v>
          </cell>
          <cell r="O324">
            <v>9103450604</v>
          </cell>
        </row>
        <row r="325">
          <cell r="K325" t="str">
            <v>VVF/TAL/EXP/0661</v>
          </cell>
          <cell r="L325" t="str">
            <v>Sea</v>
          </cell>
          <cell r="M325" t="str">
            <v>EOU</v>
          </cell>
          <cell r="N325" t="str">
            <v>TALOJA</v>
          </cell>
          <cell r="O325">
            <v>9103450604</v>
          </cell>
        </row>
        <row r="326">
          <cell r="K326" t="str">
            <v>VVF/TAL/EXP/0680</v>
          </cell>
          <cell r="L326" t="str">
            <v>Sea</v>
          </cell>
          <cell r="M326" t="str">
            <v>EOU</v>
          </cell>
          <cell r="N326" t="str">
            <v>TALOJA</v>
          </cell>
          <cell r="O326">
            <v>9103450616</v>
          </cell>
        </row>
        <row r="327">
          <cell r="K327" t="str">
            <v>VVF/TAL/EXP/0684</v>
          </cell>
          <cell r="L327" t="str">
            <v>Sea</v>
          </cell>
          <cell r="M327" t="str">
            <v>EOU</v>
          </cell>
          <cell r="N327" t="str">
            <v>TALOJA</v>
          </cell>
          <cell r="O327">
            <v>9103450621</v>
          </cell>
        </row>
        <row r="328">
          <cell r="K328" t="str">
            <v>VVF/TAL/EXP/0688</v>
          </cell>
          <cell r="L328" t="str">
            <v>Sea</v>
          </cell>
          <cell r="M328" t="str">
            <v>EOU</v>
          </cell>
          <cell r="N328" t="str">
            <v>TALOJA</v>
          </cell>
          <cell r="O328">
            <v>9103450621</v>
          </cell>
        </row>
        <row r="329">
          <cell r="K329" t="str">
            <v>VVF/TAL/EXP/0665</v>
          </cell>
          <cell r="L329" t="str">
            <v>Sea</v>
          </cell>
          <cell r="M329" t="str">
            <v>EOU</v>
          </cell>
          <cell r="N329" t="str">
            <v>TALOJA</v>
          </cell>
          <cell r="O329">
            <v>9103450623</v>
          </cell>
        </row>
        <row r="330">
          <cell r="K330" t="str">
            <v>VVF/TAL/EXP/0683</v>
          </cell>
          <cell r="L330" t="str">
            <v>Sea</v>
          </cell>
          <cell r="M330" t="str">
            <v>EOU</v>
          </cell>
          <cell r="N330" t="str">
            <v>TALOJA</v>
          </cell>
          <cell r="O330">
            <v>9103450623</v>
          </cell>
        </row>
        <row r="331">
          <cell r="K331" t="str">
            <v>VVF/TAL/EXP/0681</v>
          </cell>
          <cell r="L331" t="str">
            <v>Sea</v>
          </cell>
          <cell r="M331" t="str">
            <v>EOU</v>
          </cell>
          <cell r="N331" t="str">
            <v>TALOJA</v>
          </cell>
          <cell r="O331">
            <v>9103450618</v>
          </cell>
        </row>
        <row r="332">
          <cell r="K332" t="str">
            <v>VVF/TAL/EXP/0687</v>
          </cell>
          <cell r="L332" t="str">
            <v>Sea</v>
          </cell>
          <cell r="M332" t="str">
            <v>EOU</v>
          </cell>
          <cell r="N332" t="str">
            <v>TALOJA</v>
          </cell>
          <cell r="O332">
            <v>9103450622</v>
          </cell>
        </row>
        <row r="333">
          <cell r="K333" t="str">
            <v>VVF/TAL/EXP/0693</v>
          </cell>
          <cell r="L333" t="str">
            <v>Sea</v>
          </cell>
          <cell r="M333" t="str">
            <v>EOU</v>
          </cell>
          <cell r="N333" t="str">
            <v>TALOJA</v>
          </cell>
          <cell r="O333">
            <v>9103450627</v>
          </cell>
        </row>
        <row r="334">
          <cell r="K334" t="str">
            <v>VVF/TAL/EXP/0717</v>
          </cell>
          <cell r="L334" t="str">
            <v>Sea</v>
          </cell>
          <cell r="M334" t="str">
            <v>EOU</v>
          </cell>
          <cell r="N334" t="str">
            <v>TALOJA</v>
          </cell>
          <cell r="O334">
            <v>9103450655</v>
          </cell>
        </row>
        <row r="335">
          <cell r="K335" t="str">
            <v>VVF/TAL/EXP/0694</v>
          </cell>
          <cell r="L335" t="str">
            <v>Sea</v>
          </cell>
          <cell r="M335" t="str">
            <v>EOU</v>
          </cell>
          <cell r="N335" t="str">
            <v>TALOJA</v>
          </cell>
          <cell r="O335">
            <v>9103450628</v>
          </cell>
        </row>
        <row r="336">
          <cell r="K336" t="str">
            <v>VVF/TAL/EXP/0708</v>
          </cell>
          <cell r="L336" t="str">
            <v>Sea</v>
          </cell>
          <cell r="M336" t="str">
            <v>EOU</v>
          </cell>
          <cell r="N336" t="str">
            <v>TALOJA</v>
          </cell>
          <cell r="O336">
            <v>9103450647</v>
          </cell>
        </row>
        <row r="337">
          <cell r="K337" t="str">
            <v>VVF/TAL/EXP/0668</v>
          </cell>
          <cell r="L337" t="str">
            <v>Sea</v>
          </cell>
          <cell r="M337" t="str">
            <v>EOU</v>
          </cell>
          <cell r="N337" t="str">
            <v>TALOJA</v>
          </cell>
          <cell r="O337">
            <v>9103450607</v>
          </cell>
        </row>
        <row r="338">
          <cell r="K338" t="str">
            <v>VVF/TAL/EXP/0669</v>
          </cell>
          <cell r="L338" t="str">
            <v>Sea</v>
          </cell>
          <cell r="M338" t="str">
            <v>EOU</v>
          </cell>
          <cell r="N338" t="str">
            <v>TALOJA</v>
          </cell>
          <cell r="O338">
            <v>9103450615</v>
          </cell>
        </row>
        <row r="339">
          <cell r="K339" t="str">
            <v>VVF/TAL/EXP/0677</v>
          </cell>
          <cell r="L339" t="str">
            <v>Sea</v>
          </cell>
          <cell r="M339" t="str">
            <v>EOU</v>
          </cell>
          <cell r="N339" t="str">
            <v>TALOJA</v>
          </cell>
          <cell r="O339">
            <v>9103450615</v>
          </cell>
        </row>
        <row r="340">
          <cell r="K340" t="str">
            <v>VVF/TAL/EXP/0685</v>
          </cell>
          <cell r="L340" t="str">
            <v>Sea</v>
          </cell>
          <cell r="M340" t="str">
            <v>EOU</v>
          </cell>
          <cell r="N340" t="str">
            <v>TALOJA</v>
          </cell>
          <cell r="O340">
            <v>9103450620</v>
          </cell>
        </row>
        <row r="341">
          <cell r="K341" t="str">
            <v>VVF/TAL/EXP/0686</v>
          </cell>
          <cell r="L341" t="str">
            <v>Sea</v>
          </cell>
          <cell r="M341" t="str">
            <v>EOU</v>
          </cell>
          <cell r="N341" t="str">
            <v>TALOJA</v>
          </cell>
          <cell r="O341">
            <v>9103450620</v>
          </cell>
        </row>
        <row r="342">
          <cell r="K342" t="str">
            <v>VVF/TAL/EXP/0699</v>
          </cell>
          <cell r="L342" t="str">
            <v>Sea</v>
          </cell>
          <cell r="M342" t="str">
            <v>EOU</v>
          </cell>
          <cell r="N342" t="str">
            <v>TALOJA</v>
          </cell>
          <cell r="O342">
            <v>9103450646</v>
          </cell>
        </row>
        <row r="343">
          <cell r="K343" t="str">
            <v>VVF/TAL/EXP/0674</v>
          </cell>
          <cell r="L343" t="str">
            <v>Sea</v>
          </cell>
          <cell r="M343" t="str">
            <v>EOU</v>
          </cell>
          <cell r="N343" t="str">
            <v>TALOJA</v>
          </cell>
          <cell r="O343">
            <v>9103450613</v>
          </cell>
        </row>
        <row r="344">
          <cell r="K344" t="str">
            <v>VVF/TAL/EXP/0672</v>
          </cell>
          <cell r="L344" t="str">
            <v>Sea</v>
          </cell>
          <cell r="M344" t="str">
            <v>EOU</v>
          </cell>
          <cell r="N344" t="str">
            <v>TALOJA</v>
          </cell>
          <cell r="O344">
            <v>9103450644</v>
          </cell>
        </row>
        <row r="345">
          <cell r="K345" t="str">
            <v>VVF/TAL/EXP/0671</v>
          </cell>
          <cell r="L345" t="str">
            <v>Sea</v>
          </cell>
          <cell r="M345" t="str">
            <v>EOU</v>
          </cell>
          <cell r="N345" t="str">
            <v>TALOJA</v>
          </cell>
          <cell r="O345">
            <v>9103450645</v>
          </cell>
        </row>
        <row r="346">
          <cell r="K346" t="str">
            <v>VVF/TAL/EXP/0701</v>
          </cell>
          <cell r="L346" t="str">
            <v>Sea</v>
          </cell>
          <cell r="M346" t="str">
            <v>EOU</v>
          </cell>
          <cell r="N346" t="str">
            <v>TALOJA</v>
          </cell>
          <cell r="O346">
            <v>9103450652</v>
          </cell>
        </row>
        <row r="347">
          <cell r="K347" t="str">
            <v>VVF/TAL/EXP/0710</v>
          </cell>
          <cell r="L347" t="str">
            <v>Sea</v>
          </cell>
          <cell r="M347" t="str">
            <v>EOU</v>
          </cell>
          <cell r="N347" t="str">
            <v>TALOJA</v>
          </cell>
          <cell r="O347">
            <v>9103450651</v>
          </cell>
        </row>
        <row r="348">
          <cell r="K348" t="str">
            <v>VVF/TAL/EXP/0718</v>
          </cell>
          <cell r="L348" t="str">
            <v>Sea</v>
          </cell>
          <cell r="M348" t="str">
            <v>EOU</v>
          </cell>
          <cell r="N348" t="str">
            <v>TALOJA</v>
          </cell>
          <cell r="O348">
            <v>9103450653</v>
          </cell>
        </row>
        <row r="349">
          <cell r="K349" t="str">
            <v>VVF/TAL/EXP/0726</v>
          </cell>
          <cell r="L349" t="str">
            <v>Sea</v>
          </cell>
          <cell r="M349" t="str">
            <v>EOU</v>
          </cell>
          <cell r="N349" t="str">
            <v>TALOJA</v>
          </cell>
          <cell r="O349">
            <v>9103450660</v>
          </cell>
        </row>
        <row r="350">
          <cell r="K350" t="str">
            <v>VVF/TAL/EXP/0732</v>
          </cell>
          <cell r="L350" t="str">
            <v>Sea</v>
          </cell>
          <cell r="M350" t="str">
            <v>EOU</v>
          </cell>
          <cell r="N350" t="str">
            <v>TALOJA</v>
          </cell>
          <cell r="O350">
            <v>9103450668</v>
          </cell>
        </row>
        <row r="351">
          <cell r="K351" t="str">
            <v>VVF/TAL/EXP/0729</v>
          </cell>
          <cell r="L351" t="str">
            <v>Sea</v>
          </cell>
          <cell r="M351" t="str">
            <v>EOU</v>
          </cell>
          <cell r="N351" t="str">
            <v>TALOJA</v>
          </cell>
          <cell r="O351">
            <v>9103450669</v>
          </cell>
        </row>
        <row r="352">
          <cell r="K352" t="str">
            <v>VVF/TAL/EXP/0751</v>
          </cell>
          <cell r="L352" t="str">
            <v>Sea</v>
          </cell>
          <cell r="M352" t="str">
            <v>EOU</v>
          </cell>
          <cell r="N352" t="str">
            <v>TALOJA</v>
          </cell>
          <cell r="O352">
            <v>9103450686</v>
          </cell>
        </row>
        <row r="353">
          <cell r="K353" t="str">
            <v>VVF/TAL/EXP/0703</v>
          </cell>
          <cell r="L353" t="str">
            <v>Sea</v>
          </cell>
          <cell r="M353" t="str">
            <v>EOU</v>
          </cell>
          <cell r="N353" t="str">
            <v>TALOJA</v>
          </cell>
          <cell r="O353">
            <v>9103450639</v>
          </cell>
        </row>
        <row r="354">
          <cell r="K354" t="str">
            <v>VVF/TAL/EXP/0721</v>
          </cell>
          <cell r="L354" t="str">
            <v>Sea</v>
          </cell>
          <cell r="M354" t="str">
            <v>EOU</v>
          </cell>
          <cell r="N354" t="str">
            <v>TALOJA</v>
          </cell>
          <cell r="O354">
            <v>9103450657</v>
          </cell>
        </row>
        <row r="355">
          <cell r="K355" t="str">
            <v>VVF/TAL/EXP/0722</v>
          </cell>
          <cell r="L355" t="str">
            <v>Sea</v>
          </cell>
          <cell r="M355" t="str">
            <v>EOU</v>
          </cell>
          <cell r="N355" t="str">
            <v>TALOJA</v>
          </cell>
          <cell r="O355">
            <v>9103450658</v>
          </cell>
        </row>
        <row r="356">
          <cell r="K356" t="str">
            <v>VVF/TAL/EXP/0724</v>
          </cell>
          <cell r="L356" t="str">
            <v>Sea</v>
          </cell>
          <cell r="M356" t="str">
            <v>EOU</v>
          </cell>
          <cell r="N356" t="str">
            <v>TALOJA</v>
          </cell>
          <cell r="O356" t="str">
            <v>9103450664-65</v>
          </cell>
        </row>
        <row r="357">
          <cell r="K357" t="str">
            <v>VVF/TAL/EXP/0730</v>
          </cell>
          <cell r="L357" t="str">
            <v>Sea</v>
          </cell>
          <cell r="M357" t="str">
            <v>EOU</v>
          </cell>
          <cell r="N357" t="str">
            <v>TALOJA</v>
          </cell>
          <cell r="O357" t="str">
            <v>9103450664-65</v>
          </cell>
        </row>
        <row r="358">
          <cell r="K358" t="str">
            <v>VVF/TAL/EXP/0754</v>
          </cell>
          <cell r="L358" t="str">
            <v>Sea</v>
          </cell>
          <cell r="M358" t="str">
            <v>EOU</v>
          </cell>
          <cell r="N358" t="str">
            <v>TALOJA</v>
          </cell>
          <cell r="O358">
            <v>9103450694</v>
          </cell>
        </row>
        <row r="359">
          <cell r="K359" t="str">
            <v>VVF/TAL/EXP/0723</v>
          </cell>
          <cell r="L359" t="str">
            <v>Sea</v>
          </cell>
          <cell r="M359" t="str">
            <v>EOU</v>
          </cell>
          <cell r="N359" t="str">
            <v>TALOJA</v>
          </cell>
          <cell r="O359">
            <v>9103450656</v>
          </cell>
        </row>
        <row r="360">
          <cell r="K360" t="str">
            <v>VVF/TAL/EXP/0757</v>
          </cell>
          <cell r="L360" t="str">
            <v>Sea</v>
          </cell>
          <cell r="M360" t="str">
            <v>EOU</v>
          </cell>
          <cell r="N360" t="str">
            <v>TALOJA</v>
          </cell>
          <cell r="O360">
            <v>9103450695</v>
          </cell>
        </row>
        <row r="361">
          <cell r="K361" t="str">
            <v>VV/TAL/EXP/0766</v>
          </cell>
          <cell r="L361" t="str">
            <v>Sea</v>
          </cell>
          <cell r="M361" t="str">
            <v>EOU</v>
          </cell>
          <cell r="N361" t="str">
            <v>TALOJA</v>
          </cell>
          <cell r="O361">
            <v>9103450702</v>
          </cell>
        </row>
        <row r="362">
          <cell r="K362" t="str">
            <v>VVF/TAL/EXP/0753</v>
          </cell>
          <cell r="L362" t="str">
            <v>Sea</v>
          </cell>
          <cell r="M362" t="str">
            <v>EOU</v>
          </cell>
          <cell r="N362" t="str">
            <v>TALOJA</v>
          </cell>
          <cell r="O362">
            <v>9103450691</v>
          </cell>
        </row>
        <row r="363">
          <cell r="K363" t="str">
            <v>VVF/TAL/EXP/0758</v>
          </cell>
          <cell r="L363" t="str">
            <v>Sea</v>
          </cell>
          <cell r="M363" t="str">
            <v>EOU</v>
          </cell>
          <cell r="N363" t="str">
            <v>TALOJA</v>
          </cell>
          <cell r="O363">
            <v>9103450692</v>
          </cell>
        </row>
        <row r="364">
          <cell r="K364" t="str">
            <v>VVF/TAL/EXP/0760</v>
          </cell>
          <cell r="L364" t="str">
            <v>Sea</v>
          </cell>
          <cell r="M364" t="str">
            <v>EOU</v>
          </cell>
          <cell r="N364" t="str">
            <v>TALOJA</v>
          </cell>
          <cell r="O364">
            <v>9103450700</v>
          </cell>
        </row>
        <row r="365">
          <cell r="K365" t="str">
            <v>VVF/TAL/EXP/0805</v>
          </cell>
          <cell r="L365" t="str">
            <v>Sea</v>
          </cell>
          <cell r="M365" t="str">
            <v>EOU</v>
          </cell>
          <cell r="N365" t="str">
            <v>TALOJA</v>
          </cell>
          <cell r="O365">
            <v>9103450731</v>
          </cell>
        </row>
        <row r="366">
          <cell r="K366" t="str">
            <v>VVF/TAL/EXP/0791</v>
          </cell>
          <cell r="L366" t="str">
            <v>Sea</v>
          </cell>
          <cell r="M366" t="str">
            <v>EOU</v>
          </cell>
          <cell r="N366" t="str">
            <v>TALOJA</v>
          </cell>
          <cell r="O366">
            <v>9103450720</v>
          </cell>
        </row>
        <row r="367">
          <cell r="K367" t="str">
            <v>VVF/TAL/EXP/0767</v>
          </cell>
          <cell r="L367" t="str">
            <v>Sea</v>
          </cell>
          <cell r="M367" t="str">
            <v>EOU</v>
          </cell>
          <cell r="N367" t="str">
            <v>TALOJA</v>
          </cell>
          <cell r="O367">
            <v>9103450711</v>
          </cell>
        </row>
        <row r="368">
          <cell r="K368" t="str">
            <v>VVF/TAL/EXP/0795</v>
          </cell>
          <cell r="L368" t="str">
            <v>Sea</v>
          </cell>
          <cell r="M368" t="str">
            <v>EOU</v>
          </cell>
          <cell r="N368" t="str">
            <v>TALOJA</v>
          </cell>
          <cell r="O368">
            <v>9103450723</v>
          </cell>
        </row>
        <row r="369">
          <cell r="K369" t="str">
            <v>VVF/TAL/EXP/0783</v>
          </cell>
          <cell r="L369" t="str">
            <v>Sea</v>
          </cell>
          <cell r="M369" t="str">
            <v>EOU</v>
          </cell>
          <cell r="N369" t="str">
            <v>TALOJA</v>
          </cell>
          <cell r="O369">
            <v>9103450716</v>
          </cell>
        </row>
        <row r="370">
          <cell r="K370" t="str">
            <v>VVF/TAL/EXP/0792</v>
          </cell>
          <cell r="L370" t="str">
            <v>Sea</v>
          </cell>
          <cell r="M370" t="str">
            <v>EOU</v>
          </cell>
          <cell r="N370" t="str">
            <v>TALOJA</v>
          </cell>
          <cell r="O370">
            <v>9103450721</v>
          </cell>
        </row>
        <row r="371">
          <cell r="K371" t="str">
            <v>VVF/TAL/EXP/0794</v>
          </cell>
          <cell r="L371" t="str">
            <v>Sea</v>
          </cell>
          <cell r="M371" t="str">
            <v>EOU</v>
          </cell>
          <cell r="N371" t="str">
            <v>TALOJA</v>
          </cell>
          <cell r="O371">
            <v>9103450724</v>
          </cell>
        </row>
        <row r="372">
          <cell r="K372" t="str">
            <v>VVF/TAL/EXP/0797</v>
          </cell>
          <cell r="L372" t="str">
            <v>Sea</v>
          </cell>
          <cell r="M372" t="str">
            <v>EOU</v>
          </cell>
          <cell r="N372" t="str">
            <v>TALOJA</v>
          </cell>
          <cell r="O372">
            <v>9103450727</v>
          </cell>
        </row>
        <row r="373">
          <cell r="K373" t="str">
            <v>VVF/TAL/EXP/0804</v>
          </cell>
          <cell r="L373" t="str">
            <v>Sea</v>
          </cell>
          <cell r="M373" t="str">
            <v>EOU</v>
          </cell>
          <cell r="N373" t="str">
            <v>TALOJA</v>
          </cell>
          <cell r="O373">
            <v>9103450728</v>
          </cell>
        </row>
        <row r="374">
          <cell r="K374" t="str">
            <v>VVF/TAL/EXP/0803</v>
          </cell>
          <cell r="L374" t="str">
            <v>Sea</v>
          </cell>
          <cell r="M374" t="str">
            <v>EOU</v>
          </cell>
          <cell r="N374" t="str">
            <v>TALOJA</v>
          </cell>
          <cell r="O374">
            <v>9103450729</v>
          </cell>
        </row>
        <row r="375">
          <cell r="K375" t="str">
            <v>VVF/TAL/EXP/0793</v>
          </cell>
          <cell r="L375" t="str">
            <v>Sea</v>
          </cell>
          <cell r="M375" t="str">
            <v>EOU</v>
          </cell>
          <cell r="N375" t="str">
            <v>TALOJA</v>
          </cell>
          <cell r="O375">
            <v>9103450722</v>
          </cell>
        </row>
        <row r="376">
          <cell r="K376" t="str">
            <v>VVF/TAL/EXP/0826</v>
          </cell>
          <cell r="L376" t="str">
            <v>Sea</v>
          </cell>
          <cell r="M376" t="str">
            <v>EOU</v>
          </cell>
          <cell r="N376" t="str">
            <v>TALOJA</v>
          </cell>
          <cell r="O376">
            <v>9103450744</v>
          </cell>
        </row>
        <row r="377">
          <cell r="K377" t="str">
            <v>VVF/TAL/EXP/0788</v>
          </cell>
          <cell r="L377" t="str">
            <v>Sea</v>
          </cell>
          <cell r="M377" t="str">
            <v>EOU</v>
          </cell>
          <cell r="N377" t="str">
            <v>TALOJA</v>
          </cell>
          <cell r="O377">
            <v>9103450736</v>
          </cell>
        </row>
        <row r="378">
          <cell r="K378" t="str">
            <v>VVF/TAL/EXP/0827</v>
          </cell>
          <cell r="L378" t="str">
            <v>Sea</v>
          </cell>
          <cell r="M378" t="str">
            <v>EOU</v>
          </cell>
          <cell r="N378" t="str">
            <v>TALOJA</v>
          </cell>
          <cell r="O378">
            <v>9103450747</v>
          </cell>
        </row>
        <row r="379">
          <cell r="K379" t="str">
            <v>VVF/TAL/EXP/0811</v>
          </cell>
          <cell r="L379" t="str">
            <v>Sea</v>
          </cell>
          <cell r="M379" t="str">
            <v>EOU</v>
          </cell>
          <cell r="N379" t="str">
            <v>TALOJA</v>
          </cell>
          <cell r="O379" t="str">
            <v>9103450753-54-55-56</v>
          </cell>
        </row>
        <row r="380">
          <cell r="K380" t="str">
            <v>VVF/TAL/EXP/0817</v>
          </cell>
          <cell r="L380" t="str">
            <v>Sea</v>
          </cell>
          <cell r="M380" t="str">
            <v>EOU</v>
          </cell>
          <cell r="N380" t="str">
            <v>TALOJA</v>
          </cell>
          <cell r="O380" t="str">
            <v>9103450753-54-55-56</v>
          </cell>
        </row>
        <row r="381">
          <cell r="K381" t="str">
            <v>VVF/TAL/EXP/0818</v>
          </cell>
          <cell r="L381" t="str">
            <v>Sea</v>
          </cell>
          <cell r="M381" t="str">
            <v>EOU</v>
          </cell>
          <cell r="N381" t="str">
            <v>TALOJA</v>
          </cell>
          <cell r="O381" t="str">
            <v>9103450753-54-55-56</v>
          </cell>
        </row>
        <row r="382">
          <cell r="K382" t="str">
            <v>VVF/TAL/EXP/0820</v>
          </cell>
          <cell r="L382" t="str">
            <v>Sea</v>
          </cell>
          <cell r="M382" t="str">
            <v>EOU</v>
          </cell>
          <cell r="N382" t="str">
            <v>TALOJA</v>
          </cell>
          <cell r="O382" t="str">
            <v>9103450753-54-55-56</v>
          </cell>
        </row>
        <row r="383">
          <cell r="K383" t="str">
            <v>VVF/TAL/EXP/0825</v>
          </cell>
          <cell r="L383" t="str">
            <v>Sea</v>
          </cell>
          <cell r="M383" t="str">
            <v>EOU</v>
          </cell>
          <cell r="N383" t="str">
            <v>TALOJA</v>
          </cell>
          <cell r="O383" t="str">
            <v>9103450753-54-55-56</v>
          </cell>
        </row>
        <row r="384">
          <cell r="K384" t="str">
            <v>VVF/TAL/EXP/0816</v>
          </cell>
          <cell r="L384" t="str">
            <v>Sea</v>
          </cell>
          <cell r="M384" t="str">
            <v>EOU</v>
          </cell>
          <cell r="N384" t="str">
            <v>TALOJA</v>
          </cell>
          <cell r="O384">
            <v>9103450739</v>
          </cell>
        </row>
        <row r="385">
          <cell r="K385" t="str">
            <v>VVF/TAL/EXP/0823</v>
          </cell>
          <cell r="L385" t="str">
            <v>Sea</v>
          </cell>
          <cell r="M385" t="str">
            <v>EOU</v>
          </cell>
          <cell r="N385" t="str">
            <v>TALOJA</v>
          </cell>
          <cell r="O385">
            <v>9103450740</v>
          </cell>
        </row>
        <row r="386">
          <cell r="K386" t="str">
            <v>VVF/TAL/EXP/0830</v>
          </cell>
          <cell r="L386" t="str">
            <v>Sea</v>
          </cell>
          <cell r="M386" t="str">
            <v>EOU</v>
          </cell>
          <cell r="N386" t="str">
            <v>TALOJA</v>
          </cell>
          <cell r="O386">
            <v>9103450748</v>
          </cell>
        </row>
        <row r="387">
          <cell r="K387" t="str">
            <v>VVF/TAL/EXP/0833</v>
          </cell>
          <cell r="L387" t="str">
            <v>Sea</v>
          </cell>
          <cell r="M387" t="str">
            <v>EOU</v>
          </cell>
          <cell r="N387" t="str">
            <v>TALOJA</v>
          </cell>
          <cell r="O387">
            <v>9103450759</v>
          </cell>
        </row>
        <row r="388">
          <cell r="K388" t="str">
            <v>VVF/TAL/EXP/0840</v>
          </cell>
          <cell r="L388" t="str">
            <v>Sea</v>
          </cell>
          <cell r="M388" t="str">
            <v>EOU</v>
          </cell>
          <cell r="N388" t="str">
            <v>TALOJA</v>
          </cell>
          <cell r="O388">
            <v>9103450765</v>
          </cell>
        </row>
        <row r="389">
          <cell r="K389" t="str">
            <v>VVF/TAL/EXP/0841</v>
          </cell>
          <cell r="L389" t="str">
            <v>Sea</v>
          </cell>
          <cell r="M389" t="str">
            <v>EOU</v>
          </cell>
          <cell r="N389" t="str">
            <v>TALOJA</v>
          </cell>
          <cell r="O389">
            <v>9103450766</v>
          </cell>
        </row>
        <row r="390">
          <cell r="K390" t="str">
            <v>VVF/TAL/EXP/0834</v>
          </cell>
          <cell r="L390" t="str">
            <v>Sea</v>
          </cell>
          <cell r="M390" t="str">
            <v>EOU</v>
          </cell>
          <cell r="N390" t="str">
            <v>TALOJA</v>
          </cell>
          <cell r="O390">
            <v>9103450752</v>
          </cell>
        </row>
        <row r="391">
          <cell r="K391" t="str">
            <v>vvf/tal/exp/0845</v>
          </cell>
          <cell r="L391" t="str">
            <v>Sea</v>
          </cell>
          <cell r="M391" t="str">
            <v>EOU</v>
          </cell>
          <cell r="N391" t="str">
            <v>TALOJA</v>
          </cell>
          <cell r="O391">
            <v>9103450768</v>
          </cell>
        </row>
        <row r="392">
          <cell r="K392" t="str">
            <v>VVF/TAL/EXP/0835</v>
          </cell>
          <cell r="L392" t="str">
            <v>Sea</v>
          </cell>
          <cell r="M392" t="str">
            <v>EOU</v>
          </cell>
          <cell r="N392" t="str">
            <v>TALOJA</v>
          </cell>
          <cell r="O392" t="str">
            <v>9103450769-70-71</v>
          </cell>
        </row>
        <row r="393">
          <cell r="K393" t="str">
            <v>VVF/TAL/EXP/0843</v>
          </cell>
          <cell r="L393" t="str">
            <v>Sea</v>
          </cell>
          <cell r="M393" t="str">
            <v>EOU</v>
          </cell>
          <cell r="N393" t="str">
            <v>TALOJA</v>
          </cell>
          <cell r="O393" t="str">
            <v>9103450770-71</v>
          </cell>
        </row>
        <row r="394">
          <cell r="K394" t="str">
            <v>VVF/TAL/EXP/0844</v>
          </cell>
          <cell r="L394" t="str">
            <v>Sea</v>
          </cell>
          <cell r="M394" t="str">
            <v>EOU</v>
          </cell>
          <cell r="N394" t="str">
            <v>TALOJA</v>
          </cell>
          <cell r="O394" t="str">
            <v>9103450770-71</v>
          </cell>
        </row>
        <row r="395">
          <cell r="K395" t="str">
            <v>VVF/TAL/EXP/0846</v>
          </cell>
          <cell r="L395" t="str">
            <v>Sea</v>
          </cell>
          <cell r="M395" t="str">
            <v>EOU</v>
          </cell>
          <cell r="N395" t="str">
            <v>TALOJA</v>
          </cell>
          <cell r="O395" t="str">
            <v>9103450770-71</v>
          </cell>
        </row>
        <row r="396">
          <cell r="K396" t="str">
            <v>VVF/TAL/EXP/0847</v>
          </cell>
          <cell r="L396" t="str">
            <v>Sea</v>
          </cell>
          <cell r="M396" t="str">
            <v>EOU</v>
          </cell>
          <cell r="N396" t="str">
            <v>TALOJA</v>
          </cell>
          <cell r="O396">
            <v>9103450772</v>
          </cell>
        </row>
        <row r="397">
          <cell r="K397" t="str">
            <v>VVF/TAL/EXP/0864</v>
          </cell>
          <cell r="L397" t="str">
            <v>Sea</v>
          </cell>
          <cell r="M397" t="str">
            <v>EOU</v>
          </cell>
          <cell r="N397" t="str">
            <v>TALOJA</v>
          </cell>
          <cell r="O397">
            <v>9103450785</v>
          </cell>
        </row>
        <row r="398">
          <cell r="K398" t="str">
            <v>VVF/TAL/EXP/0861</v>
          </cell>
          <cell r="L398" t="str">
            <v>Sea</v>
          </cell>
          <cell r="M398" t="str">
            <v>EOU</v>
          </cell>
          <cell r="N398" t="str">
            <v>TALOJA</v>
          </cell>
          <cell r="O398">
            <v>9103450784</v>
          </cell>
        </row>
        <row r="399">
          <cell r="K399" t="str">
            <v>VVF/TAL/EXP/0853</v>
          </cell>
          <cell r="L399" t="str">
            <v>Sea</v>
          </cell>
          <cell r="M399" t="str">
            <v>EOU</v>
          </cell>
          <cell r="N399" t="str">
            <v>TALOJA</v>
          </cell>
          <cell r="O399">
            <v>9103450773</v>
          </cell>
        </row>
        <row r="400">
          <cell r="K400" t="str">
            <v>VVF/TAL/EXP/0824</v>
          </cell>
          <cell r="L400" t="str">
            <v>Sea</v>
          </cell>
          <cell r="M400" t="str">
            <v>EOU</v>
          </cell>
          <cell r="N400" t="str">
            <v>TALOJA</v>
          </cell>
          <cell r="O400">
            <v>9103450751</v>
          </cell>
        </row>
        <row r="401">
          <cell r="K401" t="str">
            <v>VVF/TAL/EXP/0848</v>
          </cell>
          <cell r="L401" t="str">
            <v>Sea</v>
          </cell>
          <cell r="M401" t="str">
            <v>EOU</v>
          </cell>
          <cell r="N401" t="str">
            <v>TALOJA</v>
          </cell>
          <cell r="O401">
            <v>9103450776</v>
          </cell>
        </row>
        <row r="402">
          <cell r="K402" t="str">
            <v>VVF/TAL/EXP/0851</v>
          </cell>
          <cell r="L402" t="str">
            <v>Sea</v>
          </cell>
          <cell r="M402" t="str">
            <v>EOU</v>
          </cell>
          <cell r="N402" t="str">
            <v>TALOJA</v>
          </cell>
          <cell r="O402">
            <v>9103450777</v>
          </cell>
        </row>
        <row r="403">
          <cell r="K403" t="str">
            <v>VVF/TAL/EXP/0869</v>
          </cell>
          <cell r="L403" t="str">
            <v>Sea</v>
          </cell>
          <cell r="M403" t="str">
            <v>EOU</v>
          </cell>
          <cell r="N403" t="str">
            <v>TALOJA</v>
          </cell>
          <cell r="O403">
            <v>9103450791</v>
          </cell>
        </row>
        <row r="404">
          <cell r="K404" t="str">
            <v>VVF/TAL/EXP/0870</v>
          </cell>
          <cell r="L404" t="str">
            <v>Sea</v>
          </cell>
          <cell r="M404" t="str">
            <v>EOU</v>
          </cell>
          <cell r="N404" t="str">
            <v>TALOJA</v>
          </cell>
          <cell r="O404">
            <v>9103450799</v>
          </cell>
        </row>
        <row r="405">
          <cell r="K405" t="str">
            <v>VVF/TAL/EXP/0887</v>
          </cell>
          <cell r="L405" t="str">
            <v>Sea</v>
          </cell>
          <cell r="M405" t="str">
            <v>EOU</v>
          </cell>
          <cell r="N405" t="str">
            <v>TALOJA</v>
          </cell>
          <cell r="O405">
            <v>9103450808</v>
          </cell>
        </row>
        <row r="406">
          <cell r="K406" t="str">
            <v>VVF/TAL/EXP/0850</v>
          </cell>
          <cell r="L406" t="str">
            <v>Sea</v>
          </cell>
          <cell r="M406" t="str">
            <v>EOU</v>
          </cell>
          <cell r="N406" t="str">
            <v>TALOJA</v>
          </cell>
          <cell r="O406" t="str">
            <v>9103450778-79</v>
          </cell>
        </row>
        <row r="407">
          <cell r="K407" t="str">
            <v>VVF/TAL/EXP/0852</v>
          </cell>
          <cell r="L407" t="str">
            <v>Sea</v>
          </cell>
          <cell r="M407" t="str">
            <v>EOU</v>
          </cell>
          <cell r="N407" t="str">
            <v>TALOJA</v>
          </cell>
          <cell r="O407" t="str">
            <v>9103450778-79</v>
          </cell>
        </row>
        <row r="408">
          <cell r="K408" t="str">
            <v>VVF/TAL/EXP/0909</v>
          </cell>
          <cell r="L408" t="str">
            <v>Sea</v>
          </cell>
          <cell r="M408" t="str">
            <v>EOU</v>
          </cell>
          <cell r="N408" t="str">
            <v>TALOJA</v>
          </cell>
          <cell r="O408">
            <v>9103450830</v>
          </cell>
        </row>
        <row r="409">
          <cell r="K409" t="str">
            <v>VVF/TAL/EXP/0884</v>
          </cell>
          <cell r="L409" t="str">
            <v>Sea</v>
          </cell>
          <cell r="M409" t="str">
            <v>EOU</v>
          </cell>
          <cell r="N409" t="str">
            <v>TALOJA</v>
          </cell>
          <cell r="O409">
            <v>9103450806</v>
          </cell>
        </row>
        <row r="410">
          <cell r="K410" t="str">
            <v>VVF/TAL/EXP/0897</v>
          </cell>
          <cell r="L410" t="str">
            <v>Sea</v>
          </cell>
          <cell r="M410" t="str">
            <v>EOU</v>
          </cell>
          <cell r="N410" t="str">
            <v>TALOJA</v>
          </cell>
          <cell r="O410">
            <v>9103450817</v>
          </cell>
        </row>
        <row r="411">
          <cell r="K411" t="str">
            <v>VVF/TAL/EXP/0889</v>
          </cell>
          <cell r="L411" t="str">
            <v>Sea</v>
          </cell>
          <cell r="M411" t="str">
            <v>EOU</v>
          </cell>
          <cell r="N411" t="str">
            <v>TALOJA</v>
          </cell>
          <cell r="O411" t="str">
            <v>9103450809-10</v>
          </cell>
        </row>
        <row r="412">
          <cell r="K412" t="str">
            <v>VVF/TAL/EXP/0890</v>
          </cell>
          <cell r="L412" t="str">
            <v>Sea</v>
          </cell>
          <cell r="M412" t="str">
            <v>EOU</v>
          </cell>
          <cell r="N412" t="str">
            <v>TALOJA</v>
          </cell>
          <cell r="O412" t="str">
            <v>9103450809-10</v>
          </cell>
        </row>
        <row r="413">
          <cell r="K413" t="str">
            <v>VVF/TAL/EXP/0888</v>
          </cell>
          <cell r="L413" t="str">
            <v>Sea</v>
          </cell>
          <cell r="M413" t="str">
            <v>EOU</v>
          </cell>
          <cell r="N413" t="str">
            <v>TALOJA</v>
          </cell>
          <cell r="O413" t="str">
            <v>9103450815-16</v>
          </cell>
        </row>
        <row r="414">
          <cell r="K414" t="str">
            <v>VVF/TAL/EXP/0892</v>
          </cell>
          <cell r="L414" t="str">
            <v>Sea</v>
          </cell>
          <cell r="M414" t="str">
            <v>EOU</v>
          </cell>
          <cell r="N414" t="str">
            <v>TALOJA</v>
          </cell>
          <cell r="O414" t="str">
            <v>9103450815-16</v>
          </cell>
        </row>
        <row r="415">
          <cell r="K415" t="str">
            <v>VVF/TAL/EXP/0901</v>
          </cell>
          <cell r="L415" t="str">
            <v>Sea</v>
          </cell>
          <cell r="M415" t="str">
            <v>EOU</v>
          </cell>
          <cell r="N415" t="str">
            <v>TALOJA</v>
          </cell>
          <cell r="O415">
            <v>9103450827</v>
          </cell>
        </row>
        <row r="416">
          <cell r="K416" t="str">
            <v>VVF/TAL/EXP/0882</v>
          </cell>
          <cell r="L416" t="str">
            <v>Sea</v>
          </cell>
          <cell r="M416" t="str">
            <v>EOU</v>
          </cell>
          <cell r="N416" t="str">
            <v>TALOJA</v>
          </cell>
          <cell r="O416">
            <v>9103450804</v>
          </cell>
        </row>
        <row r="417">
          <cell r="K417" t="str">
            <v>VVF/TAL/EXP/0883</v>
          </cell>
          <cell r="L417" t="str">
            <v>Sea</v>
          </cell>
          <cell r="M417" t="str">
            <v>EOU</v>
          </cell>
          <cell r="N417" t="str">
            <v>TALOJA</v>
          </cell>
          <cell r="O417">
            <v>9103450805</v>
          </cell>
        </row>
        <row r="418">
          <cell r="K418" t="str">
            <v>VVF/TAL/EXP/0893</v>
          </cell>
          <cell r="L418" t="str">
            <v>Sea</v>
          </cell>
          <cell r="M418" t="str">
            <v>EOU</v>
          </cell>
          <cell r="N418" t="str">
            <v>TALOJA</v>
          </cell>
          <cell r="O418">
            <v>9103450813</v>
          </cell>
        </row>
        <row r="419">
          <cell r="K419" t="str">
            <v>VVF/TAL/EXP/0894</v>
          </cell>
          <cell r="L419" t="str">
            <v>Sea</v>
          </cell>
          <cell r="M419" t="str">
            <v>EOU</v>
          </cell>
          <cell r="N419" t="str">
            <v>TALOJA</v>
          </cell>
          <cell r="O419">
            <v>9103450814</v>
          </cell>
        </row>
        <row r="420">
          <cell r="K420" t="str">
            <v>VVF/TAL/EXP/0900</v>
          </cell>
          <cell r="L420" t="str">
            <v>Sea</v>
          </cell>
          <cell r="M420" t="str">
            <v>EOU</v>
          </cell>
          <cell r="N420" t="str">
            <v>TALOJA</v>
          </cell>
          <cell r="O420">
            <v>9103450821</v>
          </cell>
        </row>
        <row r="421">
          <cell r="K421" t="str">
            <v>VVF/TAL/EXP/0908</v>
          </cell>
          <cell r="L421" t="str">
            <v>Sea</v>
          </cell>
          <cell r="M421" t="str">
            <v>EOU</v>
          </cell>
          <cell r="N421" t="str">
            <v>TALOJA</v>
          </cell>
          <cell r="O421">
            <v>9103450824</v>
          </cell>
        </row>
        <row r="422">
          <cell r="K422" t="str">
            <v>VVF/TAL/EXP/0905</v>
          </cell>
          <cell r="L422" t="str">
            <v>Sea</v>
          </cell>
          <cell r="M422" t="str">
            <v>EOU</v>
          </cell>
          <cell r="N422" t="str">
            <v>TALOJA</v>
          </cell>
          <cell r="O422">
            <v>9103450829</v>
          </cell>
        </row>
        <row r="423">
          <cell r="K423" t="str">
            <v>VVF/TAL/EXP/0907</v>
          </cell>
          <cell r="L423" t="str">
            <v>Sea</v>
          </cell>
          <cell r="M423" t="str">
            <v>EOU</v>
          </cell>
          <cell r="N423" t="str">
            <v>TALOJA</v>
          </cell>
          <cell r="O423">
            <v>9103450826</v>
          </cell>
        </row>
        <row r="424">
          <cell r="K424" t="str">
            <v>VVF/TAL/EXP/0913</v>
          </cell>
          <cell r="L424" t="str">
            <v>Sea</v>
          </cell>
          <cell r="M424" t="str">
            <v>EOU</v>
          </cell>
          <cell r="N424" t="str">
            <v>TALOJA</v>
          </cell>
          <cell r="O424">
            <v>9103450834</v>
          </cell>
        </row>
        <row r="425">
          <cell r="K425" t="str">
            <v>VVF/TAL/EXP/0921</v>
          </cell>
          <cell r="L425" t="str">
            <v>Sea</v>
          </cell>
          <cell r="M425" t="str">
            <v>EOU</v>
          </cell>
          <cell r="N425" t="str">
            <v>TALOJA</v>
          </cell>
          <cell r="O425">
            <v>9103450843</v>
          </cell>
        </row>
        <row r="426">
          <cell r="K426" t="str">
            <v>VVF/TAL/EXP/0929</v>
          </cell>
          <cell r="L426" t="str">
            <v>Sea</v>
          </cell>
          <cell r="M426" t="str">
            <v>EOU</v>
          </cell>
          <cell r="N426" t="str">
            <v>TALOJA</v>
          </cell>
          <cell r="O426">
            <v>9103450846</v>
          </cell>
        </row>
        <row r="427">
          <cell r="K427" t="str">
            <v>VVF/TAL/EXP/0951</v>
          </cell>
          <cell r="L427" t="str">
            <v>Sea</v>
          </cell>
          <cell r="M427" t="str">
            <v>EOU</v>
          </cell>
          <cell r="N427" t="str">
            <v>TALOJA</v>
          </cell>
          <cell r="O427">
            <v>9103450867</v>
          </cell>
        </row>
        <row r="428">
          <cell r="K428" t="str">
            <v>VVF/TAL/EXP/0938</v>
          </cell>
          <cell r="L428" t="str">
            <v>Sea</v>
          </cell>
          <cell r="M428" t="str">
            <v>EOU</v>
          </cell>
          <cell r="N428" t="str">
            <v>TALOJA</v>
          </cell>
          <cell r="O428">
            <v>9103450856</v>
          </cell>
        </row>
        <row r="429">
          <cell r="K429" t="str">
            <v>VVF/TAL/EXP/0939</v>
          </cell>
          <cell r="L429" t="str">
            <v>Sea</v>
          </cell>
          <cell r="M429" t="str">
            <v>EOU</v>
          </cell>
          <cell r="N429" t="str">
            <v>TALOJA</v>
          </cell>
          <cell r="O429">
            <v>9103450857</v>
          </cell>
        </row>
        <row r="430">
          <cell r="K430" t="str">
            <v>VVF/TAL/EXP/0941</v>
          </cell>
          <cell r="L430" t="str">
            <v>Sea</v>
          </cell>
          <cell r="M430" t="str">
            <v>EOU</v>
          </cell>
          <cell r="N430" t="str">
            <v>TALOJA</v>
          </cell>
          <cell r="O430">
            <v>9103450860</v>
          </cell>
        </row>
        <row r="431">
          <cell r="K431" t="str">
            <v>VVF/TAL/EXP/0936</v>
          </cell>
          <cell r="L431" t="str">
            <v>Sea</v>
          </cell>
          <cell r="M431" t="str">
            <v>EOU</v>
          </cell>
          <cell r="N431" t="str">
            <v>TALOJA</v>
          </cell>
          <cell r="O431" t="str">
            <v>9103450858-59</v>
          </cell>
        </row>
        <row r="432">
          <cell r="K432" t="str">
            <v>VVF/TAL/EXP/0940</v>
          </cell>
          <cell r="L432" t="str">
            <v>Sea</v>
          </cell>
          <cell r="M432" t="str">
            <v>EOU</v>
          </cell>
          <cell r="N432" t="str">
            <v>TALOJA</v>
          </cell>
          <cell r="O432" t="str">
            <v>9103450858-59</v>
          </cell>
        </row>
        <row r="433">
          <cell r="K433" t="str">
            <v>VVF/TAL/EXP/0948</v>
          </cell>
          <cell r="L433" t="str">
            <v>Sea</v>
          </cell>
          <cell r="M433" t="str">
            <v>EOU</v>
          </cell>
          <cell r="N433" t="str">
            <v>TALOJA</v>
          </cell>
          <cell r="O433">
            <v>9103450866</v>
          </cell>
        </row>
        <row r="434">
          <cell r="K434" t="str">
            <v>VVF/TAL/EXP/0950</v>
          </cell>
          <cell r="L434" t="str">
            <v>Sea</v>
          </cell>
          <cell r="M434" t="str">
            <v>EOU</v>
          </cell>
          <cell r="N434" t="str">
            <v>TALOJA</v>
          </cell>
          <cell r="O434">
            <v>9103450866</v>
          </cell>
        </row>
        <row r="435">
          <cell r="K435" t="str">
            <v>VVF/TAL/EXP/0954</v>
          </cell>
          <cell r="L435" t="str">
            <v>Sea</v>
          </cell>
          <cell r="M435" t="str">
            <v>EOU</v>
          </cell>
          <cell r="N435" t="str">
            <v>TALOJA</v>
          </cell>
          <cell r="O435">
            <v>9103450873</v>
          </cell>
        </row>
        <row r="436">
          <cell r="K436" t="str">
            <v>VVF/TAL/EXP/0959</v>
          </cell>
          <cell r="L436" t="str">
            <v>Sea</v>
          </cell>
          <cell r="M436" t="str">
            <v>EOU</v>
          </cell>
          <cell r="N436" t="str">
            <v>TALOJA</v>
          </cell>
          <cell r="O436">
            <v>9103450874</v>
          </cell>
        </row>
        <row r="437">
          <cell r="K437" t="str">
            <v>VVF/TAL/EXP/0999</v>
          </cell>
          <cell r="L437" t="str">
            <v>Sea</v>
          </cell>
          <cell r="M437" t="str">
            <v>EOU</v>
          </cell>
          <cell r="N437" t="str">
            <v>TALOJA</v>
          </cell>
          <cell r="O437">
            <v>9103450904</v>
          </cell>
        </row>
        <row r="438">
          <cell r="K438" t="str">
            <v>VVF/TAL/EXP/1000</v>
          </cell>
          <cell r="L438" t="str">
            <v>Sea</v>
          </cell>
          <cell r="M438" t="str">
            <v>EOU</v>
          </cell>
          <cell r="N438" t="str">
            <v>TALOJA</v>
          </cell>
          <cell r="O438">
            <v>9103450905</v>
          </cell>
        </row>
        <row r="439">
          <cell r="K439" t="str">
            <v>VVF/TAL/EXP/0961</v>
          </cell>
          <cell r="L439" t="str">
            <v>Sea</v>
          </cell>
          <cell r="M439" t="str">
            <v>EOU</v>
          </cell>
          <cell r="N439" t="str">
            <v>TALOJA</v>
          </cell>
          <cell r="O439" t="str">
            <v>9103450881-882-923</v>
          </cell>
        </row>
        <row r="440">
          <cell r="K440" t="str">
            <v>VVF/TAL/EXP/0965</v>
          </cell>
          <cell r="L440" t="str">
            <v>Sea</v>
          </cell>
          <cell r="M440" t="str">
            <v>EOU</v>
          </cell>
          <cell r="N440" t="str">
            <v>TALOJA</v>
          </cell>
          <cell r="O440" t="str">
            <v>9103450881-882-923</v>
          </cell>
        </row>
        <row r="441">
          <cell r="K441" t="str">
            <v>VVF/TAL/EXP/0969</v>
          </cell>
          <cell r="L441" t="str">
            <v>Sea</v>
          </cell>
          <cell r="M441" t="str">
            <v>EOU</v>
          </cell>
          <cell r="N441" t="str">
            <v>TALOJA</v>
          </cell>
          <cell r="O441" t="str">
            <v>9103450881-882-923</v>
          </cell>
        </row>
        <row r="442">
          <cell r="K442" t="str">
            <v>VVF/TAL/EXP/0971</v>
          </cell>
          <cell r="L442" t="str">
            <v>Sea</v>
          </cell>
          <cell r="M442" t="str">
            <v>EOU</v>
          </cell>
          <cell r="N442" t="str">
            <v>TALOJA</v>
          </cell>
          <cell r="O442" t="str">
            <v>9103450881-882-923</v>
          </cell>
        </row>
        <row r="443">
          <cell r="K443" t="str">
            <v>VVF/TAL/EXP/1005</v>
          </cell>
          <cell r="L443" t="str">
            <v>Sea</v>
          </cell>
          <cell r="M443" t="str">
            <v>EOU</v>
          </cell>
          <cell r="N443" t="str">
            <v>TALOJA</v>
          </cell>
          <cell r="O443">
            <v>9103450912</v>
          </cell>
        </row>
        <row r="444">
          <cell r="K444" t="str">
            <v>VVF/TAL/EXP/0991</v>
          </cell>
          <cell r="L444" t="str">
            <v>Sea</v>
          </cell>
          <cell r="M444" t="str">
            <v>EOU</v>
          </cell>
          <cell r="N444" t="str">
            <v>TALOJA</v>
          </cell>
          <cell r="O444">
            <v>9103450898</v>
          </cell>
        </row>
        <row r="445">
          <cell r="K445" t="str">
            <v>VVF/TAL/EXP/0992</v>
          </cell>
          <cell r="L445" t="str">
            <v>Sea</v>
          </cell>
          <cell r="M445" t="str">
            <v>EOU</v>
          </cell>
          <cell r="N445" t="str">
            <v>TALOJA</v>
          </cell>
          <cell r="O445">
            <v>9103450898</v>
          </cell>
        </row>
        <row r="446">
          <cell r="K446" t="str">
            <v>VVF/TAL/EXP/0985</v>
          </cell>
          <cell r="L446" t="str">
            <v>Sea</v>
          </cell>
          <cell r="M446" t="str">
            <v>EOU</v>
          </cell>
          <cell r="N446" t="str">
            <v>TALOJA</v>
          </cell>
          <cell r="O446">
            <v>9103450909</v>
          </cell>
        </row>
        <row r="447">
          <cell r="K447" t="str">
            <v>VVF/TAL/EXP/0988</v>
          </cell>
          <cell r="L447" t="str">
            <v>Sea</v>
          </cell>
          <cell r="M447" t="str">
            <v>EOU</v>
          </cell>
          <cell r="N447" t="str">
            <v>TALOJA</v>
          </cell>
          <cell r="O447">
            <v>9103450909</v>
          </cell>
        </row>
        <row r="448">
          <cell r="K448" t="str">
            <v>VVF/TAL/EXP/0990</v>
          </cell>
          <cell r="L448" t="str">
            <v>Sea</v>
          </cell>
          <cell r="M448" t="str">
            <v>EOU</v>
          </cell>
          <cell r="N448" t="str">
            <v>TALOJA</v>
          </cell>
          <cell r="O448">
            <v>9103450909</v>
          </cell>
        </row>
        <row r="449">
          <cell r="K449" t="str">
            <v>VVF/TAL/EXP/0979</v>
          </cell>
          <cell r="L449" t="str">
            <v>Sea</v>
          </cell>
          <cell r="M449" t="str">
            <v>EOU</v>
          </cell>
          <cell r="N449" t="str">
            <v>TALOJA</v>
          </cell>
          <cell r="O449" t="str">
            <v>9103450893-94</v>
          </cell>
        </row>
        <row r="450">
          <cell r="K450" t="str">
            <v>VVF/TAL/EXP/0987</v>
          </cell>
          <cell r="L450" t="str">
            <v>Sea</v>
          </cell>
          <cell r="M450" t="str">
            <v>EOU</v>
          </cell>
          <cell r="N450" t="str">
            <v>TALOJA</v>
          </cell>
          <cell r="O450" t="str">
            <v>9103450893-94</v>
          </cell>
        </row>
        <row r="451">
          <cell r="K451" t="str">
            <v>VVF/TAL/EXP/0974</v>
          </cell>
          <cell r="L451" t="str">
            <v>Sea</v>
          </cell>
          <cell r="M451" t="str">
            <v>EOU</v>
          </cell>
          <cell r="N451" t="str">
            <v>TALOJA</v>
          </cell>
          <cell r="O451">
            <v>9103450884</v>
          </cell>
        </row>
        <row r="452">
          <cell r="K452" t="str">
            <v>VVF/TAL/EXP/1020</v>
          </cell>
          <cell r="L452" t="str">
            <v>Sea</v>
          </cell>
          <cell r="M452" t="str">
            <v>EOU</v>
          </cell>
          <cell r="N452" t="str">
            <v>TALOJA</v>
          </cell>
          <cell r="O452">
            <v>9103450926</v>
          </cell>
        </row>
        <row r="453">
          <cell r="K453" t="str">
            <v>VVF/TAL/EXP/0978</v>
          </cell>
          <cell r="L453" t="str">
            <v>Sea</v>
          </cell>
          <cell r="M453" t="str">
            <v>EOU</v>
          </cell>
          <cell r="N453" t="str">
            <v>TALOJA</v>
          </cell>
          <cell r="O453">
            <v>9103450906</v>
          </cell>
        </row>
        <row r="454">
          <cell r="K454" t="str">
            <v>VVF/TAL/EXP/0998</v>
          </cell>
          <cell r="L454" t="str">
            <v>Sea</v>
          </cell>
          <cell r="M454" t="str">
            <v>EOU</v>
          </cell>
          <cell r="N454" t="str">
            <v>TALOJA</v>
          </cell>
          <cell r="O454">
            <v>9103450908</v>
          </cell>
        </row>
        <row r="455">
          <cell r="K455" t="str">
            <v>VVF/TAL/EXP/1008</v>
          </cell>
          <cell r="L455" t="str">
            <v>Sea</v>
          </cell>
          <cell r="M455" t="str">
            <v>EOU</v>
          </cell>
          <cell r="N455" t="str">
            <v>TALOJA</v>
          </cell>
          <cell r="O455">
            <v>9103450913</v>
          </cell>
        </row>
        <row r="456">
          <cell r="K456" t="str">
            <v>VVF/TAL/EXP/1009</v>
          </cell>
          <cell r="L456" t="str">
            <v>Sea</v>
          </cell>
          <cell r="M456" t="str">
            <v>EOU</v>
          </cell>
          <cell r="N456" t="str">
            <v>TALOJA</v>
          </cell>
          <cell r="O456">
            <v>9103450914</v>
          </cell>
        </row>
        <row r="457">
          <cell r="K457" t="str">
            <v>VVF/TAL/EXP/1011</v>
          </cell>
          <cell r="L457" t="str">
            <v>Sea</v>
          </cell>
          <cell r="M457" t="str">
            <v>EOU</v>
          </cell>
          <cell r="N457" t="str">
            <v>TALOJA</v>
          </cell>
          <cell r="O457">
            <v>9103450916</v>
          </cell>
        </row>
        <row r="458">
          <cell r="K458" t="str">
            <v>VVF/TAL/EXP/1004</v>
          </cell>
          <cell r="L458" t="str">
            <v>Sea</v>
          </cell>
          <cell r="M458" t="str">
            <v>EOU</v>
          </cell>
          <cell r="N458" t="str">
            <v>TALOJA</v>
          </cell>
          <cell r="O458">
            <v>9103451012</v>
          </cell>
        </row>
        <row r="459">
          <cell r="K459" t="str">
            <v>VVF/TAL/EXP/1019</v>
          </cell>
          <cell r="L459" t="str">
            <v>Sea</v>
          </cell>
          <cell r="M459" t="str">
            <v>EOU</v>
          </cell>
          <cell r="N459" t="str">
            <v>TALOJA</v>
          </cell>
          <cell r="O459">
            <v>9103450928</v>
          </cell>
        </row>
        <row r="460">
          <cell r="K460" t="str">
            <v>VVF/TAL/EXP/1007</v>
          </cell>
          <cell r="L460" t="str">
            <v>Sea</v>
          </cell>
          <cell r="M460" t="str">
            <v>EOU</v>
          </cell>
          <cell r="N460" t="str">
            <v>TALOJA</v>
          </cell>
          <cell r="O460">
            <v>9103450920</v>
          </cell>
        </row>
        <row r="461">
          <cell r="K461" t="str">
            <v>VVF/TAL/EXP/1018</v>
          </cell>
          <cell r="L461" t="str">
            <v>Sea</v>
          </cell>
          <cell r="M461" t="str">
            <v>EOU</v>
          </cell>
          <cell r="N461" t="str">
            <v>TALOJA</v>
          </cell>
          <cell r="O461">
            <v>9103450925</v>
          </cell>
        </row>
        <row r="462">
          <cell r="K462" t="str">
            <v>VVF/TAL/EXP/1035</v>
          </cell>
          <cell r="L462" t="str">
            <v>Sea</v>
          </cell>
          <cell r="M462" t="str">
            <v>EOU</v>
          </cell>
          <cell r="N462" t="str">
            <v>TALOJA</v>
          </cell>
          <cell r="O462">
            <v>9103450940</v>
          </cell>
        </row>
        <row r="463">
          <cell r="K463" t="str">
            <v>VVF/TAL/EXP/0996</v>
          </cell>
          <cell r="L463" t="str">
            <v>Sea</v>
          </cell>
          <cell r="M463" t="str">
            <v>EOU</v>
          </cell>
          <cell r="N463" t="str">
            <v>TALOJA</v>
          </cell>
          <cell r="O463">
            <v>9103450902</v>
          </cell>
        </row>
        <row r="464">
          <cell r="K464" t="str">
            <v>VVF/TAL/EXP/0997</v>
          </cell>
          <cell r="L464" t="str">
            <v>Sea</v>
          </cell>
          <cell r="M464" t="str">
            <v>EOU</v>
          </cell>
          <cell r="N464" t="str">
            <v>TALOJA</v>
          </cell>
          <cell r="O464">
            <v>9103450903</v>
          </cell>
        </row>
        <row r="465">
          <cell r="K465" t="str">
            <v>VVF/TAL/EXP/1055</v>
          </cell>
          <cell r="L465" t="str">
            <v>Sea</v>
          </cell>
          <cell r="M465" t="str">
            <v>EOU</v>
          </cell>
          <cell r="N465" t="str">
            <v>TALOJA</v>
          </cell>
          <cell r="O465">
            <v>9103450963</v>
          </cell>
        </row>
        <row r="466">
          <cell r="K466" t="str">
            <v>VVF/TAL/EXP/1068</v>
          </cell>
          <cell r="L466" t="str">
            <v>Sea</v>
          </cell>
          <cell r="M466" t="str">
            <v>EOU</v>
          </cell>
          <cell r="N466" t="str">
            <v>TALOJA</v>
          </cell>
          <cell r="O466">
            <v>9103450973</v>
          </cell>
        </row>
        <row r="467">
          <cell r="K467" t="str">
            <v>VVF/TAL/EXP/1023</v>
          </cell>
          <cell r="L467" t="str">
            <v>Sea</v>
          </cell>
          <cell r="M467" t="str">
            <v>EOU</v>
          </cell>
          <cell r="N467" t="str">
            <v>TALOJA</v>
          </cell>
          <cell r="O467">
            <v>9103450930</v>
          </cell>
        </row>
        <row r="468">
          <cell r="K468" t="str">
            <v>VVF/TAL/EXP/1001</v>
          </cell>
          <cell r="L468" t="str">
            <v>Sea</v>
          </cell>
          <cell r="M468" t="str">
            <v>EOU</v>
          </cell>
          <cell r="N468" t="str">
            <v>TALOJA</v>
          </cell>
          <cell r="O468">
            <v>9103450910</v>
          </cell>
        </row>
        <row r="469">
          <cell r="K469" t="str">
            <v>VVF/TAL/EXP/1027</v>
          </cell>
          <cell r="L469" t="str">
            <v>Sea</v>
          </cell>
          <cell r="M469" t="str">
            <v>EOU</v>
          </cell>
          <cell r="N469" t="str">
            <v>TALOJA</v>
          </cell>
          <cell r="O469">
            <v>9103450933</v>
          </cell>
        </row>
        <row r="470">
          <cell r="K470" t="str">
            <v>VVF/TAL/EXP/1083</v>
          </cell>
          <cell r="L470" t="str">
            <v>Sea</v>
          </cell>
          <cell r="M470" t="str">
            <v>EOU</v>
          </cell>
          <cell r="N470" t="str">
            <v>TALOJA</v>
          </cell>
          <cell r="O470">
            <v>9103450987</v>
          </cell>
        </row>
        <row r="471">
          <cell r="K471" t="str">
            <v>VVF/TAL/EXP/1047</v>
          </cell>
          <cell r="L471" t="str">
            <v>Sea</v>
          </cell>
          <cell r="M471" t="str">
            <v>EOU</v>
          </cell>
          <cell r="N471" t="str">
            <v>TALOJA</v>
          </cell>
          <cell r="O471">
            <v>9103450951</v>
          </cell>
        </row>
        <row r="472">
          <cell r="K472" t="str">
            <v>VVF/TAL/EXP/1048</v>
          </cell>
          <cell r="L472" t="str">
            <v>Sea</v>
          </cell>
          <cell r="M472" t="str">
            <v>EOU</v>
          </cell>
          <cell r="N472" t="str">
            <v>TALOJA</v>
          </cell>
          <cell r="O472">
            <v>9103450952</v>
          </cell>
        </row>
        <row r="473">
          <cell r="K473" t="str">
            <v>VVF/TAL/EXP/1022</v>
          </cell>
          <cell r="L473" t="str">
            <v>Sea</v>
          </cell>
          <cell r="M473" t="str">
            <v>EOU</v>
          </cell>
          <cell r="N473" t="str">
            <v>TALOJA</v>
          </cell>
          <cell r="O473">
            <v>9103450944</v>
          </cell>
        </row>
        <row r="474">
          <cell r="K474" t="str">
            <v>VVF/TAL/EXP/1054</v>
          </cell>
          <cell r="L474" t="str">
            <v>Sea</v>
          </cell>
          <cell r="M474" t="str">
            <v>EOU</v>
          </cell>
          <cell r="N474" t="str">
            <v>TALOJA</v>
          </cell>
          <cell r="O474">
            <v>9103450955</v>
          </cell>
        </row>
        <row r="475">
          <cell r="K475" t="str">
            <v>VVF/TAL/EXP/1084</v>
          </cell>
          <cell r="L475" t="str">
            <v>Sea</v>
          </cell>
          <cell r="M475" t="str">
            <v>EOU</v>
          </cell>
          <cell r="N475" t="str">
            <v>TALOJA</v>
          </cell>
          <cell r="O475">
            <v>9103450988</v>
          </cell>
        </row>
        <row r="476">
          <cell r="K476" t="str">
            <v>VVF/TAL/EXP/1087</v>
          </cell>
          <cell r="L476" t="str">
            <v>Sea</v>
          </cell>
          <cell r="M476" t="str">
            <v>EOU</v>
          </cell>
          <cell r="N476" t="str">
            <v>TALOJA</v>
          </cell>
          <cell r="O476">
            <v>9103450990</v>
          </cell>
        </row>
        <row r="477">
          <cell r="K477" t="str">
            <v>VVF/TAL/EXP/1063</v>
          </cell>
          <cell r="L477" t="str">
            <v>Sea</v>
          </cell>
          <cell r="M477" t="str">
            <v>EOU</v>
          </cell>
          <cell r="N477" t="str">
            <v>TALOJA</v>
          </cell>
          <cell r="O477">
            <v>9103450968974</v>
          </cell>
        </row>
        <row r="478">
          <cell r="K478" t="str">
            <v>VVF/TAL/EXP/1069</v>
          </cell>
          <cell r="L478" t="str">
            <v>Sea</v>
          </cell>
          <cell r="M478" t="str">
            <v>EOU</v>
          </cell>
          <cell r="N478" t="str">
            <v>TALOJA</v>
          </cell>
          <cell r="O478">
            <v>9103450968974</v>
          </cell>
        </row>
        <row r="479">
          <cell r="K479" t="str">
            <v>VVF/TAL/EXP/1062</v>
          </cell>
          <cell r="L479" t="str">
            <v>Sea</v>
          </cell>
          <cell r="M479" t="str">
            <v>EOU</v>
          </cell>
          <cell r="N479" t="str">
            <v>TALOJA</v>
          </cell>
          <cell r="O479">
            <v>9103450969</v>
          </cell>
        </row>
        <row r="480">
          <cell r="K480" t="str">
            <v>VVF/TAL/EXP/1064</v>
          </cell>
          <cell r="L480" t="str">
            <v>Sea</v>
          </cell>
          <cell r="M480" t="str">
            <v>EOU</v>
          </cell>
          <cell r="N480" t="str">
            <v>TALOJA</v>
          </cell>
          <cell r="O480">
            <v>9103450970</v>
          </cell>
        </row>
        <row r="481">
          <cell r="K481" t="str">
            <v>VVF/TAL/EXP/1076</v>
          </cell>
          <cell r="L481" t="str">
            <v>Sea</v>
          </cell>
          <cell r="M481" t="str">
            <v>EOU</v>
          </cell>
          <cell r="N481" t="str">
            <v>TALOJA</v>
          </cell>
          <cell r="O481">
            <v>9103450982</v>
          </cell>
        </row>
        <row r="482">
          <cell r="K482" t="str">
            <v>VVF/TAL/EXP/1065</v>
          </cell>
          <cell r="L482" t="str">
            <v>Sea</v>
          </cell>
          <cell r="M482" t="str">
            <v>EOU</v>
          </cell>
          <cell r="N482" t="str">
            <v>TALOJA</v>
          </cell>
          <cell r="O482">
            <v>9103450971</v>
          </cell>
        </row>
        <row r="483">
          <cell r="K483" t="str">
            <v>VVF/TAL/EXP/1075</v>
          </cell>
          <cell r="L483" t="str">
            <v>Sea</v>
          </cell>
          <cell r="M483" t="str">
            <v>EOU</v>
          </cell>
          <cell r="N483" t="str">
            <v>TALOJA</v>
          </cell>
          <cell r="O483">
            <v>9103450980</v>
          </cell>
        </row>
        <row r="484">
          <cell r="K484" t="str">
            <v>VVF/TAL/EXP/1085</v>
          </cell>
          <cell r="L484" t="str">
            <v>Sea</v>
          </cell>
          <cell r="M484" t="str">
            <v>EOU</v>
          </cell>
          <cell r="N484" t="str">
            <v>TALOJA</v>
          </cell>
          <cell r="O484">
            <v>9103450989</v>
          </cell>
        </row>
        <row r="485">
          <cell r="K485" t="str">
            <v>VVF/TAL/EXP/1086</v>
          </cell>
          <cell r="L485" t="str">
            <v>Sea</v>
          </cell>
          <cell r="M485" t="str">
            <v>EOU</v>
          </cell>
          <cell r="N485" t="str">
            <v>TALOJA</v>
          </cell>
          <cell r="O485">
            <v>9103450992</v>
          </cell>
        </row>
        <row r="486">
          <cell r="K486" t="str">
            <v>VVF/TAL/EXP/1017</v>
          </cell>
          <cell r="L486" t="str">
            <v>Sea</v>
          </cell>
          <cell r="M486" t="str">
            <v>EOU</v>
          </cell>
          <cell r="N486" t="str">
            <v>TALOJA</v>
          </cell>
          <cell r="O486">
            <v>9103450953</v>
          </cell>
        </row>
        <row r="487">
          <cell r="K487" t="str">
            <v>VVF/TAL/EXP/1040</v>
          </cell>
          <cell r="L487" t="str">
            <v>Sea</v>
          </cell>
          <cell r="M487" t="str">
            <v>EOU</v>
          </cell>
          <cell r="N487" t="str">
            <v>TALOJA</v>
          </cell>
          <cell r="O487">
            <v>9103450967</v>
          </cell>
        </row>
        <row r="488">
          <cell r="K488" t="str">
            <v>VVF/TAL/EXP/1073</v>
          </cell>
          <cell r="L488" t="str">
            <v>Sea</v>
          </cell>
          <cell r="M488" t="str">
            <v>EOU</v>
          </cell>
          <cell r="N488" t="str">
            <v>TALOJA</v>
          </cell>
          <cell r="O488">
            <v>9103450977</v>
          </cell>
        </row>
        <row r="489">
          <cell r="K489" t="str">
            <v>VVF/TAL/EXP/1096</v>
          </cell>
          <cell r="L489" t="str">
            <v>Sea</v>
          </cell>
          <cell r="M489" t="str">
            <v>EOU</v>
          </cell>
          <cell r="N489" t="str">
            <v>TALOJA</v>
          </cell>
          <cell r="O489">
            <v>9103451009</v>
          </cell>
        </row>
        <row r="490">
          <cell r="K490" t="str">
            <v>VVF/TAL/EXP/1098</v>
          </cell>
          <cell r="L490" t="str">
            <v>Sea</v>
          </cell>
          <cell r="M490" t="str">
            <v>EOU</v>
          </cell>
          <cell r="N490" t="str">
            <v>TALOJA</v>
          </cell>
          <cell r="O490">
            <v>9103451009</v>
          </cell>
        </row>
        <row r="491">
          <cell r="K491" t="str">
            <v>VVF/TAL/EXP/1092</v>
          </cell>
          <cell r="L491" t="str">
            <v>Sea</v>
          </cell>
          <cell r="M491" t="str">
            <v>EOU</v>
          </cell>
          <cell r="N491" t="str">
            <v>TALOJA</v>
          </cell>
          <cell r="O491">
            <v>9103450997</v>
          </cell>
        </row>
        <row r="492">
          <cell r="K492" t="str">
            <v>VVF/TAL/EXP/1093</v>
          </cell>
          <cell r="L492" t="str">
            <v>Sea</v>
          </cell>
          <cell r="M492" t="str">
            <v>EOU</v>
          </cell>
          <cell r="N492" t="str">
            <v>TALOJA</v>
          </cell>
          <cell r="O492">
            <v>9103450998</v>
          </cell>
        </row>
        <row r="493">
          <cell r="K493" t="str">
            <v>VVF/TAL/EXP/1094</v>
          </cell>
          <cell r="L493" t="str">
            <v>Sea</v>
          </cell>
          <cell r="M493" t="str">
            <v>EOU</v>
          </cell>
          <cell r="N493" t="str">
            <v>TALOJA</v>
          </cell>
          <cell r="O493">
            <v>9103450999</v>
          </cell>
        </row>
        <row r="494">
          <cell r="K494" t="str">
            <v>VVF/TAL/EXP/1095</v>
          </cell>
          <cell r="L494" t="str">
            <v>Sea</v>
          </cell>
          <cell r="M494" t="str">
            <v>EOU</v>
          </cell>
          <cell r="N494" t="str">
            <v>TALOJA</v>
          </cell>
          <cell r="O494">
            <v>9103451000</v>
          </cell>
        </row>
        <row r="495">
          <cell r="K495" t="str">
            <v>VVF/TAL/EXP/1110</v>
          </cell>
          <cell r="L495" t="str">
            <v>Sea</v>
          </cell>
          <cell r="M495" t="str">
            <v>EOU</v>
          </cell>
          <cell r="N495" t="str">
            <v>TALOJA</v>
          </cell>
          <cell r="O495" t="str">
            <v>9103451021-22</v>
          </cell>
        </row>
        <row r="496">
          <cell r="K496" t="str">
            <v>VVF/TAL/EXP/1116</v>
          </cell>
          <cell r="L496" t="str">
            <v>Sea</v>
          </cell>
          <cell r="M496" t="str">
            <v>EOU</v>
          </cell>
          <cell r="N496" t="str">
            <v>TALOJA</v>
          </cell>
          <cell r="O496" t="str">
            <v>9103451021-22</v>
          </cell>
        </row>
        <row r="497">
          <cell r="K497" t="str">
            <v>VVF/TAL/EXP/1118</v>
          </cell>
          <cell r="L497" t="str">
            <v>Sea</v>
          </cell>
          <cell r="M497" t="str">
            <v>EOU</v>
          </cell>
          <cell r="N497" t="str">
            <v>TALOJA</v>
          </cell>
          <cell r="O497">
            <v>9103451023</v>
          </cell>
        </row>
        <row r="498">
          <cell r="K498" t="str">
            <v>VVF/TAL/EXP/1108</v>
          </cell>
          <cell r="L498" t="str">
            <v>Sea</v>
          </cell>
          <cell r="M498" t="str">
            <v>EOU</v>
          </cell>
          <cell r="N498" t="str">
            <v>TALOJA</v>
          </cell>
          <cell r="O498" t="str">
            <v>9103451019-20</v>
          </cell>
        </row>
        <row r="499">
          <cell r="K499" t="str">
            <v>VVF/TAL/EXP/1111</v>
          </cell>
          <cell r="L499" t="str">
            <v>Sea</v>
          </cell>
          <cell r="M499" t="str">
            <v>EOU</v>
          </cell>
          <cell r="N499" t="str">
            <v>TALOJA</v>
          </cell>
          <cell r="O499" t="str">
            <v>9103451019-20</v>
          </cell>
        </row>
        <row r="500">
          <cell r="K500" t="str">
            <v>VVF/TAL/EXP/1117</v>
          </cell>
          <cell r="L500" t="str">
            <v>Sea</v>
          </cell>
          <cell r="M500" t="str">
            <v>EOU</v>
          </cell>
          <cell r="N500" t="str">
            <v>TALOJA</v>
          </cell>
          <cell r="O500" t="str">
            <v>9103451019-20</v>
          </cell>
        </row>
        <row r="501">
          <cell r="K501" t="str">
            <v>VVF/TAL/EXP/1140</v>
          </cell>
          <cell r="L501" t="str">
            <v>Sea</v>
          </cell>
          <cell r="M501" t="str">
            <v>EOU</v>
          </cell>
          <cell r="N501" t="str">
            <v>TALOJA</v>
          </cell>
          <cell r="O501">
            <v>9103451044</v>
          </cell>
        </row>
        <row r="502">
          <cell r="K502" t="str">
            <v>VVF/TAL/EXP/1131</v>
          </cell>
          <cell r="L502" t="str">
            <v>Sea</v>
          </cell>
          <cell r="M502" t="str">
            <v>EOU</v>
          </cell>
          <cell r="N502" t="str">
            <v>TALOJA</v>
          </cell>
          <cell r="O502">
            <v>9103451030</v>
          </cell>
        </row>
        <row r="503">
          <cell r="K503" t="str">
            <v>VVF/TAL/EXP/1130</v>
          </cell>
          <cell r="L503" t="str">
            <v>Sea</v>
          </cell>
          <cell r="M503" t="str">
            <v>EOU</v>
          </cell>
          <cell r="N503" t="str">
            <v>TALOJA</v>
          </cell>
          <cell r="O503">
            <v>9103451031</v>
          </cell>
        </row>
        <row r="504">
          <cell r="K504" t="str">
            <v>VVF/TAL/EXP/1147</v>
          </cell>
          <cell r="L504" t="str">
            <v>Sea</v>
          </cell>
          <cell r="M504" t="str">
            <v>EOU</v>
          </cell>
          <cell r="N504" t="str">
            <v>TALOJA</v>
          </cell>
          <cell r="O504">
            <v>9103451053</v>
          </cell>
        </row>
        <row r="505">
          <cell r="K505" t="str">
            <v>VVF/TAL/EXP/1149</v>
          </cell>
          <cell r="L505" t="str">
            <v>Sea</v>
          </cell>
          <cell r="M505" t="str">
            <v>EOU</v>
          </cell>
          <cell r="N505" t="str">
            <v>TALOJA</v>
          </cell>
          <cell r="O505">
            <v>9103451060</v>
          </cell>
        </row>
        <row r="506">
          <cell r="K506" t="str">
            <v>VVF/TAL/EXP/1157</v>
          </cell>
          <cell r="L506" t="str">
            <v>Sea</v>
          </cell>
          <cell r="M506" t="str">
            <v>EOU</v>
          </cell>
          <cell r="N506" t="str">
            <v>TALOJA</v>
          </cell>
          <cell r="O506">
            <v>9103451061</v>
          </cell>
        </row>
        <row r="507">
          <cell r="K507" t="str">
            <v>VVF/TAL/EXP/1163</v>
          </cell>
          <cell r="L507" t="str">
            <v>Sea</v>
          </cell>
          <cell r="M507" t="str">
            <v>EOU</v>
          </cell>
          <cell r="N507" t="str">
            <v>TALOJA</v>
          </cell>
          <cell r="O507">
            <v>9103451067</v>
          </cell>
        </row>
        <row r="508">
          <cell r="K508" t="str">
            <v>VVF/TAL/EXP/1159</v>
          </cell>
          <cell r="L508" t="str">
            <v>Sea</v>
          </cell>
          <cell r="M508" t="str">
            <v>EOU</v>
          </cell>
          <cell r="N508" t="str">
            <v>TALOJA</v>
          </cell>
          <cell r="O508">
            <v>9103451065</v>
          </cell>
        </row>
        <row r="509">
          <cell r="K509" t="str">
            <v>VVF/TAL/EXP/1161</v>
          </cell>
          <cell r="L509" t="str">
            <v>Sea</v>
          </cell>
          <cell r="M509" t="str">
            <v>EOU</v>
          </cell>
          <cell r="N509" t="str">
            <v>TALOJA</v>
          </cell>
          <cell r="O509">
            <v>9103451066</v>
          </cell>
        </row>
        <row r="510">
          <cell r="K510" t="str">
            <v>VVF/TAL/EXP/1152</v>
          </cell>
          <cell r="L510" t="str">
            <v>Sea</v>
          </cell>
          <cell r="M510" t="str">
            <v>EOU</v>
          </cell>
          <cell r="N510" t="str">
            <v>TALOJA</v>
          </cell>
          <cell r="O510" t="str">
            <v>9103451058-59</v>
          </cell>
        </row>
        <row r="511">
          <cell r="K511" t="str">
            <v>VVF/TAL/EXP/1155</v>
          </cell>
          <cell r="L511" t="str">
            <v>Sea</v>
          </cell>
          <cell r="M511" t="str">
            <v>EOU</v>
          </cell>
          <cell r="N511" t="str">
            <v>TALOJA</v>
          </cell>
          <cell r="O511" t="str">
            <v>9103451058-59</v>
          </cell>
        </row>
        <row r="512">
          <cell r="K512" t="str">
            <v>VVF/TAL/EXP/1143</v>
          </cell>
          <cell r="L512" t="str">
            <v>Sea</v>
          </cell>
          <cell r="M512" t="str">
            <v>EOU</v>
          </cell>
          <cell r="N512" t="str">
            <v>TALOJA</v>
          </cell>
          <cell r="O512">
            <v>9103451049</v>
          </cell>
        </row>
        <row r="513">
          <cell r="K513" t="str">
            <v>VVF/TAL/EXP/1183</v>
          </cell>
          <cell r="L513" t="str">
            <v>Sea</v>
          </cell>
          <cell r="M513" t="str">
            <v>EOU</v>
          </cell>
          <cell r="N513" t="str">
            <v>TALOJA</v>
          </cell>
          <cell r="O513">
            <v>9103451087</v>
          </cell>
        </row>
        <row r="514">
          <cell r="K514" t="str">
            <v>VVF/TAL/EXP/1197</v>
          </cell>
          <cell r="L514" t="str">
            <v>Sea</v>
          </cell>
          <cell r="M514" t="str">
            <v>EOU</v>
          </cell>
          <cell r="N514" t="str">
            <v>TALOJA</v>
          </cell>
          <cell r="O514">
            <v>9103451101</v>
          </cell>
        </row>
        <row r="515">
          <cell r="K515" t="str">
            <v>VVF/TAL/EXP/1176</v>
          </cell>
          <cell r="L515" t="str">
            <v>Sea</v>
          </cell>
          <cell r="M515" t="str">
            <v>EOU</v>
          </cell>
          <cell r="N515" t="str">
            <v>TALOJA</v>
          </cell>
          <cell r="O515">
            <v>9103451080</v>
          </cell>
        </row>
        <row r="516">
          <cell r="K516" t="str">
            <v>VVF/TAL/EXP/1175</v>
          </cell>
          <cell r="L516" t="str">
            <v>Sea</v>
          </cell>
          <cell r="M516" t="str">
            <v>EOU</v>
          </cell>
          <cell r="N516" t="str">
            <v>TALOJA</v>
          </cell>
          <cell r="O516">
            <v>9103451081</v>
          </cell>
        </row>
        <row r="517">
          <cell r="K517" t="str">
            <v>VVF/TAL/EXP/1085</v>
          </cell>
          <cell r="L517" t="str">
            <v>Sea</v>
          </cell>
          <cell r="M517" t="str">
            <v>EOU</v>
          </cell>
          <cell r="N517" t="str">
            <v>TALOJA</v>
          </cell>
          <cell r="O517">
            <v>9103451085</v>
          </cell>
        </row>
        <row r="518">
          <cell r="K518" t="str">
            <v>VVF/TAL/EXP/1156</v>
          </cell>
          <cell r="L518" t="str">
            <v>Sea</v>
          </cell>
          <cell r="M518" t="str">
            <v>EOU</v>
          </cell>
          <cell r="N518" t="str">
            <v>TALOJA</v>
          </cell>
          <cell r="O518">
            <v>9103451062</v>
          </cell>
        </row>
        <row r="519">
          <cell r="K519" t="str">
            <v>VVF/TAL/EXP/1104</v>
          </cell>
          <cell r="L519" t="str">
            <v>Sea</v>
          </cell>
          <cell r="M519" t="str">
            <v>EOU</v>
          </cell>
          <cell r="N519" t="str">
            <v>TALOJA</v>
          </cell>
          <cell r="O519">
            <v>9103451010</v>
          </cell>
        </row>
        <row r="520">
          <cell r="K520" t="str">
            <v>VVF/TAL/EXP/1177</v>
          </cell>
          <cell r="L520" t="str">
            <v>Sea</v>
          </cell>
          <cell r="M520" t="str">
            <v>EOU</v>
          </cell>
          <cell r="N520" t="str">
            <v>TALOJA</v>
          </cell>
          <cell r="O520">
            <v>9103451082</v>
          </cell>
        </row>
        <row r="521">
          <cell r="K521" t="str">
            <v>VVF/TAL/EXP/1217</v>
          </cell>
          <cell r="L521" t="str">
            <v>Sea</v>
          </cell>
          <cell r="M521" t="str">
            <v>EOU</v>
          </cell>
          <cell r="N521" t="str">
            <v>TALOJA</v>
          </cell>
          <cell r="O521">
            <v>9103451118</v>
          </cell>
        </row>
        <row r="522">
          <cell r="K522" t="str">
            <v>VVF/TAL/EXP/1225</v>
          </cell>
          <cell r="L522" t="str">
            <v>Sea</v>
          </cell>
          <cell r="M522" t="str">
            <v>EOU</v>
          </cell>
          <cell r="N522" t="str">
            <v>TALOJA</v>
          </cell>
          <cell r="O522">
            <v>9103451126</v>
          </cell>
        </row>
        <row r="523">
          <cell r="K523" t="str">
            <v>VVF/TAL/EXP/1074</v>
          </cell>
          <cell r="L523" t="str">
            <v>Sea</v>
          </cell>
          <cell r="M523" t="str">
            <v>EOU</v>
          </cell>
          <cell r="N523" t="str">
            <v>TALOJA</v>
          </cell>
          <cell r="O523">
            <v>9103450978</v>
          </cell>
        </row>
        <row r="524">
          <cell r="K524" t="str">
            <v>VVF/TAL/EXP/1209</v>
          </cell>
          <cell r="L524" t="str">
            <v>Sea</v>
          </cell>
          <cell r="M524" t="str">
            <v>EOU</v>
          </cell>
          <cell r="N524" t="str">
            <v>TALOJA</v>
          </cell>
          <cell r="O524">
            <v>9103451110</v>
          </cell>
        </row>
        <row r="525">
          <cell r="K525" t="str">
            <v>VVF/TAL/EXP/1206</v>
          </cell>
          <cell r="L525" t="str">
            <v>Sea</v>
          </cell>
          <cell r="M525" t="str">
            <v>EOU</v>
          </cell>
          <cell r="N525" t="str">
            <v>TALOJA</v>
          </cell>
          <cell r="O525">
            <v>9103451106</v>
          </cell>
        </row>
        <row r="526">
          <cell r="K526" t="str">
            <v>VVF/TAL/EXP/1210</v>
          </cell>
          <cell r="L526" t="str">
            <v>Sea</v>
          </cell>
          <cell r="M526" t="str">
            <v>EOU</v>
          </cell>
          <cell r="N526" t="str">
            <v>TALOJA</v>
          </cell>
          <cell r="O526">
            <v>9103451111</v>
          </cell>
        </row>
        <row r="527">
          <cell r="K527" t="str">
            <v>VVF/TAL/EXP/1205</v>
          </cell>
          <cell r="L527" t="str">
            <v>Sea</v>
          </cell>
          <cell r="M527" t="str">
            <v>EOU</v>
          </cell>
          <cell r="N527" t="str">
            <v>TALOJA</v>
          </cell>
          <cell r="O527">
            <v>9103451105</v>
          </cell>
        </row>
        <row r="528">
          <cell r="K528" t="str">
            <v>VVF/TAL/EXP/1200</v>
          </cell>
          <cell r="L528" t="str">
            <v>Sea</v>
          </cell>
          <cell r="M528" t="str">
            <v>EOU</v>
          </cell>
          <cell r="N528" t="str">
            <v>TALOJA</v>
          </cell>
          <cell r="O528">
            <v>9103451104</v>
          </cell>
        </row>
        <row r="529">
          <cell r="K529" t="str">
            <v>VVF/TAL/EXP/1170</v>
          </cell>
          <cell r="L529" t="str">
            <v>Sea</v>
          </cell>
          <cell r="M529" t="str">
            <v>EOU</v>
          </cell>
          <cell r="N529" t="str">
            <v>TALOJA</v>
          </cell>
          <cell r="O529">
            <v>9103451075</v>
          </cell>
        </row>
        <row r="530">
          <cell r="K530" t="str">
            <v>VVF/TAL/EXP/1230</v>
          </cell>
          <cell r="L530" t="str">
            <v>Sea</v>
          </cell>
          <cell r="M530" t="str">
            <v>EOU</v>
          </cell>
          <cell r="N530" t="str">
            <v>TALOJA</v>
          </cell>
          <cell r="O530">
            <v>9103451131</v>
          </cell>
        </row>
        <row r="531">
          <cell r="K531" t="str">
            <v>VVF/TAL/EXP/1261</v>
          </cell>
          <cell r="L531" t="str">
            <v>Sea</v>
          </cell>
          <cell r="M531" t="str">
            <v>EOU</v>
          </cell>
          <cell r="N531" t="str">
            <v>TALOJA</v>
          </cell>
          <cell r="O531">
            <v>9103451157</v>
          </cell>
        </row>
        <row r="532">
          <cell r="K532" t="str">
            <v>VVF/TAL/EXP/1216</v>
          </cell>
          <cell r="L532" t="str">
            <v>Sea</v>
          </cell>
          <cell r="M532" t="str">
            <v>EOU</v>
          </cell>
          <cell r="N532" t="str">
            <v>TALOJA</v>
          </cell>
          <cell r="O532">
            <v>9103451117</v>
          </cell>
        </row>
        <row r="533">
          <cell r="K533" t="str">
            <v>VVF/TAL/EXP/1218</v>
          </cell>
          <cell r="L533" t="str">
            <v>Sea</v>
          </cell>
          <cell r="M533" t="str">
            <v>EOU</v>
          </cell>
          <cell r="N533" t="str">
            <v>TALOJA</v>
          </cell>
          <cell r="O533">
            <v>9103451119</v>
          </cell>
        </row>
        <row r="534">
          <cell r="K534" t="str">
            <v>VVF/TAL/EXP/1260</v>
          </cell>
          <cell r="L534" t="str">
            <v>Sea</v>
          </cell>
          <cell r="M534" t="str">
            <v>EOU</v>
          </cell>
          <cell r="N534" t="str">
            <v>TALOJA</v>
          </cell>
          <cell r="O534">
            <v>9103451158</v>
          </cell>
        </row>
        <row r="535">
          <cell r="K535" t="str">
            <v>VVF/TAL/EXP/1278</v>
          </cell>
          <cell r="L535" t="str">
            <v>Sea</v>
          </cell>
          <cell r="M535" t="str">
            <v>EOU</v>
          </cell>
          <cell r="N535" t="str">
            <v>TALOJA</v>
          </cell>
          <cell r="O535">
            <v>9103451174</v>
          </cell>
        </row>
        <row r="536">
          <cell r="K536" t="str">
            <v>VVF/TAL/EXP/1199</v>
          </cell>
          <cell r="L536" t="str">
            <v>Sea</v>
          </cell>
          <cell r="M536" t="str">
            <v>EOU</v>
          </cell>
          <cell r="N536" t="str">
            <v>TALOJA</v>
          </cell>
          <cell r="O536">
            <v>9103451103</v>
          </cell>
        </row>
        <row r="537">
          <cell r="K537" t="str">
            <v>VVF/TAL/EXP/1229</v>
          </cell>
          <cell r="L537" t="str">
            <v>Sea</v>
          </cell>
          <cell r="M537" t="str">
            <v>EOU</v>
          </cell>
          <cell r="N537" t="str">
            <v>TALOJA</v>
          </cell>
          <cell r="O537">
            <v>9103451130</v>
          </cell>
        </row>
        <row r="538">
          <cell r="K538" t="str">
            <v>VVF/TAL/EXP/1189</v>
          </cell>
          <cell r="L538" t="str">
            <v>Sea</v>
          </cell>
          <cell r="M538" t="str">
            <v>EOU</v>
          </cell>
          <cell r="N538" t="str">
            <v>TALOJA</v>
          </cell>
          <cell r="O538">
            <v>9103451092</v>
          </cell>
        </row>
        <row r="539">
          <cell r="K539" t="str">
            <v>VVF/TAL/EXP/1213</v>
          </cell>
          <cell r="L539" t="str">
            <v>Sea</v>
          </cell>
          <cell r="M539" t="str">
            <v>EOU</v>
          </cell>
          <cell r="N539" t="str">
            <v>TALOJA</v>
          </cell>
          <cell r="O539">
            <v>9103451120</v>
          </cell>
        </row>
        <row r="540">
          <cell r="K540" t="str">
            <v>VVF/TAL/EXP/1275</v>
          </cell>
          <cell r="L540" t="str">
            <v>Sea</v>
          </cell>
          <cell r="M540" t="str">
            <v>EOU</v>
          </cell>
          <cell r="N540" t="str">
            <v>TALOJA</v>
          </cell>
          <cell r="O540">
            <v>9103451171</v>
          </cell>
        </row>
        <row r="541">
          <cell r="K541" t="str">
            <v>VVF/TAL/EXP/1285</v>
          </cell>
          <cell r="L541" t="str">
            <v>Sea</v>
          </cell>
          <cell r="M541" t="str">
            <v>EOU</v>
          </cell>
          <cell r="N541" t="str">
            <v>TALOJA</v>
          </cell>
          <cell r="O541">
            <v>9103451183</v>
          </cell>
        </row>
        <row r="542">
          <cell r="K542" t="str">
            <v>VVF/TAL/EXP/1212</v>
          </cell>
          <cell r="L542" t="str">
            <v>Sea</v>
          </cell>
          <cell r="M542" t="str">
            <v>EOU</v>
          </cell>
          <cell r="N542" t="str">
            <v>TALOJA</v>
          </cell>
          <cell r="O542">
            <v>9103451121</v>
          </cell>
        </row>
        <row r="543">
          <cell r="K543" t="str">
            <v>VVF/TAL/EXP/1263</v>
          </cell>
          <cell r="L543" t="str">
            <v>Sea</v>
          </cell>
          <cell r="M543" t="str">
            <v>EOU</v>
          </cell>
          <cell r="N543" t="str">
            <v>TALOJA</v>
          </cell>
          <cell r="O543">
            <v>9103451167</v>
          </cell>
        </row>
        <row r="544">
          <cell r="K544" t="str">
            <v>VVF/TAL/EXP/1273</v>
          </cell>
          <cell r="L544" t="str">
            <v>Sea</v>
          </cell>
          <cell r="M544" t="str">
            <v>EOU</v>
          </cell>
          <cell r="N544" t="str">
            <v>TALOJA</v>
          </cell>
          <cell r="O544">
            <v>9103451170</v>
          </cell>
        </row>
        <row r="545">
          <cell r="K545" t="str">
            <v>VVF/TAL/EXP/1274</v>
          </cell>
          <cell r="L545" t="str">
            <v>Sea</v>
          </cell>
          <cell r="M545" t="str">
            <v>EOU</v>
          </cell>
          <cell r="N545" t="str">
            <v>TALOJA</v>
          </cell>
          <cell r="O545">
            <v>9103451170</v>
          </cell>
        </row>
        <row r="546">
          <cell r="K546" t="str">
            <v>VVF/TAL/EXP/1279</v>
          </cell>
          <cell r="L546" t="str">
            <v>Sea</v>
          </cell>
          <cell r="M546" t="str">
            <v>EOU</v>
          </cell>
          <cell r="N546" t="str">
            <v>TALOJA</v>
          </cell>
          <cell r="O546">
            <v>9103451175</v>
          </cell>
        </row>
        <row r="547">
          <cell r="K547" t="str">
            <v>VVF/TAL/EXP/1208</v>
          </cell>
          <cell r="L547" t="str">
            <v>Sea</v>
          </cell>
          <cell r="M547" t="str">
            <v>EOU</v>
          </cell>
          <cell r="N547" t="str">
            <v>TALOJA</v>
          </cell>
          <cell r="O547">
            <v>9103451109</v>
          </cell>
        </row>
        <row r="548">
          <cell r="K548" t="str">
            <v>VVF/TAL/EXP/1287</v>
          </cell>
          <cell r="L548" t="str">
            <v>Sea</v>
          </cell>
          <cell r="M548" t="str">
            <v>EOU</v>
          </cell>
          <cell r="N548" t="str">
            <v>TALOJA</v>
          </cell>
          <cell r="O548">
            <v>9103451190</v>
          </cell>
        </row>
        <row r="549">
          <cell r="K549" t="str">
            <v>VVF/TAL/EXP/1219</v>
          </cell>
          <cell r="L549" t="str">
            <v>Sea</v>
          </cell>
          <cell r="M549" t="str">
            <v>EOU</v>
          </cell>
          <cell r="N549" t="str">
            <v>TALOJA</v>
          </cell>
          <cell r="O549" t="str">
            <v>9103451132-33</v>
          </cell>
        </row>
        <row r="550">
          <cell r="K550" t="str">
            <v>VVF/TAL/EXP/1220</v>
          </cell>
          <cell r="L550" t="str">
            <v>Sea</v>
          </cell>
          <cell r="M550" t="str">
            <v>EOU</v>
          </cell>
          <cell r="N550" t="str">
            <v>TALOJA</v>
          </cell>
          <cell r="O550" t="str">
            <v>9103451132-33</v>
          </cell>
        </row>
        <row r="551">
          <cell r="K551" t="str">
            <v>VVF/TAL/EXP/1231</v>
          </cell>
          <cell r="L551" t="str">
            <v>Sea</v>
          </cell>
          <cell r="M551" t="str">
            <v>EOU</v>
          </cell>
          <cell r="N551" t="str">
            <v>TALOJA</v>
          </cell>
          <cell r="O551">
            <v>9103451180</v>
          </cell>
        </row>
        <row r="552">
          <cell r="K552" t="str">
            <v>VVF/TAL/EXP/1293</v>
          </cell>
          <cell r="L552" t="str">
            <v>Sea</v>
          </cell>
          <cell r="M552" t="str">
            <v>EOU</v>
          </cell>
          <cell r="N552" t="str">
            <v>TALOJA</v>
          </cell>
          <cell r="O552">
            <v>9103451189</v>
          </cell>
        </row>
        <row r="553">
          <cell r="K553" t="str">
            <v>VVF/TAL/EXP/1297</v>
          </cell>
          <cell r="L553" t="str">
            <v>Sea</v>
          </cell>
          <cell r="M553" t="str">
            <v>EOU</v>
          </cell>
          <cell r="N553" t="str">
            <v>TALOJA</v>
          </cell>
          <cell r="O553">
            <v>9103451192</v>
          </cell>
        </row>
        <row r="554">
          <cell r="K554" t="str">
            <v>VVF/TAL/EXP/1298</v>
          </cell>
          <cell r="L554" t="str">
            <v>Sea</v>
          </cell>
          <cell r="M554" t="str">
            <v>EOU</v>
          </cell>
          <cell r="N554" t="str">
            <v>TALOJA</v>
          </cell>
          <cell r="O554">
            <v>9103451193</v>
          </cell>
        </row>
        <row r="555">
          <cell r="K555" t="str">
            <v>VVF/TAL/EXP/1299</v>
          </cell>
          <cell r="L555" t="str">
            <v>Sea</v>
          </cell>
          <cell r="M555" t="str">
            <v>EOU</v>
          </cell>
          <cell r="N555" t="str">
            <v>TALOJA</v>
          </cell>
          <cell r="O555">
            <v>9103451199</v>
          </cell>
        </row>
        <row r="556">
          <cell r="K556" t="str">
            <v>VVF/TAL/EXP/1300</v>
          </cell>
          <cell r="L556" t="str">
            <v>Sea</v>
          </cell>
          <cell r="M556" t="str">
            <v>EOU</v>
          </cell>
          <cell r="N556" t="str">
            <v>TALOJA</v>
          </cell>
          <cell r="O556">
            <v>9103451199</v>
          </cell>
        </row>
        <row r="557">
          <cell r="K557" t="str">
            <v>VVF/TAL/EXP/1302</v>
          </cell>
          <cell r="L557" t="str">
            <v>Sea</v>
          </cell>
          <cell r="M557" t="str">
            <v>EOU</v>
          </cell>
          <cell r="N557" t="str">
            <v>TALOJA</v>
          </cell>
          <cell r="O557">
            <v>9103451198</v>
          </cell>
        </row>
        <row r="558">
          <cell r="K558" t="str">
            <v>VVF/TAL/EXP/1301</v>
          </cell>
          <cell r="L558" t="str">
            <v>Sea</v>
          </cell>
          <cell r="M558" t="str">
            <v>EOU</v>
          </cell>
          <cell r="N558" t="str">
            <v>TALOJA</v>
          </cell>
          <cell r="O558">
            <v>9103451201</v>
          </cell>
        </row>
        <row r="559">
          <cell r="K559" t="str">
            <v>VVF/TAL/EXP/1253</v>
          </cell>
          <cell r="L559" t="str">
            <v>Sea</v>
          </cell>
          <cell r="M559" t="str">
            <v>EOU</v>
          </cell>
          <cell r="N559" t="str">
            <v>TALOJA</v>
          </cell>
          <cell r="O559">
            <v>9103451163</v>
          </cell>
        </row>
        <row r="560">
          <cell r="K560" t="str">
            <v>VVF/TAL/EXP/1233</v>
          </cell>
          <cell r="L560" t="str">
            <v>Sea</v>
          </cell>
          <cell r="M560" t="str">
            <v>EOU</v>
          </cell>
          <cell r="N560" t="str">
            <v>TALOJA</v>
          </cell>
          <cell r="O560" t="str">
            <v>9103451136-37-38</v>
          </cell>
        </row>
        <row r="561">
          <cell r="K561" t="str">
            <v>VVF/TAL/EXP/1235</v>
          </cell>
          <cell r="L561" t="str">
            <v>Sea</v>
          </cell>
          <cell r="M561" t="str">
            <v>EOU</v>
          </cell>
          <cell r="N561" t="str">
            <v>TALOJA</v>
          </cell>
          <cell r="O561" t="str">
            <v>9103451136-37-38</v>
          </cell>
        </row>
        <row r="562">
          <cell r="K562" t="str">
            <v>VVF/TAL/EXP/1320</v>
          </cell>
          <cell r="L562" t="str">
            <v>Sea</v>
          </cell>
          <cell r="M562" t="str">
            <v>EOU</v>
          </cell>
          <cell r="N562" t="str">
            <v>TALOJA</v>
          </cell>
          <cell r="O562" t="str">
            <v>9103451219,23</v>
          </cell>
        </row>
        <row r="563">
          <cell r="K563" t="str">
            <v>VVF/TAL/EXP/1325</v>
          </cell>
          <cell r="L563" t="str">
            <v>Sea</v>
          </cell>
          <cell r="M563" t="str">
            <v>EOU</v>
          </cell>
          <cell r="N563" t="str">
            <v>TALOJA</v>
          </cell>
          <cell r="O563" t="str">
            <v>9103451219,23</v>
          </cell>
        </row>
        <row r="564">
          <cell r="K564" t="str">
            <v>VVF/TAL/EXP/1315</v>
          </cell>
          <cell r="L564" t="str">
            <v>Sea</v>
          </cell>
          <cell r="M564" t="str">
            <v>EOU</v>
          </cell>
          <cell r="N564" t="str">
            <v>TALOJA</v>
          </cell>
          <cell r="O564" t="str">
            <v>9103451216,24</v>
          </cell>
        </row>
        <row r="565">
          <cell r="K565" t="str">
            <v>VVF/TAL/EXP/1326</v>
          </cell>
          <cell r="L565" t="str">
            <v>Sea</v>
          </cell>
          <cell r="M565" t="str">
            <v>EOU</v>
          </cell>
          <cell r="N565" t="str">
            <v>TALOJA</v>
          </cell>
          <cell r="O565" t="str">
            <v>9103451216,24</v>
          </cell>
        </row>
        <row r="566">
          <cell r="K566" t="str">
            <v>VVF/TAL/EXP/1321</v>
          </cell>
          <cell r="L566" t="str">
            <v>Sea</v>
          </cell>
          <cell r="M566" t="str">
            <v>EOU</v>
          </cell>
          <cell r="N566" t="str">
            <v>TALOJA</v>
          </cell>
          <cell r="O566" t="str">
            <v>9103451218 &amp;26</v>
          </cell>
        </row>
        <row r="567">
          <cell r="K567" t="str">
            <v>VVF/TAL/EXP/1328</v>
          </cell>
          <cell r="L567" t="str">
            <v>Sea</v>
          </cell>
          <cell r="M567" t="str">
            <v>EOU</v>
          </cell>
          <cell r="N567" t="str">
            <v>TALOJA</v>
          </cell>
          <cell r="O567" t="str">
            <v>9103451218 &amp;26</v>
          </cell>
        </row>
        <row r="568">
          <cell r="K568" t="str">
            <v>VVF/TAL/EXP/1292</v>
          </cell>
          <cell r="L568" t="str">
            <v>Sea</v>
          </cell>
          <cell r="M568" t="str">
            <v>EOU</v>
          </cell>
          <cell r="N568" t="str">
            <v>TALOJA</v>
          </cell>
          <cell r="O568">
            <v>9103451191</v>
          </cell>
        </row>
        <row r="569">
          <cell r="K569" t="str">
            <v>VVF/TAL/EXP/1334</v>
          </cell>
          <cell r="L569" t="str">
            <v>Sea</v>
          </cell>
          <cell r="M569" t="str">
            <v>EOU</v>
          </cell>
          <cell r="N569" t="str">
            <v>TALOJA</v>
          </cell>
          <cell r="O569">
            <v>9103451233</v>
          </cell>
        </row>
        <row r="570">
          <cell r="K570" t="str">
            <v>VVF/TAL/EXP/1261</v>
          </cell>
          <cell r="L570" t="str">
            <v>Sea</v>
          </cell>
          <cell r="M570" t="str">
            <v>EOU</v>
          </cell>
          <cell r="N570" t="str">
            <v>TALOJA</v>
          </cell>
          <cell r="O570">
            <v>9103451220</v>
          </cell>
        </row>
        <row r="571">
          <cell r="K571" t="str">
            <v>VVF/TAL/EXP/1330</v>
          </cell>
          <cell r="L571" t="str">
            <v>Sea</v>
          </cell>
          <cell r="M571" t="str">
            <v>EOU</v>
          </cell>
          <cell r="N571" t="str">
            <v>TALOJA</v>
          </cell>
          <cell r="O571" t="str">
            <v>9103451229-30</v>
          </cell>
        </row>
        <row r="572">
          <cell r="K572" t="str">
            <v>VVF/TAL/EXP/1335</v>
          </cell>
          <cell r="L572" t="str">
            <v>Sea</v>
          </cell>
          <cell r="M572" t="str">
            <v>EOU</v>
          </cell>
          <cell r="N572" t="str">
            <v>TALOJA</v>
          </cell>
          <cell r="O572" t="str">
            <v>9103451229-30</v>
          </cell>
        </row>
        <row r="573">
          <cell r="K573" t="str">
            <v>VVF/TAL/EXP/1331</v>
          </cell>
          <cell r="L573" t="str">
            <v>Sea</v>
          </cell>
          <cell r="M573" t="str">
            <v>EOU</v>
          </cell>
          <cell r="N573" t="str">
            <v>TALOJA</v>
          </cell>
          <cell r="O573" t="str">
            <v>9103451231-32</v>
          </cell>
        </row>
        <row r="574">
          <cell r="K574" t="str">
            <v>VVF/TAL/EXP/1333</v>
          </cell>
          <cell r="L574" t="str">
            <v>Sea</v>
          </cell>
          <cell r="M574" t="str">
            <v>EOU</v>
          </cell>
          <cell r="N574" t="str">
            <v>TALOJA</v>
          </cell>
          <cell r="O574" t="str">
            <v>9103451231-32</v>
          </cell>
        </row>
        <row r="575">
          <cell r="K575" t="str">
            <v>VVF/TAL/EXP/1195</v>
          </cell>
          <cell r="L575" t="str">
            <v>Sea</v>
          </cell>
          <cell r="M575" t="str">
            <v>EOU</v>
          </cell>
          <cell r="N575" t="str">
            <v>TALOJA</v>
          </cell>
          <cell r="O575">
            <v>9103451099</v>
          </cell>
        </row>
        <row r="576">
          <cell r="K576" t="str">
            <v>VVF/TAL/EXP/1196</v>
          </cell>
          <cell r="L576" t="str">
            <v>Sea</v>
          </cell>
          <cell r="M576" t="str">
            <v>EOU</v>
          </cell>
          <cell r="N576" t="str">
            <v>TALOJA</v>
          </cell>
          <cell r="O576">
            <v>9103451100</v>
          </cell>
        </row>
        <row r="577">
          <cell r="K577" t="str">
            <v>VVF/TAL/EXP/1339</v>
          </cell>
          <cell r="L577" t="str">
            <v>Sea</v>
          </cell>
          <cell r="M577" t="str">
            <v>EOU</v>
          </cell>
          <cell r="N577" t="str">
            <v>TALOJA</v>
          </cell>
          <cell r="O577">
            <v>9103451237</v>
          </cell>
        </row>
        <row r="578">
          <cell r="K578" t="str">
            <v>VVF/TAL/EXP/1349</v>
          </cell>
          <cell r="L578" t="str">
            <v>Sea</v>
          </cell>
          <cell r="M578" t="str">
            <v>EOU</v>
          </cell>
          <cell r="N578" t="str">
            <v>TALOJA</v>
          </cell>
          <cell r="O578">
            <v>9103451240</v>
          </cell>
        </row>
        <row r="579">
          <cell r="K579" t="str">
            <v>VVF/TAL/EXP/1343</v>
          </cell>
          <cell r="L579" t="str">
            <v>Sea</v>
          </cell>
          <cell r="M579" t="str">
            <v>EOU</v>
          </cell>
          <cell r="N579" t="str">
            <v>TALOJA</v>
          </cell>
          <cell r="O579">
            <v>9103451238</v>
          </cell>
        </row>
        <row r="580">
          <cell r="K580" t="str">
            <v>VVF/TAL/EXP/1347</v>
          </cell>
          <cell r="L580" t="str">
            <v>Sea</v>
          </cell>
          <cell r="M580" t="str">
            <v>EOU</v>
          </cell>
          <cell r="N580" t="str">
            <v>TALOJA</v>
          </cell>
          <cell r="O580">
            <v>9103451239</v>
          </cell>
        </row>
        <row r="581">
          <cell r="K581" t="str">
            <v>VVF/TAL/EXP/1360</v>
          </cell>
          <cell r="L581" t="str">
            <v>Sea</v>
          </cell>
          <cell r="M581" t="str">
            <v>EOU</v>
          </cell>
          <cell r="N581" t="str">
            <v>TALOJA</v>
          </cell>
          <cell r="O581" t="str">
            <v>9103451255-56</v>
          </cell>
        </row>
        <row r="582">
          <cell r="K582" t="str">
            <v>VVF/TAL/EXP/1363</v>
          </cell>
          <cell r="L582" t="str">
            <v>Sea</v>
          </cell>
          <cell r="M582" t="str">
            <v>EOU</v>
          </cell>
          <cell r="N582" t="str">
            <v>TALOJA</v>
          </cell>
          <cell r="O582" t="str">
            <v>9103451255-56</v>
          </cell>
        </row>
        <row r="583">
          <cell r="K583" t="str">
            <v>VVF/TAL/EXP/1359</v>
          </cell>
          <cell r="L583" t="str">
            <v>Sea</v>
          </cell>
          <cell r="M583" t="str">
            <v>EOU</v>
          </cell>
          <cell r="N583" t="str">
            <v>TALOJA</v>
          </cell>
          <cell r="O583" t="str">
            <v>9103451258 &amp; 63</v>
          </cell>
        </row>
        <row r="584">
          <cell r="K584" t="str">
            <v>VVF/TAL/EXP/1367</v>
          </cell>
          <cell r="L584" t="str">
            <v>Sea</v>
          </cell>
          <cell r="M584" t="str">
            <v>EOU</v>
          </cell>
          <cell r="N584" t="str">
            <v>TALOJA</v>
          </cell>
          <cell r="O584" t="str">
            <v>9103451258 &amp; 63</v>
          </cell>
        </row>
        <row r="585">
          <cell r="K585" t="str">
            <v>VVF/TAL/EXP/1374</v>
          </cell>
          <cell r="L585" t="str">
            <v>Sea</v>
          </cell>
          <cell r="M585" t="str">
            <v>EOU</v>
          </cell>
          <cell r="N585" t="str">
            <v>TALOJA</v>
          </cell>
          <cell r="O585">
            <v>9103451266</v>
          </cell>
        </row>
        <row r="586">
          <cell r="K586" t="str">
            <v>VVF/TAL/EXP/1350</v>
          </cell>
          <cell r="L586" t="str">
            <v>Sea</v>
          </cell>
          <cell r="M586" t="str">
            <v>EOU</v>
          </cell>
          <cell r="N586" t="str">
            <v>TALOJA</v>
          </cell>
          <cell r="O586" t="str">
            <v>9103451248-49-50</v>
          </cell>
        </row>
        <row r="587">
          <cell r="K587" t="str">
            <v>VVF/TAL/EXP/1353</v>
          </cell>
          <cell r="L587" t="str">
            <v>Sea</v>
          </cell>
          <cell r="M587" t="str">
            <v>EOU</v>
          </cell>
          <cell r="N587" t="str">
            <v>TALOJA</v>
          </cell>
          <cell r="O587" t="str">
            <v>9103451248-49-50</v>
          </cell>
        </row>
        <row r="588">
          <cell r="K588" t="str">
            <v>VVF/TAL/EXP/1356</v>
          </cell>
          <cell r="L588" t="str">
            <v>Sea</v>
          </cell>
          <cell r="M588" t="str">
            <v>EOU</v>
          </cell>
          <cell r="N588" t="str">
            <v>TALOJA</v>
          </cell>
          <cell r="O588" t="str">
            <v>9103451248-49-50</v>
          </cell>
        </row>
        <row r="589">
          <cell r="K589" t="str">
            <v>VVF/TAL/EXP/1358</v>
          </cell>
          <cell r="L589" t="str">
            <v>Sea</v>
          </cell>
          <cell r="M589" t="str">
            <v>EOU</v>
          </cell>
          <cell r="N589" t="str">
            <v>TALOJA</v>
          </cell>
          <cell r="O589" t="str">
            <v>9103451248-49-50</v>
          </cell>
        </row>
        <row r="590">
          <cell r="K590" t="str">
            <v>VVF/TAL/EXP/1368</v>
          </cell>
          <cell r="L590" t="str">
            <v>Sea</v>
          </cell>
          <cell r="M590" t="str">
            <v>EOU</v>
          </cell>
          <cell r="N590" t="str">
            <v>TALOJA</v>
          </cell>
          <cell r="O590">
            <v>9103451260</v>
          </cell>
        </row>
        <row r="591">
          <cell r="K591" t="str">
            <v>VVF/TAL/EXP/1370</v>
          </cell>
          <cell r="L591" t="str">
            <v>Sea</v>
          </cell>
          <cell r="M591" t="str">
            <v>EOU</v>
          </cell>
          <cell r="N591" t="str">
            <v>TALOJA</v>
          </cell>
          <cell r="O591">
            <v>9103451264</v>
          </cell>
        </row>
        <row r="592">
          <cell r="K592" t="str">
            <v>VVF/TAL/EXP/1371</v>
          </cell>
          <cell r="L592" t="str">
            <v>Sea</v>
          </cell>
          <cell r="M592" t="str">
            <v>EOU</v>
          </cell>
          <cell r="N592" t="str">
            <v>TALOJA</v>
          </cell>
          <cell r="O592" t="str">
            <v>9103451269-70</v>
          </cell>
        </row>
        <row r="593">
          <cell r="K593" t="str">
            <v>VVF/TAL/EXP/1379</v>
          </cell>
          <cell r="L593" t="str">
            <v>Sea</v>
          </cell>
          <cell r="M593" t="str">
            <v>EOU</v>
          </cell>
          <cell r="N593" t="str">
            <v>TALOJA</v>
          </cell>
          <cell r="O593" t="str">
            <v>9103451269-70</v>
          </cell>
        </row>
        <row r="594">
          <cell r="K594" t="str">
            <v>VVF/TAL/EXP/1383</v>
          </cell>
          <cell r="L594" t="str">
            <v>Sea</v>
          </cell>
          <cell r="M594" t="str">
            <v>EOU</v>
          </cell>
          <cell r="N594" t="str">
            <v>TALOJA</v>
          </cell>
          <cell r="O594">
            <v>9103451271</v>
          </cell>
        </row>
        <row r="595">
          <cell r="K595" t="str">
            <v>VVF/TAL/EXP/1373</v>
          </cell>
          <cell r="L595" t="str">
            <v>Sea</v>
          </cell>
          <cell r="M595" t="str">
            <v>EOU</v>
          </cell>
          <cell r="N595" t="str">
            <v>TALOJA</v>
          </cell>
          <cell r="O595">
            <v>9103451265</v>
          </cell>
        </row>
        <row r="596">
          <cell r="K596" t="str">
            <v>VVF/TAL/EXP/1345</v>
          </cell>
          <cell r="L596" t="str">
            <v>Sea</v>
          </cell>
          <cell r="M596" t="str">
            <v>EOU</v>
          </cell>
          <cell r="N596" t="str">
            <v>TALOJA</v>
          </cell>
          <cell r="O596">
            <v>9103451251</v>
          </cell>
        </row>
        <row r="597">
          <cell r="K597" t="str">
            <v>VVF/TAL/EXP/1414</v>
          </cell>
          <cell r="L597" t="str">
            <v>Sea</v>
          </cell>
          <cell r="M597" t="str">
            <v>EOU</v>
          </cell>
          <cell r="N597" t="str">
            <v>TALOJA</v>
          </cell>
          <cell r="O597">
            <v>9103451321</v>
          </cell>
        </row>
        <row r="598">
          <cell r="K598" t="str">
            <v>VVF/TAL/EXP/1412</v>
          </cell>
          <cell r="L598" t="str">
            <v>Sea</v>
          </cell>
          <cell r="M598" t="str">
            <v>EOU</v>
          </cell>
          <cell r="N598" t="str">
            <v>TALOJA</v>
          </cell>
          <cell r="O598">
            <v>9103451322</v>
          </cell>
        </row>
        <row r="599">
          <cell r="K599" t="str">
            <v>VVF/TAL/EXP/1412</v>
          </cell>
          <cell r="L599" t="str">
            <v>Sea</v>
          </cell>
          <cell r="M599" t="str">
            <v>EOU</v>
          </cell>
          <cell r="N599" t="str">
            <v>TALOJA</v>
          </cell>
          <cell r="O599">
            <v>9103451323</v>
          </cell>
        </row>
        <row r="600">
          <cell r="K600" t="str">
            <v>VVF/TAL/EXP/1416</v>
          </cell>
          <cell r="L600" t="str">
            <v>Sea</v>
          </cell>
          <cell r="M600" t="str">
            <v>EOU</v>
          </cell>
          <cell r="N600" t="str">
            <v>TALOJA</v>
          </cell>
          <cell r="O600">
            <v>9103451327</v>
          </cell>
        </row>
        <row r="601">
          <cell r="K601" t="str">
            <v>VVF/TAL/EXP/1399</v>
          </cell>
          <cell r="L601" t="str">
            <v>Sea</v>
          </cell>
          <cell r="M601" t="str">
            <v>EOU</v>
          </cell>
          <cell r="N601" t="str">
            <v>TALOJA</v>
          </cell>
          <cell r="O601">
            <v>9103451309</v>
          </cell>
        </row>
        <row r="602">
          <cell r="K602" t="str">
            <v>VVF/TAL/EXP/1425</v>
          </cell>
          <cell r="L602" t="str">
            <v>Sea</v>
          </cell>
          <cell r="M602" t="str">
            <v>EOU</v>
          </cell>
          <cell r="N602" t="str">
            <v>TALOJA</v>
          </cell>
          <cell r="O602">
            <v>9103451330</v>
          </cell>
        </row>
        <row r="603">
          <cell r="K603" t="str">
            <v>VVF/TAL/EXP/1402</v>
          </cell>
          <cell r="L603" t="str">
            <v>Sea</v>
          </cell>
          <cell r="M603" t="str">
            <v>EOU</v>
          </cell>
          <cell r="N603" t="str">
            <v>TALOJA</v>
          </cell>
          <cell r="O603">
            <v>9103451318</v>
          </cell>
        </row>
        <row r="604">
          <cell r="K604" t="str">
            <v>VVF/TAL/EXP/1403</v>
          </cell>
          <cell r="L604" t="str">
            <v>Sea</v>
          </cell>
          <cell r="M604" t="str">
            <v>EOU</v>
          </cell>
          <cell r="N604" t="str">
            <v>TALOJA</v>
          </cell>
          <cell r="O604">
            <v>9103451318</v>
          </cell>
        </row>
        <row r="605">
          <cell r="K605" t="str">
            <v>VVF/TAL/EXP/1430</v>
          </cell>
          <cell r="L605" t="str">
            <v>Sea</v>
          </cell>
          <cell r="M605" t="str">
            <v>EOU</v>
          </cell>
          <cell r="N605" t="str">
            <v>TALOJA</v>
          </cell>
          <cell r="O605">
            <v>9103451339</v>
          </cell>
        </row>
        <row r="606">
          <cell r="K606" t="str">
            <v>VVF/TAL/EXP/1466</v>
          </cell>
          <cell r="L606" t="str">
            <v>Sea</v>
          </cell>
          <cell r="M606" t="str">
            <v>EOU</v>
          </cell>
          <cell r="N606" t="str">
            <v>TALOJA</v>
          </cell>
          <cell r="O606">
            <v>9103451378</v>
          </cell>
        </row>
        <row r="607">
          <cell r="K607" t="str">
            <v>VVF/TAL/EXP/1426</v>
          </cell>
          <cell r="L607" t="str">
            <v>Sea</v>
          </cell>
          <cell r="M607" t="str">
            <v>EOU</v>
          </cell>
          <cell r="N607" t="str">
            <v>TALOJA</v>
          </cell>
          <cell r="O607">
            <v>9103451331</v>
          </cell>
        </row>
        <row r="608">
          <cell r="K608" t="str">
            <v>VVF/TAL/EXP/1433</v>
          </cell>
          <cell r="L608" t="str">
            <v>Sea</v>
          </cell>
          <cell r="M608" t="str">
            <v>EOU</v>
          </cell>
          <cell r="N608" t="str">
            <v>TALOJA</v>
          </cell>
          <cell r="O608">
            <v>9103451340</v>
          </cell>
        </row>
        <row r="609">
          <cell r="K609" t="str">
            <v>VVF/TAL/EXP/1432</v>
          </cell>
          <cell r="L609" t="str">
            <v>Sea</v>
          </cell>
          <cell r="M609" t="str">
            <v>EOU</v>
          </cell>
          <cell r="N609" t="str">
            <v>TALOJA</v>
          </cell>
          <cell r="O609">
            <v>9103451341</v>
          </cell>
        </row>
        <row r="610">
          <cell r="K610" t="str">
            <v>VVF/TAL/EXP/1427</v>
          </cell>
          <cell r="L610" t="str">
            <v>Sea</v>
          </cell>
          <cell r="M610" t="str">
            <v>EOU</v>
          </cell>
          <cell r="N610" t="str">
            <v>TALOJA</v>
          </cell>
          <cell r="O610">
            <v>9103451332</v>
          </cell>
        </row>
        <row r="611">
          <cell r="K611" t="str">
            <v>VVF/TAL/EXP/1443</v>
          </cell>
          <cell r="L611" t="str">
            <v>Sea</v>
          </cell>
          <cell r="M611" t="str">
            <v>EOU</v>
          </cell>
          <cell r="N611" t="str">
            <v>TALOJA</v>
          </cell>
          <cell r="O611" t="str">
            <v>9103451348-49</v>
          </cell>
        </row>
        <row r="612">
          <cell r="K612" t="str">
            <v>VVF/TAL/EXP/1446</v>
          </cell>
          <cell r="L612" t="str">
            <v>Sea</v>
          </cell>
          <cell r="M612" t="str">
            <v>EOU</v>
          </cell>
          <cell r="N612" t="str">
            <v>TALOJA</v>
          </cell>
          <cell r="O612" t="str">
            <v>9103451348-49</v>
          </cell>
        </row>
        <row r="613">
          <cell r="K613" t="str">
            <v>VVF/TAL/EXP/1444</v>
          </cell>
          <cell r="L613" t="str">
            <v>Sea</v>
          </cell>
          <cell r="M613" t="str">
            <v>EOU</v>
          </cell>
          <cell r="N613" t="str">
            <v>TALOJA</v>
          </cell>
          <cell r="O613" t="str">
            <v>9103451350-51-52</v>
          </cell>
        </row>
        <row r="614">
          <cell r="K614" t="str">
            <v>VVF/TAL/EXP/1448</v>
          </cell>
          <cell r="L614" t="str">
            <v>Sea</v>
          </cell>
          <cell r="M614" t="str">
            <v>EOU</v>
          </cell>
          <cell r="N614" t="str">
            <v>TALOJA</v>
          </cell>
          <cell r="O614" t="str">
            <v>9103451350-51-52</v>
          </cell>
        </row>
        <row r="615">
          <cell r="K615" t="str">
            <v>VVF/TAL/EXP/1428</v>
          </cell>
          <cell r="L615" t="str">
            <v>Sea</v>
          </cell>
          <cell r="M615" t="str">
            <v>EOU</v>
          </cell>
          <cell r="N615" t="str">
            <v>TALOJA</v>
          </cell>
          <cell r="O615">
            <v>9103451347</v>
          </cell>
        </row>
        <row r="616">
          <cell r="K616" t="str">
            <v>VVF/TAL/EXP/1441</v>
          </cell>
          <cell r="L616" t="str">
            <v>Sea</v>
          </cell>
          <cell r="M616" t="str">
            <v>EOU</v>
          </cell>
          <cell r="N616" t="str">
            <v>TALOJA</v>
          </cell>
          <cell r="O616">
            <v>9103451356</v>
          </cell>
        </row>
        <row r="617">
          <cell r="K617" t="str">
            <v>VVF/TAL/EXP/1449</v>
          </cell>
          <cell r="L617" t="str">
            <v>Sea</v>
          </cell>
          <cell r="M617" t="str">
            <v>EOU</v>
          </cell>
          <cell r="N617" t="str">
            <v>TALOJA</v>
          </cell>
          <cell r="O617">
            <v>9103451362</v>
          </cell>
        </row>
        <row r="618">
          <cell r="K618" t="str">
            <v>VVF/TAL/EXP/1449</v>
          </cell>
          <cell r="L618" t="str">
            <v>Sea</v>
          </cell>
          <cell r="M618" t="str">
            <v>EOU</v>
          </cell>
          <cell r="N618" t="str">
            <v>TALOJA</v>
          </cell>
          <cell r="O618">
            <v>9103451362</v>
          </cell>
        </row>
        <row r="619">
          <cell r="K619" t="str">
            <v>VVF/TAL/EXP/1454</v>
          </cell>
          <cell r="L619" t="str">
            <v>Sea</v>
          </cell>
          <cell r="M619" t="str">
            <v>EOU</v>
          </cell>
          <cell r="N619" t="str">
            <v>TALOJA</v>
          </cell>
          <cell r="O619">
            <v>9103451363</v>
          </cell>
        </row>
        <row r="620">
          <cell r="K620" t="str">
            <v>VVF/TAL/EXP/1471</v>
          </cell>
          <cell r="L620" t="str">
            <v>Sea</v>
          </cell>
          <cell r="M620" t="str">
            <v>EOU</v>
          </cell>
          <cell r="N620" t="str">
            <v>TALOJA</v>
          </cell>
          <cell r="O620">
            <v>9103451379</v>
          </cell>
        </row>
        <row r="621">
          <cell r="K621" t="str">
            <v>VVF/TAL/EXP/1455</v>
          </cell>
          <cell r="L621" t="str">
            <v>Sea</v>
          </cell>
          <cell r="M621" t="str">
            <v>EOU</v>
          </cell>
          <cell r="N621" t="str">
            <v>TALOJA</v>
          </cell>
          <cell r="O621" t="str">
            <v>9103451381-82-83</v>
          </cell>
        </row>
        <row r="622">
          <cell r="K622" t="str">
            <v>VVF/TAL/EXP/1464</v>
          </cell>
          <cell r="L622" t="str">
            <v>Sea</v>
          </cell>
          <cell r="M622" t="str">
            <v>EOU</v>
          </cell>
          <cell r="N622" t="str">
            <v>TALOJA</v>
          </cell>
          <cell r="O622" t="str">
            <v>9103451381-82-83</v>
          </cell>
        </row>
        <row r="623">
          <cell r="K623" t="str">
            <v>VVF/TAL/EXP/1470</v>
          </cell>
          <cell r="L623" t="str">
            <v>Sea</v>
          </cell>
          <cell r="M623" t="str">
            <v>EOU</v>
          </cell>
          <cell r="N623" t="str">
            <v>TALOJA</v>
          </cell>
          <cell r="O623" t="str">
            <v>9103451381-82-83</v>
          </cell>
        </row>
        <row r="624">
          <cell r="K624" t="str">
            <v>VVF/TAL/EXP/1474</v>
          </cell>
          <cell r="L624" t="str">
            <v>Sea</v>
          </cell>
          <cell r="M624" t="str">
            <v>EOU</v>
          </cell>
          <cell r="N624" t="str">
            <v>TALOJA</v>
          </cell>
          <cell r="O624">
            <v>9103451385</v>
          </cell>
        </row>
        <row r="625">
          <cell r="K625" t="str">
            <v>VVF/TAL/EXP/1477</v>
          </cell>
          <cell r="L625" t="str">
            <v>Sea</v>
          </cell>
          <cell r="M625" t="str">
            <v>EOU</v>
          </cell>
          <cell r="N625" t="str">
            <v>TALOJA</v>
          </cell>
          <cell r="O625" t="str">
            <v>9103451395-96</v>
          </cell>
        </row>
        <row r="626">
          <cell r="K626" t="str">
            <v>VVF/TAL/EXP/1483</v>
          </cell>
          <cell r="L626" t="str">
            <v>Sea</v>
          </cell>
          <cell r="M626" t="str">
            <v>EOU</v>
          </cell>
          <cell r="N626" t="str">
            <v>TALOJA</v>
          </cell>
          <cell r="O626" t="str">
            <v>9103451395-96</v>
          </cell>
        </row>
        <row r="627">
          <cell r="K627" t="str">
            <v>VVF/TAL/EXP/1482</v>
          </cell>
          <cell r="L627" t="str">
            <v>Sea</v>
          </cell>
          <cell r="M627" t="str">
            <v>EOU</v>
          </cell>
          <cell r="N627" t="str">
            <v>TALOJA</v>
          </cell>
          <cell r="O627">
            <v>9103451397</v>
          </cell>
        </row>
        <row r="628">
          <cell r="K628" t="str">
            <v>VVF/TAL/EXP/1450</v>
          </cell>
          <cell r="L628" t="str">
            <v>Sea</v>
          </cell>
          <cell r="M628" t="str">
            <v>EOU</v>
          </cell>
          <cell r="N628" t="str">
            <v>TALOJA</v>
          </cell>
          <cell r="O628">
            <v>9103451361</v>
          </cell>
        </row>
        <row r="629">
          <cell r="K629" t="str">
            <v>VVF/TAL/EXP/1476</v>
          </cell>
          <cell r="L629" t="str">
            <v>Sea</v>
          </cell>
          <cell r="M629" t="str">
            <v>EOU</v>
          </cell>
          <cell r="N629" t="str">
            <v>TALOJA</v>
          </cell>
          <cell r="O629" t="str">
            <v>9103451388-89</v>
          </cell>
        </row>
        <row r="630">
          <cell r="K630" t="str">
            <v>VVF/TAL/EXP/1480</v>
          </cell>
          <cell r="L630" t="str">
            <v>Sea</v>
          </cell>
          <cell r="M630" t="str">
            <v>EOU</v>
          </cell>
          <cell r="N630" t="str">
            <v>TALOJA</v>
          </cell>
          <cell r="O630" t="str">
            <v>9103451388-89</v>
          </cell>
        </row>
        <row r="631">
          <cell r="K631" t="str">
            <v>VVF/TAL/EXP/1493</v>
          </cell>
          <cell r="L631" t="str">
            <v>Sea</v>
          </cell>
          <cell r="M631" t="str">
            <v>EOU</v>
          </cell>
          <cell r="N631" t="str">
            <v>TALOJA</v>
          </cell>
          <cell r="O631">
            <v>9103451403</v>
          </cell>
        </row>
        <row r="632">
          <cell r="K632" t="str">
            <v>VVF/TAL/EXP/1486</v>
          </cell>
          <cell r="L632" t="str">
            <v>Sea</v>
          </cell>
          <cell r="M632" t="str">
            <v>EOU</v>
          </cell>
          <cell r="N632" t="str">
            <v>TALOJA</v>
          </cell>
          <cell r="O632" t="str">
            <v>9103451391-98</v>
          </cell>
        </row>
        <row r="633">
          <cell r="K633" t="str">
            <v>VVF/TAL/EXP/1487</v>
          </cell>
          <cell r="L633" t="str">
            <v>Sea</v>
          </cell>
          <cell r="M633" t="str">
            <v>EOU</v>
          </cell>
          <cell r="N633" t="str">
            <v>TALOJA</v>
          </cell>
          <cell r="O633" t="str">
            <v>9103451391-98</v>
          </cell>
        </row>
        <row r="634">
          <cell r="K634" t="str">
            <v>VVF/TAL/EXP/1481</v>
          </cell>
          <cell r="L634" t="str">
            <v>Sea</v>
          </cell>
          <cell r="M634" t="str">
            <v>EOU</v>
          </cell>
          <cell r="N634" t="str">
            <v>TALOJA</v>
          </cell>
          <cell r="O634">
            <v>9103451393</v>
          </cell>
        </row>
        <row r="635">
          <cell r="K635" t="str">
            <v>VVF/TAL/EXP/1500</v>
          </cell>
          <cell r="L635" t="str">
            <v>Sea</v>
          </cell>
          <cell r="M635" t="str">
            <v>EOU</v>
          </cell>
          <cell r="N635" t="str">
            <v>TALOJA</v>
          </cell>
          <cell r="O635">
            <v>9103451410</v>
          </cell>
        </row>
        <row r="636">
          <cell r="K636" t="str">
            <v>VVF/TAL/EXP/1515</v>
          </cell>
          <cell r="L636" t="str">
            <v>Sea</v>
          </cell>
          <cell r="M636" t="str">
            <v>EOU</v>
          </cell>
          <cell r="N636" t="str">
            <v>TALOJA</v>
          </cell>
          <cell r="O636">
            <v>9103451423</v>
          </cell>
        </row>
        <row r="637">
          <cell r="K637" t="str">
            <v>VVF/TAL/EXP/1490</v>
          </cell>
          <cell r="L637" t="str">
            <v>Sea</v>
          </cell>
          <cell r="M637" t="str">
            <v>EOU</v>
          </cell>
          <cell r="N637" t="str">
            <v>TALOJA</v>
          </cell>
          <cell r="O637" t="str">
            <v>9103451404-05</v>
          </cell>
        </row>
        <row r="638">
          <cell r="K638" t="str">
            <v>VVF/TAL/EXP/1492</v>
          </cell>
          <cell r="L638" t="str">
            <v>Sea</v>
          </cell>
          <cell r="M638" t="str">
            <v>EOU</v>
          </cell>
          <cell r="N638" t="str">
            <v>TALOJA</v>
          </cell>
          <cell r="O638" t="str">
            <v>9103451404-05</v>
          </cell>
        </row>
        <row r="639">
          <cell r="K639" t="str">
            <v>VVF/TAL/EXP/1519</v>
          </cell>
          <cell r="L639" t="str">
            <v>Sea</v>
          </cell>
          <cell r="M639" t="str">
            <v>EOU</v>
          </cell>
          <cell r="N639" t="str">
            <v>TALOJA</v>
          </cell>
          <cell r="O639">
            <v>9103451430</v>
          </cell>
        </row>
        <row r="640">
          <cell r="K640" t="str">
            <v>VVF/TAL/EXP/1521</v>
          </cell>
          <cell r="L640" t="str">
            <v>Sea</v>
          </cell>
          <cell r="M640" t="str">
            <v>EOU</v>
          </cell>
          <cell r="N640" t="str">
            <v>TALOJA</v>
          </cell>
          <cell r="O640">
            <v>9103451431</v>
          </cell>
        </row>
        <row r="641">
          <cell r="K641" t="str">
            <v>VVF/TAL/EXP/1484</v>
          </cell>
          <cell r="L641" t="str">
            <v>Sea</v>
          </cell>
          <cell r="M641" t="str">
            <v>EOU</v>
          </cell>
          <cell r="N641" t="str">
            <v>TALOJA</v>
          </cell>
          <cell r="O641" t="str">
            <v>9103451394-1432</v>
          </cell>
        </row>
        <row r="642">
          <cell r="K642" t="str">
            <v>VVF/TAL/EXP/1488</v>
          </cell>
          <cell r="L642" t="str">
            <v>Sea</v>
          </cell>
          <cell r="M642" t="str">
            <v>EOU</v>
          </cell>
          <cell r="N642" t="str">
            <v>TALOJA</v>
          </cell>
          <cell r="O642" t="str">
            <v>9103451394-1432</v>
          </cell>
        </row>
        <row r="643">
          <cell r="K643" t="str">
            <v>VVF/TAL/EXP/1491</v>
          </cell>
          <cell r="L643" t="str">
            <v>Sea</v>
          </cell>
          <cell r="M643" t="str">
            <v>EOU</v>
          </cell>
          <cell r="N643" t="str">
            <v>TALOJA</v>
          </cell>
          <cell r="O643" t="str">
            <v>9103451394-1432</v>
          </cell>
        </row>
        <row r="644">
          <cell r="K644" t="str">
            <v>VVF/TAL/EXP/1527</v>
          </cell>
          <cell r="L644" t="str">
            <v>Sea</v>
          </cell>
          <cell r="M644" t="str">
            <v>EOU</v>
          </cell>
          <cell r="N644" t="str">
            <v>TALOJA</v>
          </cell>
          <cell r="O644" t="str">
            <v>9103451442-43</v>
          </cell>
        </row>
        <row r="645">
          <cell r="K645" t="str">
            <v>VVF/TAL/EXP/1530</v>
          </cell>
          <cell r="L645" t="str">
            <v>Sea</v>
          </cell>
          <cell r="M645" t="str">
            <v>EOU</v>
          </cell>
          <cell r="N645" t="str">
            <v>TALOJA</v>
          </cell>
          <cell r="O645" t="str">
            <v>9103451442-43</v>
          </cell>
        </row>
        <row r="646">
          <cell r="K646" t="str">
            <v>VVF/TAL/EXP/1529</v>
          </cell>
          <cell r="L646" t="str">
            <v>Sea</v>
          </cell>
          <cell r="M646" t="str">
            <v>EOU</v>
          </cell>
          <cell r="N646" t="str">
            <v>TALOJA</v>
          </cell>
          <cell r="O646">
            <v>9103451439</v>
          </cell>
        </row>
        <row r="647">
          <cell r="K647" t="str">
            <v>VVF/TAL/EXP/1534</v>
          </cell>
          <cell r="L647" t="str">
            <v>Sea</v>
          </cell>
          <cell r="M647" t="str">
            <v>EOU</v>
          </cell>
          <cell r="N647" t="str">
            <v>TALOJA</v>
          </cell>
          <cell r="O647">
            <v>9103451448</v>
          </cell>
        </row>
        <row r="648">
          <cell r="K648" t="str">
            <v>VVF/TAL/EXP/1514</v>
          </cell>
          <cell r="L648" t="str">
            <v>Sea</v>
          </cell>
          <cell r="M648" t="str">
            <v>EOU</v>
          </cell>
          <cell r="N648" t="str">
            <v>TALOJA</v>
          </cell>
          <cell r="O648" t="str">
            <v>9103451421-22</v>
          </cell>
        </row>
        <row r="649">
          <cell r="K649" t="str">
            <v>VVF/TAL/EXP/1531</v>
          </cell>
          <cell r="L649" t="str">
            <v>Sea</v>
          </cell>
          <cell r="M649" t="str">
            <v>EOU</v>
          </cell>
          <cell r="N649" t="str">
            <v>TALOJA</v>
          </cell>
          <cell r="O649">
            <v>9103451444</v>
          </cell>
        </row>
        <row r="650">
          <cell r="K650" t="str">
            <v>VVF/TAL/EXP/1538</v>
          </cell>
          <cell r="L650" t="str">
            <v>Sea</v>
          </cell>
          <cell r="M650" t="str">
            <v>EOU</v>
          </cell>
          <cell r="N650" t="str">
            <v>TALOJA</v>
          </cell>
          <cell r="O650">
            <v>9103451449</v>
          </cell>
        </row>
        <row r="651">
          <cell r="K651" t="str">
            <v>VVF/TAL/EXP/1536</v>
          </cell>
          <cell r="L651" t="str">
            <v>Sea</v>
          </cell>
          <cell r="M651" t="str">
            <v>EOU</v>
          </cell>
          <cell r="N651" t="str">
            <v>TALOJA</v>
          </cell>
          <cell r="O651">
            <v>9103451450</v>
          </cell>
        </row>
        <row r="652">
          <cell r="K652" t="str">
            <v>VVF/TAL/EXP/1525</v>
          </cell>
          <cell r="L652" t="str">
            <v>Sea</v>
          </cell>
          <cell r="M652" t="str">
            <v>EOU</v>
          </cell>
          <cell r="N652" t="str">
            <v>TALOJA</v>
          </cell>
          <cell r="O652">
            <v>9103451438</v>
          </cell>
        </row>
        <row r="653">
          <cell r="K653" t="str">
            <v>VVF/TAL/EXP/1539</v>
          </cell>
          <cell r="L653" t="str">
            <v>Sea</v>
          </cell>
          <cell r="M653" t="str">
            <v>EOU</v>
          </cell>
          <cell r="N653" t="str">
            <v>TALOJA</v>
          </cell>
          <cell r="O653">
            <v>9103451452</v>
          </cell>
        </row>
        <row r="654">
          <cell r="K654" t="str">
            <v>VVF/TAL/EXP/1522</v>
          </cell>
          <cell r="L654" t="str">
            <v>Sea</v>
          </cell>
          <cell r="M654" t="str">
            <v>EOU</v>
          </cell>
          <cell r="N654" t="str">
            <v>TALOJA</v>
          </cell>
          <cell r="O654">
            <v>9103451433</v>
          </cell>
        </row>
        <row r="655">
          <cell r="K655" t="str">
            <v>VVF/TAL/EXP/1540</v>
          </cell>
          <cell r="L655" t="str">
            <v>Sea</v>
          </cell>
          <cell r="M655" t="str">
            <v>EOU</v>
          </cell>
          <cell r="N655" t="str">
            <v>TALOJA</v>
          </cell>
          <cell r="O655">
            <v>9103451453</v>
          </cell>
        </row>
        <row r="656">
          <cell r="K656" t="str">
            <v>VVF/TAL/EXP/1566</v>
          </cell>
          <cell r="L656" t="str">
            <v>Sea</v>
          </cell>
          <cell r="M656" t="str">
            <v>EOU</v>
          </cell>
          <cell r="N656" t="str">
            <v>TALOJA</v>
          </cell>
          <cell r="O656">
            <v>9103451472</v>
          </cell>
        </row>
        <row r="657">
          <cell r="K657" t="str">
            <v>VVF/TAL/EXP/1556</v>
          </cell>
          <cell r="L657" t="str">
            <v>Sea</v>
          </cell>
          <cell r="M657" t="str">
            <v>EOU</v>
          </cell>
          <cell r="N657" t="str">
            <v>TALOJA</v>
          </cell>
          <cell r="O657">
            <v>9103451467</v>
          </cell>
        </row>
        <row r="658">
          <cell r="K658" t="str">
            <v>VVF/TAL/EXP/1558</v>
          </cell>
          <cell r="L658" t="str">
            <v>Sea</v>
          </cell>
          <cell r="M658" t="str">
            <v>EOU</v>
          </cell>
          <cell r="N658" t="str">
            <v>TALOJA</v>
          </cell>
          <cell r="O658">
            <v>9103451469</v>
          </cell>
        </row>
        <row r="659">
          <cell r="K659" t="str">
            <v>VVF/TAL/EXP/1543</v>
          </cell>
          <cell r="L659" t="str">
            <v>Sea</v>
          </cell>
          <cell r="M659" t="str">
            <v>EOU</v>
          </cell>
          <cell r="N659" t="str">
            <v>TALOJA</v>
          </cell>
          <cell r="O659">
            <v>9103451456</v>
          </cell>
        </row>
        <row r="660">
          <cell r="K660" t="str">
            <v>VVF/TAL/EXP/1584</v>
          </cell>
          <cell r="L660" t="str">
            <v>Sea</v>
          </cell>
          <cell r="M660" t="str">
            <v>EOU</v>
          </cell>
          <cell r="N660" t="str">
            <v>TALOJA</v>
          </cell>
          <cell r="O660">
            <v>9103451493</v>
          </cell>
        </row>
        <row r="661">
          <cell r="K661" t="str">
            <v>VVF/TAL/EXP/1572</v>
          </cell>
          <cell r="L661" t="str">
            <v>Sea</v>
          </cell>
          <cell r="M661" t="str">
            <v>EOU</v>
          </cell>
          <cell r="N661" t="str">
            <v>TALOJA</v>
          </cell>
          <cell r="O661">
            <v>9103451481</v>
          </cell>
        </row>
        <row r="662">
          <cell r="K662" t="str">
            <v>VVF/TAL/EXP/1578</v>
          </cell>
          <cell r="L662" t="str">
            <v>Sea</v>
          </cell>
          <cell r="M662" t="str">
            <v>EOU</v>
          </cell>
          <cell r="N662" t="str">
            <v>TALOJA</v>
          </cell>
          <cell r="O662">
            <v>9103451486</v>
          </cell>
        </row>
        <row r="663">
          <cell r="K663" t="str">
            <v>VVF/TAL/EXP/1591</v>
          </cell>
          <cell r="L663" t="str">
            <v>Sea</v>
          </cell>
          <cell r="M663" t="str">
            <v>EOU</v>
          </cell>
          <cell r="N663" t="str">
            <v>TALOJA</v>
          </cell>
          <cell r="O663">
            <v>9103451497</v>
          </cell>
        </row>
        <row r="664">
          <cell r="K664" t="str">
            <v>VVF/TAL/EXP/1582</v>
          </cell>
          <cell r="L664" t="str">
            <v>Sea</v>
          </cell>
          <cell r="M664" t="str">
            <v>EOU</v>
          </cell>
          <cell r="N664" t="str">
            <v>TALOJA</v>
          </cell>
          <cell r="O664">
            <v>9103451491</v>
          </cell>
        </row>
        <row r="665">
          <cell r="K665" t="str">
            <v>VVF/TAL/EXP/1577</v>
          </cell>
          <cell r="L665" t="str">
            <v>Sea</v>
          </cell>
          <cell r="M665" t="str">
            <v>EOU</v>
          </cell>
          <cell r="N665" t="str">
            <v>TALOJA</v>
          </cell>
          <cell r="O665">
            <v>9103451487</v>
          </cell>
        </row>
        <row r="666">
          <cell r="K666" t="str">
            <v>VVF/TAL/EXP/1581</v>
          </cell>
          <cell r="L666" t="str">
            <v>Sea</v>
          </cell>
          <cell r="M666" t="str">
            <v>EOU</v>
          </cell>
          <cell r="N666" t="str">
            <v>TALOJA</v>
          </cell>
          <cell r="O666">
            <v>9103451490</v>
          </cell>
        </row>
        <row r="667">
          <cell r="K667" t="str">
            <v>VVF/TAL/EXP/1589</v>
          </cell>
          <cell r="L667" t="str">
            <v>Sea</v>
          </cell>
          <cell r="M667" t="str">
            <v>EOU</v>
          </cell>
          <cell r="N667" t="str">
            <v>TALOJA</v>
          </cell>
          <cell r="O667">
            <v>9103451494</v>
          </cell>
        </row>
        <row r="668">
          <cell r="K668" t="str">
            <v>VVF/TAL/EXP/1599</v>
          </cell>
          <cell r="L668" t="str">
            <v>Sea</v>
          </cell>
          <cell r="M668" t="str">
            <v>EOU</v>
          </cell>
          <cell r="N668" t="str">
            <v>TALOJA</v>
          </cell>
          <cell r="O668">
            <v>9103451512</v>
          </cell>
        </row>
        <row r="669">
          <cell r="K669" t="str">
            <v>VVF/TAL/EXP/1606</v>
          </cell>
          <cell r="L669" t="str">
            <v>Sea</v>
          </cell>
          <cell r="M669" t="str">
            <v>EOU</v>
          </cell>
          <cell r="N669" t="str">
            <v>TALOJA</v>
          </cell>
          <cell r="O669">
            <v>9103451512</v>
          </cell>
        </row>
        <row r="670">
          <cell r="K670" t="str">
            <v>VVF/TAL/EXP/1583</v>
          </cell>
          <cell r="L670" t="str">
            <v>Sea</v>
          </cell>
          <cell r="M670" t="str">
            <v>EOU</v>
          </cell>
          <cell r="N670" t="str">
            <v>TALOJA</v>
          </cell>
          <cell r="O670">
            <v>9103451517</v>
          </cell>
        </row>
        <row r="671">
          <cell r="K671" t="str">
            <v>VVF/TAL/EXP/1611</v>
          </cell>
          <cell r="L671" t="str">
            <v>Sea</v>
          </cell>
          <cell r="M671" t="str">
            <v>EOU</v>
          </cell>
          <cell r="N671" t="str">
            <v>TALOJA</v>
          </cell>
          <cell r="O671">
            <v>9103451520</v>
          </cell>
        </row>
        <row r="672">
          <cell r="K672" t="str">
            <v>VVF/TAL/EXP/1597</v>
          </cell>
          <cell r="L672" t="str">
            <v>Sea</v>
          </cell>
          <cell r="M672" t="str">
            <v>EOU</v>
          </cell>
          <cell r="N672" t="str">
            <v>TALOJA</v>
          </cell>
          <cell r="O672" t="str">
            <v>9103451509-10</v>
          </cell>
        </row>
        <row r="673">
          <cell r="K673" t="str">
            <v>VVF/TAL/EXP/1601</v>
          </cell>
          <cell r="L673" t="str">
            <v>Sea</v>
          </cell>
          <cell r="M673" t="str">
            <v>EOU</v>
          </cell>
          <cell r="N673" t="str">
            <v>TALOJA</v>
          </cell>
          <cell r="O673" t="str">
            <v>9103451509-10</v>
          </cell>
        </row>
        <row r="674">
          <cell r="K674" t="str">
            <v>VVF/TAL/EXP/1607</v>
          </cell>
          <cell r="L674" t="str">
            <v>Sea</v>
          </cell>
          <cell r="M674" t="str">
            <v>EOU</v>
          </cell>
          <cell r="N674" t="str">
            <v>TALOJA</v>
          </cell>
          <cell r="O674" t="str">
            <v>9103451511 &amp; 21</v>
          </cell>
        </row>
        <row r="675">
          <cell r="K675" t="str">
            <v>VVF/TAL/EXP/1610</v>
          </cell>
          <cell r="L675" t="str">
            <v>Sea</v>
          </cell>
          <cell r="M675" t="str">
            <v>EOU</v>
          </cell>
          <cell r="N675" t="str">
            <v>TALOJA</v>
          </cell>
          <cell r="O675" t="str">
            <v>9103451511 &amp; 21</v>
          </cell>
        </row>
        <row r="676">
          <cell r="K676" t="str">
            <v>VVF/TAL/EXP/1613</v>
          </cell>
          <cell r="L676" t="str">
            <v>Sea</v>
          </cell>
          <cell r="M676" t="str">
            <v>EOU</v>
          </cell>
          <cell r="N676" t="str">
            <v>TALOJA</v>
          </cell>
          <cell r="O676" t="str">
            <v>9103451528-29</v>
          </cell>
        </row>
        <row r="677">
          <cell r="K677" t="str">
            <v>VVF/TAL/EXP/1616</v>
          </cell>
          <cell r="L677" t="str">
            <v>Sea</v>
          </cell>
          <cell r="M677" t="str">
            <v>EOU</v>
          </cell>
          <cell r="N677" t="str">
            <v>TALOJA</v>
          </cell>
          <cell r="O677" t="str">
            <v>9103451528-29</v>
          </cell>
        </row>
        <row r="678">
          <cell r="K678" t="str">
            <v>VVF/TAL/EXP/1604</v>
          </cell>
          <cell r="L678" t="str">
            <v>Sea</v>
          </cell>
          <cell r="M678" t="str">
            <v>EOU</v>
          </cell>
          <cell r="N678" t="str">
            <v>TALOJA</v>
          </cell>
          <cell r="O678">
            <v>9103451514</v>
          </cell>
        </row>
        <row r="679">
          <cell r="K679" t="str">
            <v>VVF/TAL/EXP/1615</v>
          </cell>
          <cell r="L679" t="str">
            <v>Sea</v>
          </cell>
          <cell r="M679" t="str">
            <v>EOU</v>
          </cell>
          <cell r="N679" t="str">
            <v>TALOJA</v>
          </cell>
          <cell r="O679">
            <v>9103451524</v>
          </cell>
        </row>
        <row r="680">
          <cell r="K680" t="str">
            <v>VVF/TAL/EXP/1618</v>
          </cell>
          <cell r="L680" t="str">
            <v>Sea</v>
          </cell>
          <cell r="M680" t="str">
            <v>EOU</v>
          </cell>
          <cell r="N680" t="str">
            <v>TALOJA</v>
          </cell>
          <cell r="O680">
            <v>9103451527</v>
          </cell>
        </row>
        <row r="681">
          <cell r="K681" t="str">
            <v>VVF/TAL/EXP/1634</v>
          </cell>
          <cell r="L681" t="str">
            <v>Sea</v>
          </cell>
          <cell r="M681" t="str">
            <v>EOU</v>
          </cell>
          <cell r="N681" t="str">
            <v>TALOJA</v>
          </cell>
          <cell r="O681">
            <v>9103451541</v>
          </cell>
        </row>
        <row r="682">
          <cell r="K682" t="str">
            <v>VVF/TAL/EXP/1579</v>
          </cell>
          <cell r="L682" t="str">
            <v>Sea</v>
          </cell>
          <cell r="M682" t="str">
            <v>EOU</v>
          </cell>
          <cell r="N682" t="str">
            <v>TALOJA</v>
          </cell>
          <cell r="O682">
            <v>9103451489</v>
          </cell>
        </row>
        <row r="683">
          <cell r="K683" t="str">
            <v>VVF/TAL/EXP/1614</v>
          </cell>
          <cell r="L683" t="str">
            <v>Sea</v>
          </cell>
          <cell r="M683" t="str">
            <v>EOU</v>
          </cell>
          <cell r="N683" t="str">
            <v>TALOJA</v>
          </cell>
          <cell r="O683">
            <v>9103451523</v>
          </cell>
        </row>
        <row r="684">
          <cell r="K684" t="str">
            <v>VVF/TAL/EXP/1621</v>
          </cell>
          <cell r="L684" t="str">
            <v>Sea</v>
          </cell>
          <cell r="M684" t="str">
            <v>EOU</v>
          </cell>
          <cell r="N684" t="str">
            <v>TALOJA</v>
          </cell>
          <cell r="O684">
            <v>9103451530</v>
          </cell>
        </row>
        <row r="685">
          <cell r="K685" t="str">
            <v>VVF/TAL/EXP/1628</v>
          </cell>
          <cell r="L685" t="str">
            <v>Sea</v>
          </cell>
          <cell r="M685" t="str">
            <v>EOU</v>
          </cell>
          <cell r="N685" t="str">
            <v>TALOJA</v>
          </cell>
          <cell r="O685">
            <v>9103451539</v>
          </cell>
        </row>
        <row r="686">
          <cell r="K686" t="str">
            <v>VVF/TAL/EXP/1626</v>
          </cell>
          <cell r="L686" t="str">
            <v>Sea</v>
          </cell>
          <cell r="M686" t="str">
            <v>EOU</v>
          </cell>
          <cell r="N686" t="str">
            <v>TALOJA</v>
          </cell>
          <cell r="O686" t="str">
            <v>9103451542-43</v>
          </cell>
        </row>
        <row r="687">
          <cell r="K687" t="str">
            <v>VVF/TAL/EXP/1630</v>
          </cell>
          <cell r="L687" t="str">
            <v>Sea</v>
          </cell>
          <cell r="M687" t="str">
            <v>EOU</v>
          </cell>
          <cell r="N687" t="str">
            <v>TALOJA</v>
          </cell>
          <cell r="O687" t="str">
            <v>9103451542-43</v>
          </cell>
        </row>
        <row r="688">
          <cell r="K688" t="str">
            <v>VVF/TAL/EXP/1633</v>
          </cell>
          <cell r="L688" t="str">
            <v>Sea</v>
          </cell>
          <cell r="M688" t="str">
            <v>EOU</v>
          </cell>
          <cell r="N688" t="str">
            <v>TALOJA</v>
          </cell>
          <cell r="O688" t="str">
            <v>9103451542-43</v>
          </cell>
        </row>
        <row r="689">
          <cell r="K689" t="str">
            <v>VVF/TAL/EXP/1620</v>
          </cell>
          <cell r="L689" t="str">
            <v>Sea</v>
          </cell>
          <cell r="M689" t="str">
            <v>EOU</v>
          </cell>
          <cell r="N689" t="str">
            <v>TALOJA</v>
          </cell>
          <cell r="O689">
            <v>9103451531</v>
          </cell>
        </row>
        <row r="690">
          <cell r="K690" t="str">
            <v>VVF/TAL/EXP/1631</v>
          </cell>
          <cell r="L690" t="str">
            <v>Sea</v>
          </cell>
          <cell r="M690" t="str">
            <v>EOU</v>
          </cell>
          <cell r="N690" t="str">
            <v>TALOJA</v>
          </cell>
          <cell r="O690">
            <v>9103451538</v>
          </cell>
        </row>
        <row r="691">
          <cell r="K691" t="str">
            <v>VVF/TAL/EXP/1632</v>
          </cell>
          <cell r="L691" t="str">
            <v>Sea</v>
          </cell>
          <cell r="M691" t="str">
            <v>EOU</v>
          </cell>
          <cell r="N691" t="str">
            <v>TALOJA</v>
          </cell>
          <cell r="O691">
            <v>9103451540</v>
          </cell>
        </row>
        <row r="692">
          <cell r="K692" t="str">
            <v>VVF/TAL/EXP/1637</v>
          </cell>
          <cell r="L692" t="str">
            <v>Sea</v>
          </cell>
          <cell r="M692" t="str">
            <v>EOU</v>
          </cell>
          <cell r="N692" t="str">
            <v>TALOJA</v>
          </cell>
          <cell r="O692">
            <v>9103451545</v>
          </cell>
        </row>
        <row r="693">
          <cell r="K693" t="str">
            <v>VVF/TAL/EXP/1638</v>
          </cell>
          <cell r="L693" t="str">
            <v>Sea</v>
          </cell>
          <cell r="M693" t="str">
            <v>EOU</v>
          </cell>
          <cell r="N693" t="str">
            <v>TALOJA</v>
          </cell>
          <cell r="O693">
            <v>9103451546</v>
          </cell>
        </row>
        <row r="694">
          <cell r="K694" t="str">
            <v>VVF/TAL/EXP/1641</v>
          </cell>
          <cell r="L694" t="str">
            <v>Sea</v>
          </cell>
          <cell r="M694" t="str">
            <v>EOU</v>
          </cell>
          <cell r="N694" t="str">
            <v>TALOJA</v>
          </cell>
          <cell r="O694">
            <v>9103451547</v>
          </cell>
        </row>
        <row r="695">
          <cell r="K695" t="str">
            <v>VVF/TAL/EXP/1596</v>
          </cell>
          <cell r="L695" t="str">
            <v>Sea</v>
          </cell>
          <cell r="M695" t="str">
            <v>EOU</v>
          </cell>
          <cell r="N695" t="str">
            <v>TALOJA</v>
          </cell>
          <cell r="O695" t="str">
            <v>9103451518-19</v>
          </cell>
        </row>
        <row r="696">
          <cell r="K696" t="str">
            <v>VVF/TAL/EXP/1600</v>
          </cell>
          <cell r="L696" t="str">
            <v>Sea</v>
          </cell>
          <cell r="M696" t="str">
            <v>EOU</v>
          </cell>
          <cell r="N696" t="str">
            <v>TALOJA</v>
          </cell>
          <cell r="O696" t="str">
            <v>9103451518-19</v>
          </cell>
        </row>
        <row r="697">
          <cell r="K697" t="str">
            <v>VVF/TAL/EXP/1643</v>
          </cell>
          <cell r="L697" t="str">
            <v>Sea</v>
          </cell>
          <cell r="M697" t="str">
            <v>EOU</v>
          </cell>
          <cell r="N697" t="str">
            <v>TALOJA</v>
          </cell>
          <cell r="O697">
            <v>9103451554</v>
          </cell>
        </row>
        <row r="698">
          <cell r="K698" t="str">
            <v>VVF/TAL/EXP/1646</v>
          </cell>
          <cell r="L698" t="str">
            <v>Sea</v>
          </cell>
          <cell r="M698" t="str">
            <v>EOU</v>
          </cell>
          <cell r="N698" t="str">
            <v>TALOJA</v>
          </cell>
          <cell r="O698">
            <v>9103451555</v>
          </cell>
        </row>
        <row r="699">
          <cell r="K699" t="str">
            <v>VVF/TAL/EXP/1580</v>
          </cell>
          <cell r="L699" t="str">
            <v>Sea</v>
          </cell>
          <cell r="M699" t="str">
            <v>EOU</v>
          </cell>
          <cell r="N699" t="str">
            <v>TALOJA</v>
          </cell>
          <cell r="O699">
            <v>9103451488</v>
          </cell>
        </row>
        <row r="700">
          <cell r="K700" t="str">
            <v>VVF/TAL/EXP/1639</v>
          </cell>
          <cell r="L700" t="str">
            <v>Sea</v>
          </cell>
          <cell r="M700" t="str">
            <v>EOU</v>
          </cell>
          <cell r="N700" t="str">
            <v>TALOJA</v>
          </cell>
          <cell r="O700">
            <v>9103451548</v>
          </cell>
        </row>
        <row r="701">
          <cell r="K701" t="str">
            <v>VVF/TAL/EXP/1642</v>
          </cell>
          <cell r="L701" t="str">
            <v>Sea</v>
          </cell>
          <cell r="M701" t="str">
            <v>EOU</v>
          </cell>
          <cell r="N701" t="str">
            <v>TALOJA</v>
          </cell>
          <cell r="O701">
            <v>9103451549</v>
          </cell>
        </row>
        <row r="702">
          <cell r="K702" t="str">
            <v>VVF/TAL/EXP/1640</v>
          </cell>
          <cell r="L702" t="str">
            <v>Sea</v>
          </cell>
          <cell r="M702" t="str">
            <v>EOU</v>
          </cell>
          <cell r="N702" t="str">
            <v>TALOJA</v>
          </cell>
          <cell r="O702" t="str">
            <v>9103451550-51</v>
          </cell>
        </row>
        <row r="703">
          <cell r="K703" t="str">
            <v>VVF/TAL/EXP/1644</v>
          </cell>
          <cell r="L703" t="str">
            <v>Sea</v>
          </cell>
          <cell r="M703" t="str">
            <v>EOU</v>
          </cell>
          <cell r="N703" t="str">
            <v>TALOJA</v>
          </cell>
          <cell r="O703" t="str">
            <v>9103451550-51</v>
          </cell>
        </row>
        <row r="704">
          <cell r="K704" t="str">
            <v>VVF/TAL/EXP/1636</v>
          </cell>
          <cell r="L704" t="str">
            <v>Sea</v>
          </cell>
          <cell r="M704" t="str">
            <v>EOU</v>
          </cell>
          <cell r="N704" t="str">
            <v>TALOJA</v>
          </cell>
          <cell r="O704" t="str">
            <v>9103451552-53</v>
          </cell>
        </row>
        <row r="705">
          <cell r="K705" t="str">
            <v>VVF/TAL/EXP/1645</v>
          </cell>
          <cell r="L705" t="str">
            <v>Sea</v>
          </cell>
          <cell r="M705" t="str">
            <v>EOU</v>
          </cell>
          <cell r="N705" t="str">
            <v>TALOJA</v>
          </cell>
          <cell r="O705" t="str">
            <v>9103451552-53</v>
          </cell>
        </row>
        <row r="706">
          <cell r="K706" t="str">
            <v>VVF/TAL/EXP/1647</v>
          </cell>
          <cell r="L706" t="str">
            <v>Sea</v>
          </cell>
          <cell r="M706" t="str">
            <v>EOU</v>
          </cell>
          <cell r="N706" t="str">
            <v>TALOJA</v>
          </cell>
          <cell r="O706">
            <v>9103451556</v>
          </cell>
        </row>
        <row r="707">
          <cell r="K707" t="str">
            <v>VVF/TAL/EXP/1650</v>
          </cell>
          <cell r="L707" t="str">
            <v>Sea</v>
          </cell>
          <cell r="M707" t="str">
            <v>EOU</v>
          </cell>
          <cell r="N707" t="str">
            <v>TALOJA</v>
          </cell>
          <cell r="O707">
            <v>9103451557</v>
          </cell>
        </row>
        <row r="708">
          <cell r="K708" t="str">
            <v>VVF/TAL/EXP/1649</v>
          </cell>
          <cell r="L708" t="str">
            <v>Sea</v>
          </cell>
          <cell r="M708" t="str">
            <v>EOU</v>
          </cell>
          <cell r="N708" t="str">
            <v>TALOJA</v>
          </cell>
          <cell r="O708">
            <v>9103451558</v>
          </cell>
        </row>
        <row r="709">
          <cell r="K709" t="str">
            <v>VVF/TAL/EXP/1635</v>
          </cell>
          <cell r="L709" t="str">
            <v>Sea</v>
          </cell>
          <cell r="M709" t="str">
            <v>EOU</v>
          </cell>
          <cell r="N709" t="str">
            <v>TALOJA</v>
          </cell>
          <cell r="O709">
            <v>9103451544</v>
          </cell>
        </row>
        <row r="710">
          <cell r="K710" t="str">
            <v>VVF/TAL/EXP/1685</v>
          </cell>
          <cell r="L710" t="str">
            <v>Sea</v>
          </cell>
          <cell r="M710" t="str">
            <v>EOU</v>
          </cell>
          <cell r="N710" t="str">
            <v>TALOJA</v>
          </cell>
          <cell r="O710">
            <v>9103451559</v>
          </cell>
        </row>
        <row r="711">
          <cell r="K711" t="str">
            <v>VVF/TAL/EXP/1656</v>
          </cell>
          <cell r="L711" t="str">
            <v>Sea</v>
          </cell>
          <cell r="M711" t="str">
            <v>EOU</v>
          </cell>
          <cell r="N711" t="str">
            <v>TALOJA</v>
          </cell>
          <cell r="O711">
            <v>9103451561</v>
          </cell>
        </row>
        <row r="712">
          <cell r="K712" t="str">
            <v>VVF/TAL/EXP/1661</v>
          </cell>
          <cell r="L712" t="str">
            <v>Sea</v>
          </cell>
          <cell r="M712" t="str">
            <v>EOU</v>
          </cell>
          <cell r="N712" t="str">
            <v>TALOJA</v>
          </cell>
          <cell r="O712">
            <v>9103451569</v>
          </cell>
        </row>
        <row r="713">
          <cell r="K713" t="str">
            <v>VVF/TAL/EXP/1666</v>
          </cell>
          <cell r="L713" t="str">
            <v>Sea</v>
          </cell>
          <cell r="M713" t="str">
            <v>EOU</v>
          </cell>
          <cell r="N713" t="str">
            <v>TALOJA</v>
          </cell>
          <cell r="O713">
            <v>9103451572</v>
          </cell>
        </row>
        <row r="714">
          <cell r="K714" t="str">
            <v>VVF/TAL/EXP/1655</v>
          </cell>
          <cell r="L714" t="str">
            <v>Sea</v>
          </cell>
          <cell r="M714" t="str">
            <v>EOU</v>
          </cell>
          <cell r="N714" t="str">
            <v>TALOJA</v>
          </cell>
          <cell r="O714">
            <v>9103451567</v>
          </cell>
        </row>
        <row r="715">
          <cell r="K715" t="str">
            <v>VVF/TAL/EXP/1674</v>
          </cell>
          <cell r="L715" t="str">
            <v>Sea</v>
          </cell>
          <cell r="M715" t="str">
            <v>EOU</v>
          </cell>
          <cell r="N715" t="str">
            <v>TALOJA</v>
          </cell>
          <cell r="O715">
            <v>9103451574</v>
          </cell>
        </row>
        <row r="716">
          <cell r="K716" t="str">
            <v>VVF/TAL/EXP/1673</v>
          </cell>
          <cell r="L716" t="str">
            <v>Sea</v>
          </cell>
          <cell r="M716" t="str">
            <v>EOU</v>
          </cell>
          <cell r="N716" t="str">
            <v>TALOJA</v>
          </cell>
          <cell r="O716">
            <v>9103451575</v>
          </cell>
        </row>
        <row r="717">
          <cell r="K717" t="str">
            <v>VVF/TAL/EXP/1668</v>
          </cell>
          <cell r="L717" t="str">
            <v>Sea</v>
          </cell>
          <cell r="M717" t="str">
            <v>EOU</v>
          </cell>
          <cell r="N717" t="str">
            <v>TALOJA</v>
          </cell>
          <cell r="O717">
            <v>9103451579</v>
          </cell>
        </row>
        <row r="718">
          <cell r="K718" t="str">
            <v>VVF/TAL/EXP/1672</v>
          </cell>
          <cell r="L718" t="str">
            <v>Sea</v>
          </cell>
          <cell r="M718" t="str">
            <v>EOU</v>
          </cell>
          <cell r="N718" t="str">
            <v>TALOJA</v>
          </cell>
          <cell r="O718">
            <v>9103451580</v>
          </cell>
        </row>
        <row r="719">
          <cell r="K719" t="str">
            <v>VVF/TAL/EXP/1671</v>
          </cell>
          <cell r="L719" t="str">
            <v>Sea</v>
          </cell>
          <cell r="M719" t="str">
            <v>EOU</v>
          </cell>
          <cell r="N719" t="str">
            <v>TALOJA</v>
          </cell>
          <cell r="O719">
            <v>9103451581</v>
          </cell>
        </row>
        <row r="720">
          <cell r="K720" t="str">
            <v>VVF/TAL/EXP/1675</v>
          </cell>
          <cell r="L720" t="str">
            <v>Sea</v>
          </cell>
          <cell r="M720" t="str">
            <v>EOU</v>
          </cell>
          <cell r="N720" t="str">
            <v>TALOJA</v>
          </cell>
          <cell r="O720">
            <v>9103451573</v>
          </cell>
        </row>
        <row r="721">
          <cell r="K721" t="str">
            <v>VVF/TAL/EXP/1664</v>
          </cell>
          <cell r="L721" t="str">
            <v>Sea</v>
          </cell>
          <cell r="M721" t="str">
            <v>EOU</v>
          </cell>
          <cell r="N721" t="str">
            <v>TALOJA</v>
          </cell>
          <cell r="O721">
            <v>9103451586</v>
          </cell>
        </row>
        <row r="722">
          <cell r="K722" t="str">
            <v>VVF/TAL/EXP/1685</v>
          </cell>
          <cell r="L722" t="str">
            <v>Sea</v>
          </cell>
          <cell r="M722" t="str">
            <v>EOU</v>
          </cell>
          <cell r="N722" t="str">
            <v>TALOJA</v>
          </cell>
          <cell r="O722">
            <v>9103451590</v>
          </cell>
        </row>
        <row r="723">
          <cell r="K723" t="str">
            <v>VVF/TAL/EXP/1703</v>
          </cell>
          <cell r="L723" t="str">
            <v>Sea</v>
          </cell>
          <cell r="M723" t="str">
            <v>EOU</v>
          </cell>
          <cell r="N723" t="str">
            <v>TALOJA</v>
          </cell>
          <cell r="O723">
            <v>9103451607</v>
          </cell>
        </row>
        <row r="724">
          <cell r="K724" t="str">
            <v>VVF/TAL/EXP/1662</v>
          </cell>
          <cell r="L724" t="str">
            <v>Sea</v>
          </cell>
          <cell r="M724" t="str">
            <v>EOU</v>
          </cell>
          <cell r="N724" t="str">
            <v>TALOJA</v>
          </cell>
          <cell r="O724">
            <v>9103451570</v>
          </cell>
        </row>
        <row r="725">
          <cell r="K725" t="str">
            <v>VVF/TAL/EXP/1676</v>
          </cell>
          <cell r="L725" t="str">
            <v>Sea</v>
          </cell>
          <cell r="M725" t="str">
            <v>EOU</v>
          </cell>
          <cell r="N725" t="str">
            <v>TALOJA</v>
          </cell>
          <cell r="O725">
            <v>9103451578</v>
          </cell>
        </row>
        <row r="726">
          <cell r="K726" t="str">
            <v>VVF/TAL/EXP/1669</v>
          </cell>
          <cell r="L726" t="str">
            <v>Sea</v>
          </cell>
          <cell r="M726" t="str">
            <v>EOU</v>
          </cell>
          <cell r="N726" t="str">
            <v>TALOJA</v>
          </cell>
          <cell r="O726">
            <v>9103451582</v>
          </cell>
        </row>
        <row r="727">
          <cell r="K727" t="str">
            <v>VVF/TAL/EXP/1678</v>
          </cell>
          <cell r="L727" t="str">
            <v>Sea</v>
          </cell>
          <cell r="M727" t="str">
            <v>EOU</v>
          </cell>
          <cell r="N727" t="str">
            <v>TALOJA</v>
          </cell>
          <cell r="O727">
            <v>9103451583</v>
          </cell>
        </row>
        <row r="728">
          <cell r="K728" t="str">
            <v>VVF/TAL/EXP/1680</v>
          </cell>
          <cell r="L728" t="str">
            <v>Sea</v>
          </cell>
          <cell r="M728" t="str">
            <v>EOU</v>
          </cell>
          <cell r="N728" t="str">
            <v>TALOJA</v>
          </cell>
          <cell r="O728">
            <v>9103451587</v>
          </cell>
        </row>
        <row r="729">
          <cell r="K729" t="str">
            <v>VVF/TAL/EXP/1719</v>
          </cell>
          <cell r="L729" t="str">
            <v>Sea</v>
          </cell>
          <cell r="M729" t="str">
            <v>EOU</v>
          </cell>
          <cell r="N729" t="str">
            <v>TALOJA</v>
          </cell>
          <cell r="O729">
            <v>9103451621</v>
          </cell>
        </row>
        <row r="730">
          <cell r="K730" t="str">
            <v>VVF/TAL/EXP/1660</v>
          </cell>
          <cell r="L730" t="str">
            <v>Sea</v>
          </cell>
          <cell r="M730" t="str">
            <v>EOU</v>
          </cell>
          <cell r="N730" t="str">
            <v>TALOJA</v>
          </cell>
          <cell r="O730">
            <v>9103451568</v>
          </cell>
        </row>
        <row r="731">
          <cell r="K731" t="str">
            <v>VVF/TAL/EXP/1697</v>
          </cell>
          <cell r="L731" t="str">
            <v>Sea</v>
          </cell>
          <cell r="M731" t="str">
            <v>EOU</v>
          </cell>
          <cell r="N731" t="str">
            <v>TALOJA</v>
          </cell>
          <cell r="O731">
            <v>9103451602</v>
          </cell>
        </row>
        <row r="732">
          <cell r="K732" t="str">
            <v>VVF/TAL/EXP/1699</v>
          </cell>
          <cell r="L732" t="str">
            <v>Sea</v>
          </cell>
          <cell r="M732" t="str">
            <v>EOU</v>
          </cell>
          <cell r="N732" t="str">
            <v>TALOJA</v>
          </cell>
          <cell r="O732">
            <v>9103451612</v>
          </cell>
        </row>
        <row r="733">
          <cell r="K733" t="str">
            <v>VVF/TAL/EXP/1708</v>
          </cell>
          <cell r="L733" t="str">
            <v>Sea</v>
          </cell>
          <cell r="M733" t="str">
            <v>EOU</v>
          </cell>
          <cell r="N733" t="str">
            <v>TALOJA</v>
          </cell>
          <cell r="O733">
            <v>9103451613</v>
          </cell>
        </row>
        <row r="734">
          <cell r="K734" t="str">
            <v>VVF/TAL/EXP/1709</v>
          </cell>
          <cell r="L734" t="str">
            <v>Sea</v>
          </cell>
          <cell r="M734" t="str">
            <v>EOU</v>
          </cell>
          <cell r="N734" t="str">
            <v>TALOJA</v>
          </cell>
          <cell r="O734">
            <v>9103451614</v>
          </cell>
        </row>
        <row r="735">
          <cell r="K735" t="str">
            <v>VVF/TAL/EXP/1710</v>
          </cell>
          <cell r="L735" t="str">
            <v>Sea</v>
          </cell>
          <cell r="M735" t="str">
            <v>EOU</v>
          </cell>
          <cell r="N735" t="str">
            <v>TALOJA</v>
          </cell>
          <cell r="O735">
            <v>9103451614</v>
          </cell>
        </row>
        <row r="736">
          <cell r="K736" t="str">
            <v>VVF/TAL/EXP/1698</v>
          </cell>
          <cell r="L736" t="str">
            <v>Sea</v>
          </cell>
          <cell r="M736" t="str">
            <v>EOU</v>
          </cell>
          <cell r="N736" t="str">
            <v>TALOJA</v>
          </cell>
          <cell r="O736" t="str">
            <v>9103451603-04</v>
          </cell>
        </row>
        <row r="737">
          <cell r="K737" t="str">
            <v>VVF/TAL/EXP/1700</v>
          </cell>
          <cell r="L737" t="str">
            <v>Sea</v>
          </cell>
          <cell r="M737" t="str">
            <v>EOU</v>
          </cell>
          <cell r="N737" t="str">
            <v>TALOJA</v>
          </cell>
          <cell r="O737" t="str">
            <v>9103451603-04</v>
          </cell>
        </row>
        <row r="738">
          <cell r="K738" t="str">
            <v>VVF/TAL/EXP/1696</v>
          </cell>
          <cell r="L738" t="str">
            <v>Sea</v>
          </cell>
          <cell r="M738" t="str">
            <v>EOU</v>
          </cell>
          <cell r="N738" t="str">
            <v>TALOJA</v>
          </cell>
          <cell r="O738" t="str">
            <v>9103451605-06</v>
          </cell>
        </row>
        <row r="739">
          <cell r="K739" t="str">
            <v>VVF/TAL/EXP/1701</v>
          </cell>
          <cell r="L739" t="str">
            <v>Sea</v>
          </cell>
          <cell r="M739" t="str">
            <v>EOU</v>
          </cell>
          <cell r="N739" t="str">
            <v>TALOJA</v>
          </cell>
          <cell r="O739" t="str">
            <v>9103451605-06</v>
          </cell>
        </row>
        <row r="740">
          <cell r="K740" t="str">
            <v>VVF/TAL/EXP/1677</v>
          </cell>
          <cell r="L740" t="str">
            <v>Sea</v>
          </cell>
          <cell r="M740" t="str">
            <v>EOU</v>
          </cell>
          <cell r="N740" t="str">
            <v>TALOJA</v>
          </cell>
          <cell r="O740">
            <v>9103451585</v>
          </cell>
        </row>
        <row r="741">
          <cell r="K741" t="str">
            <v>VVF/TAL/EXP/1684</v>
          </cell>
          <cell r="L741" t="str">
            <v>Sea</v>
          </cell>
          <cell r="M741" t="str">
            <v>EOU</v>
          </cell>
          <cell r="N741" t="str">
            <v>TALOJA</v>
          </cell>
          <cell r="O741">
            <v>9103451589</v>
          </cell>
        </row>
        <row r="742">
          <cell r="K742" t="str">
            <v>VVF/TAL/EXP/1688</v>
          </cell>
          <cell r="L742" t="str">
            <v>Sea</v>
          </cell>
          <cell r="M742" t="str">
            <v>EOU</v>
          </cell>
          <cell r="N742" t="str">
            <v>TALOJA</v>
          </cell>
          <cell r="O742">
            <v>9103451596</v>
          </cell>
        </row>
        <row r="743">
          <cell r="K743" t="str">
            <v>VVF/V-BULK/EXP/010</v>
          </cell>
          <cell r="L743" t="str">
            <v>B.SEA</v>
          </cell>
          <cell r="M743" t="str">
            <v>EOU</v>
          </cell>
          <cell r="N743" t="str">
            <v>TALOJA</v>
          </cell>
          <cell r="O743" t="str">
            <v>9103451633-634-635</v>
          </cell>
        </row>
        <row r="744">
          <cell r="K744" t="str">
            <v>VVF/TAL/EXP/1714</v>
          </cell>
          <cell r="L744" t="str">
            <v>Sea</v>
          </cell>
          <cell r="M744" t="str">
            <v>EOU</v>
          </cell>
          <cell r="N744" t="str">
            <v>TALOJA</v>
          </cell>
          <cell r="O744">
            <v>9103451617</v>
          </cell>
        </row>
        <row r="745">
          <cell r="K745" t="str">
            <v>VVF/TAL/EXP/1705</v>
          </cell>
          <cell r="L745" t="str">
            <v>Sea</v>
          </cell>
          <cell r="M745" t="str">
            <v>EOU</v>
          </cell>
          <cell r="N745" t="str">
            <v>TALOJA</v>
          </cell>
          <cell r="O745">
            <v>9103451608</v>
          </cell>
        </row>
        <row r="746">
          <cell r="K746" t="str">
            <v>VVF/TAL/EXP/1704</v>
          </cell>
          <cell r="L746" t="str">
            <v>Sea</v>
          </cell>
          <cell r="M746" t="str">
            <v>EOU</v>
          </cell>
          <cell r="N746" t="str">
            <v>TALOJA</v>
          </cell>
          <cell r="O746">
            <v>9103451611</v>
          </cell>
        </row>
        <row r="747">
          <cell r="K747" t="str">
            <v>VVF/TAL/EXP/1722</v>
          </cell>
          <cell r="L747" t="str">
            <v>Sea</v>
          </cell>
          <cell r="M747" t="str">
            <v>EOU</v>
          </cell>
          <cell r="N747" t="str">
            <v>TALOJA</v>
          </cell>
          <cell r="O747">
            <v>9103451632</v>
          </cell>
        </row>
        <row r="748">
          <cell r="K748" t="str">
            <v>VVF/TAL/EXP/1689</v>
          </cell>
          <cell r="L748" t="str">
            <v>Sea</v>
          </cell>
          <cell r="M748" t="str">
            <v>EOU</v>
          </cell>
          <cell r="N748" t="str">
            <v>TALOJA</v>
          </cell>
          <cell r="O748">
            <v>9103451595</v>
          </cell>
        </row>
        <row r="749">
          <cell r="K749" t="str">
            <v>VVF/TAL/EXP/1693</v>
          </cell>
          <cell r="L749" t="str">
            <v>Sea</v>
          </cell>
          <cell r="M749" t="str">
            <v>EOU</v>
          </cell>
          <cell r="N749" t="str">
            <v>TALOJA</v>
          </cell>
          <cell r="O749">
            <v>9103451620</v>
          </cell>
        </row>
        <row r="750">
          <cell r="K750" t="str">
            <v>VVF/TAL/EXP/1728</v>
          </cell>
          <cell r="L750" t="str">
            <v>Sea</v>
          </cell>
          <cell r="M750" t="str">
            <v>EOU</v>
          </cell>
          <cell r="N750" t="str">
            <v>TALOJA</v>
          </cell>
          <cell r="O750">
            <v>9103451628</v>
          </cell>
        </row>
        <row r="751">
          <cell r="K751" t="str">
            <v>VVF/TAL/EXP/1665</v>
          </cell>
          <cell r="L751" t="str">
            <v>Sea</v>
          </cell>
          <cell r="M751" t="str">
            <v>EOU</v>
          </cell>
          <cell r="N751" t="str">
            <v>TALOJA</v>
          </cell>
          <cell r="O751">
            <v>9103451643</v>
          </cell>
        </row>
        <row r="752">
          <cell r="K752" t="str">
            <v>VVF/TAL/EXP/1721</v>
          </cell>
          <cell r="L752" t="str">
            <v>Sea</v>
          </cell>
          <cell r="M752" t="str">
            <v>EOU</v>
          </cell>
          <cell r="N752" t="str">
            <v>TALOJA</v>
          </cell>
          <cell r="O752">
            <v>9103551631</v>
          </cell>
        </row>
        <row r="753">
          <cell r="K753" t="str">
            <v>VVF/TAL/EXP/1741</v>
          </cell>
          <cell r="L753" t="str">
            <v>Sea</v>
          </cell>
          <cell r="M753" t="str">
            <v>EOU</v>
          </cell>
          <cell r="N753" t="str">
            <v>TALOJA</v>
          </cell>
          <cell r="O753">
            <v>9103451655</v>
          </cell>
        </row>
        <row r="754">
          <cell r="K754" t="str">
            <v>VVF/TAL/EXP/1763</v>
          </cell>
          <cell r="L754" t="str">
            <v>AIR</v>
          </cell>
          <cell r="M754" t="str">
            <v>EOU</v>
          </cell>
          <cell r="N754" t="str">
            <v>TALOJA</v>
          </cell>
          <cell r="O754">
            <v>9103451674</v>
          </cell>
        </row>
        <row r="755">
          <cell r="K755" t="str">
            <v>VVF/TAL/EXP/1746</v>
          </cell>
          <cell r="L755" t="str">
            <v>Sea</v>
          </cell>
          <cell r="M755" t="str">
            <v>EOU</v>
          </cell>
          <cell r="N755" t="str">
            <v>TALOJA</v>
          </cell>
          <cell r="O755">
            <v>9103451656</v>
          </cell>
        </row>
        <row r="756">
          <cell r="K756" t="str">
            <v>VVF/TAL/EXP/1756</v>
          </cell>
          <cell r="L756" t="str">
            <v>Sea</v>
          </cell>
          <cell r="M756" t="str">
            <v>EOU</v>
          </cell>
          <cell r="N756" t="str">
            <v>TALOJA</v>
          </cell>
          <cell r="O756">
            <v>9103451666</v>
          </cell>
        </row>
        <row r="757">
          <cell r="K757" t="str">
            <v>VVF/TAL/EXP/1743</v>
          </cell>
          <cell r="L757" t="str">
            <v>Sea</v>
          </cell>
          <cell r="M757" t="str">
            <v>EOU</v>
          </cell>
          <cell r="N757" t="str">
            <v>TALOJA</v>
          </cell>
          <cell r="O757" t="str">
            <v>9103451667-68</v>
          </cell>
        </row>
        <row r="758">
          <cell r="K758" t="str">
            <v>VVF/TAL/EXP/1744</v>
          </cell>
          <cell r="L758" t="str">
            <v>Sea</v>
          </cell>
          <cell r="M758" t="str">
            <v>EOU</v>
          </cell>
          <cell r="N758" t="str">
            <v>TALOJA</v>
          </cell>
          <cell r="O758" t="str">
            <v>9103451667-68</v>
          </cell>
        </row>
        <row r="759">
          <cell r="K759" t="str">
            <v>VVF/TAL/EXP/1758</v>
          </cell>
          <cell r="L759" t="str">
            <v>Sea</v>
          </cell>
          <cell r="M759" t="str">
            <v>EOU</v>
          </cell>
          <cell r="N759" t="str">
            <v>TALOJA</v>
          </cell>
          <cell r="O759" t="str">
            <v>9103451667-68</v>
          </cell>
        </row>
        <row r="760">
          <cell r="K760" t="str">
            <v>VVF/TAL/EXP/1733</v>
          </cell>
          <cell r="L760" t="str">
            <v>Sea</v>
          </cell>
          <cell r="M760" t="str">
            <v>EOU</v>
          </cell>
          <cell r="N760" t="str">
            <v>TALOJA</v>
          </cell>
          <cell r="O760">
            <v>9103451642</v>
          </cell>
        </row>
        <row r="761">
          <cell r="K761" t="str">
            <v>VVF/TAL/EXP/1735</v>
          </cell>
          <cell r="L761" t="str">
            <v>Sea</v>
          </cell>
          <cell r="M761" t="str">
            <v>EOU</v>
          </cell>
          <cell r="N761" t="str">
            <v>TALOJA</v>
          </cell>
          <cell r="O761">
            <v>9103451642</v>
          </cell>
        </row>
        <row r="762">
          <cell r="K762" t="str">
            <v>VVF/TAL/EXP/1764</v>
          </cell>
          <cell r="L762" t="str">
            <v>Sea</v>
          </cell>
          <cell r="M762" t="str">
            <v>EOU</v>
          </cell>
          <cell r="N762" t="str">
            <v>TALOJA</v>
          </cell>
          <cell r="O762">
            <v>9103451675</v>
          </cell>
        </row>
        <row r="763">
          <cell r="K763" t="str">
            <v>VVF/TAL/EXP/1753</v>
          </cell>
          <cell r="L763" t="str">
            <v>Sea</v>
          </cell>
          <cell r="M763" t="str">
            <v>EOU</v>
          </cell>
          <cell r="N763" t="str">
            <v>TALOJA</v>
          </cell>
          <cell r="O763" t="str">
            <v>9103451669-70</v>
          </cell>
        </row>
        <row r="764">
          <cell r="K764" t="str">
            <v>VVF/TAL/EXP/1762</v>
          </cell>
          <cell r="L764" t="str">
            <v>Sea</v>
          </cell>
          <cell r="M764" t="str">
            <v>EOU</v>
          </cell>
          <cell r="N764" t="str">
            <v>TALOJA</v>
          </cell>
          <cell r="O764" t="str">
            <v>9103451669-70</v>
          </cell>
        </row>
        <row r="765">
          <cell r="K765" t="str">
            <v>VVF/TAL/EXP/1706</v>
          </cell>
          <cell r="L765" t="str">
            <v>Sea</v>
          </cell>
          <cell r="M765" t="str">
            <v>EOU</v>
          </cell>
          <cell r="N765" t="str">
            <v>TALOJA</v>
          </cell>
          <cell r="O765">
            <v>9103451627</v>
          </cell>
        </row>
        <row r="766">
          <cell r="K766" t="str">
            <v>VVF/TAL/EXP/1757</v>
          </cell>
          <cell r="L766" t="str">
            <v>Sea</v>
          </cell>
          <cell r="M766" t="str">
            <v>EOU</v>
          </cell>
          <cell r="N766" t="str">
            <v>TALOJA</v>
          </cell>
          <cell r="O766">
            <v>9103451665</v>
          </cell>
        </row>
        <row r="767">
          <cell r="K767" t="str">
            <v>VVF/TAL/EXP/1767</v>
          </cell>
          <cell r="L767" t="str">
            <v>Sea</v>
          </cell>
          <cell r="M767" t="str">
            <v>EOU</v>
          </cell>
          <cell r="N767" t="str">
            <v>TALOJA</v>
          </cell>
          <cell r="O767">
            <v>9103451678</v>
          </cell>
        </row>
        <row r="768">
          <cell r="K768" t="str">
            <v>VVF/TAL/EXP/1750</v>
          </cell>
          <cell r="L768" t="str">
            <v>Sea</v>
          </cell>
          <cell r="M768" t="str">
            <v>EOU</v>
          </cell>
          <cell r="N768" t="str">
            <v>TALOJA</v>
          </cell>
          <cell r="O768">
            <v>9103451660</v>
          </cell>
        </row>
        <row r="769">
          <cell r="K769" t="str">
            <v>VVF/TAL/EXP/1730</v>
          </cell>
          <cell r="L769" t="str">
            <v>Sea</v>
          </cell>
          <cell r="M769" t="str">
            <v>EOU</v>
          </cell>
          <cell r="N769" t="str">
            <v>TALOJA</v>
          </cell>
          <cell r="O769" t="str">
            <v>9103451638-39</v>
          </cell>
        </row>
        <row r="770">
          <cell r="K770" t="str">
            <v>VVF/TAL/EXP/1731</v>
          </cell>
          <cell r="L770" t="str">
            <v>Sea</v>
          </cell>
          <cell r="M770" t="str">
            <v>EOU</v>
          </cell>
          <cell r="N770" t="str">
            <v>TALOJA</v>
          </cell>
          <cell r="O770" t="str">
            <v>9103451638-39</v>
          </cell>
        </row>
        <row r="771">
          <cell r="K771" t="str">
            <v>VVF/TAL/EXP/1729</v>
          </cell>
          <cell r="L771" t="str">
            <v>Sea</v>
          </cell>
          <cell r="M771" t="str">
            <v>EOU</v>
          </cell>
          <cell r="N771" t="str">
            <v>TALOJA</v>
          </cell>
          <cell r="O771" t="str">
            <v>9103451640-41</v>
          </cell>
        </row>
        <row r="772">
          <cell r="K772" t="str">
            <v>VVF/TAL/EXP/1732</v>
          </cell>
          <cell r="L772" t="str">
            <v>Sea</v>
          </cell>
          <cell r="M772" t="str">
            <v>EOU</v>
          </cell>
          <cell r="N772" t="str">
            <v>TALOJA</v>
          </cell>
          <cell r="O772" t="str">
            <v>9103451640-41</v>
          </cell>
        </row>
        <row r="773">
          <cell r="K773" t="str">
            <v>VVF/TAL/EXP/1706</v>
          </cell>
          <cell r="L773" t="str">
            <v>Sea</v>
          </cell>
          <cell r="M773" t="str">
            <v>EOU</v>
          </cell>
          <cell r="N773" t="str">
            <v>TALOJA</v>
          </cell>
          <cell r="O773" t="str">
            <v>9103451644-45-46</v>
          </cell>
        </row>
        <row r="774">
          <cell r="K774" t="str">
            <v>VVF/TAL/EXP/1711</v>
          </cell>
          <cell r="L774" t="str">
            <v>Sea</v>
          </cell>
          <cell r="M774" t="str">
            <v>EOU</v>
          </cell>
          <cell r="N774" t="str">
            <v>TALOJA</v>
          </cell>
          <cell r="O774" t="str">
            <v>9103451644-45-46</v>
          </cell>
        </row>
        <row r="775">
          <cell r="K775" t="str">
            <v>VVF/TAL/EXP/1734</v>
          </cell>
          <cell r="L775" t="str">
            <v>Sea</v>
          </cell>
          <cell r="M775" t="str">
            <v>EOU</v>
          </cell>
          <cell r="N775" t="str">
            <v>TALOJA</v>
          </cell>
          <cell r="O775" t="str">
            <v>9103451644-45-46</v>
          </cell>
        </row>
        <row r="776">
          <cell r="K776" t="str">
            <v>VVF/TAL/EXP/1752</v>
          </cell>
          <cell r="L776" t="str">
            <v>Sea</v>
          </cell>
          <cell r="M776" t="str">
            <v>EOU</v>
          </cell>
          <cell r="N776" t="str">
            <v>TALOJA</v>
          </cell>
          <cell r="O776" t="str">
            <v>9103451661-62</v>
          </cell>
        </row>
        <row r="777">
          <cell r="K777" t="str">
            <v>VVF/TAL/EXP/1754</v>
          </cell>
          <cell r="L777" t="str">
            <v>Sea</v>
          </cell>
          <cell r="M777" t="str">
            <v>EOU</v>
          </cell>
          <cell r="N777" t="str">
            <v>TALOJA</v>
          </cell>
          <cell r="O777" t="str">
            <v>9103451661-62</v>
          </cell>
        </row>
        <row r="778">
          <cell r="K778" t="str">
            <v>VVF/TAL/EXP/1751</v>
          </cell>
          <cell r="L778" t="str">
            <v>Sea</v>
          </cell>
          <cell r="M778" t="str">
            <v>EOU</v>
          </cell>
          <cell r="N778" t="str">
            <v>TALOJA</v>
          </cell>
          <cell r="O778" t="str">
            <v>9103451663-64</v>
          </cell>
        </row>
        <row r="779">
          <cell r="K779" t="str">
            <v>VVF/TAL/EXP/1755</v>
          </cell>
          <cell r="L779" t="str">
            <v>Sea</v>
          </cell>
          <cell r="M779" t="str">
            <v>EOU</v>
          </cell>
          <cell r="N779" t="str">
            <v>TALOJA</v>
          </cell>
          <cell r="O779" t="str">
            <v>9103451663-64</v>
          </cell>
        </row>
        <row r="780">
          <cell r="K780" t="str">
            <v>VVF/TAL/EXP/1785</v>
          </cell>
          <cell r="L780" t="str">
            <v>Sea</v>
          </cell>
          <cell r="M780" t="str">
            <v>EOU</v>
          </cell>
          <cell r="N780" t="str">
            <v>TALOJA</v>
          </cell>
          <cell r="O780">
            <v>9102451691</v>
          </cell>
        </row>
        <row r="781">
          <cell r="K781" t="str">
            <v>VVF/TAL/EXP/1769</v>
          </cell>
          <cell r="L781" t="str">
            <v>Sea</v>
          </cell>
          <cell r="M781" t="str">
            <v>EOU</v>
          </cell>
          <cell r="N781" t="str">
            <v>TALOJA</v>
          </cell>
          <cell r="O781">
            <v>9103451680</v>
          </cell>
        </row>
        <row r="782">
          <cell r="K782" t="str">
            <v>VVF/TAL/EXP/1770</v>
          </cell>
          <cell r="L782" t="str">
            <v>Sea</v>
          </cell>
          <cell r="M782" t="str">
            <v>EOU</v>
          </cell>
          <cell r="N782" t="str">
            <v>TALOJA</v>
          </cell>
          <cell r="O782">
            <v>9103451681</v>
          </cell>
        </row>
        <row r="783">
          <cell r="K783" t="str">
            <v>VVF/TAL/EXP/1765</v>
          </cell>
          <cell r="L783" t="str">
            <v>Sea</v>
          </cell>
          <cell r="M783" t="str">
            <v>EOU</v>
          </cell>
          <cell r="N783" t="str">
            <v>TALOJA</v>
          </cell>
          <cell r="O783">
            <v>9103451676</v>
          </cell>
        </row>
        <row r="784">
          <cell r="K784" t="str">
            <v>VVF/TAL/EXP/1766</v>
          </cell>
          <cell r="L784" t="str">
            <v>Sea</v>
          </cell>
          <cell r="M784" t="str">
            <v>EOU</v>
          </cell>
          <cell r="N784" t="str">
            <v>TALOJA</v>
          </cell>
          <cell r="O784">
            <v>9103451677</v>
          </cell>
        </row>
        <row r="785">
          <cell r="K785" t="str">
            <v>VVF/TAL/EXP/1768</v>
          </cell>
          <cell r="L785" t="str">
            <v>Sea</v>
          </cell>
          <cell r="M785" t="str">
            <v>EOU</v>
          </cell>
          <cell r="N785" t="str">
            <v>TALOJA</v>
          </cell>
          <cell r="O785">
            <v>9103451679</v>
          </cell>
        </row>
        <row r="786">
          <cell r="K786" t="str">
            <v>VVF/TAL/EXP/1771</v>
          </cell>
          <cell r="L786" t="str">
            <v>Sea</v>
          </cell>
          <cell r="M786" t="str">
            <v>EOU</v>
          </cell>
          <cell r="N786" t="str">
            <v>TALOJA</v>
          </cell>
          <cell r="O786">
            <v>9103451682</v>
          </cell>
        </row>
        <row r="787">
          <cell r="K787" t="str">
            <v>VVF/TAL/EXP/1772</v>
          </cell>
          <cell r="L787" t="str">
            <v>Sea</v>
          </cell>
          <cell r="M787" t="str">
            <v>EOU</v>
          </cell>
          <cell r="N787" t="str">
            <v>TALOJA</v>
          </cell>
          <cell r="O787">
            <v>9103451683</v>
          </cell>
        </row>
        <row r="788">
          <cell r="K788" t="str">
            <v>VVF/TAL/EXP/1773</v>
          </cell>
          <cell r="L788" t="str">
            <v>Sea</v>
          </cell>
          <cell r="M788" t="str">
            <v>EOU</v>
          </cell>
          <cell r="N788" t="str">
            <v>TALOJA</v>
          </cell>
          <cell r="O788">
            <v>9103451683</v>
          </cell>
        </row>
        <row r="789">
          <cell r="K789" t="str">
            <v>VVF/TAL/EXP/1778</v>
          </cell>
          <cell r="L789" t="str">
            <v>Sea</v>
          </cell>
          <cell r="M789" t="str">
            <v>EOU</v>
          </cell>
          <cell r="N789" t="str">
            <v>TALOJA</v>
          </cell>
          <cell r="O789">
            <v>9103451686</v>
          </cell>
        </row>
        <row r="790">
          <cell r="K790" t="str">
            <v>VVF/TAL/EXP/1781</v>
          </cell>
          <cell r="L790" t="str">
            <v>Sea</v>
          </cell>
          <cell r="M790" t="str">
            <v>EOU</v>
          </cell>
          <cell r="N790" t="str">
            <v>TALOJA</v>
          </cell>
          <cell r="O790">
            <v>9102451687</v>
          </cell>
        </row>
        <row r="791">
          <cell r="K791" t="str">
            <v>VVF/TAL/EXP/1774</v>
          </cell>
          <cell r="L791" t="str">
            <v>Sea</v>
          </cell>
          <cell r="M791" t="str">
            <v>EOU</v>
          </cell>
          <cell r="N791" t="str">
            <v>TALOJA</v>
          </cell>
          <cell r="O791">
            <v>9103451684</v>
          </cell>
        </row>
        <row r="792">
          <cell r="K792" t="str">
            <v>VVF/TAL/EXP/1775</v>
          </cell>
          <cell r="L792" t="str">
            <v>Sea</v>
          </cell>
          <cell r="M792" t="str">
            <v>EOU</v>
          </cell>
          <cell r="N792" t="str">
            <v>TALOJA</v>
          </cell>
          <cell r="O792">
            <v>9103451685</v>
          </cell>
        </row>
        <row r="793">
          <cell r="K793" t="str">
            <v>VVF/TAL/EXP/1779</v>
          </cell>
          <cell r="L793" t="str">
            <v>Sea</v>
          </cell>
          <cell r="M793" t="str">
            <v>EOU</v>
          </cell>
          <cell r="N793" t="str">
            <v>TALOJA</v>
          </cell>
          <cell r="O793">
            <v>9102451692</v>
          </cell>
        </row>
        <row r="794">
          <cell r="K794" t="str">
            <v>VVF/TAL/EXP/1780</v>
          </cell>
          <cell r="L794" t="str">
            <v>Sea</v>
          </cell>
          <cell r="M794" t="str">
            <v>EOU</v>
          </cell>
          <cell r="N794" t="str">
            <v>TALOJA</v>
          </cell>
          <cell r="O794">
            <v>9102451688</v>
          </cell>
        </row>
        <row r="795">
          <cell r="K795" t="str">
            <v>VVF/TAL/EXP/1793</v>
          </cell>
          <cell r="L795" t="str">
            <v>AIR</v>
          </cell>
          <cell r="M795" t="str">
            <v>EOU</v>
          </cell>
          <cell r="N795" t="str">
            <v>TALOJA</v>
          </cell>
          <cell r="O795">
            <v>9102451705</v>
          </cell>
        </row>
        <row r="796">
          <cell r="K796" t="str">
            <v>VVF/TAL/EXP/1776</v>
          </cell>
          <cell r="L796" t="str">
            <v>Sea</v>
          </cell>
          <cell r="M796" t="str">
            <v>EOU</v>
          </cell>
          <cell r="N796" t="str">
            <v>TALOJA</v>
          </cell>
          <cell r="O796" t="str">
            <v>9103451689-90</v>
          </cell>
        </row>
        <row r="797">
          <cell r="K797" t="str">
            <v>VVF/TAL/EXP/1784</v>
          </cell>
          <cell r="L797" t="str">
            <v>Sea</v>
          </cell>
          <cell r="M797" t="str">
            <v>EOU</v>
          </cell>
          <cell r="N797" t="str">
            <v>TALOJA</v>
          </cell>
          <cell r="O797" t="str">
            <v>9103451689-90</v>
          </cell>
        </row>
        <row r="798">
          <cell r="K798" t="str">
            <v>VVF/TAL/EXP/1782</v>
          </cell>
          <cell r="L798" t="str">
            <v>Sea</v>
          </cell>
          <cell r="M798" t="str">
            <v>EOU</v>
          </cell>
          <cell r="N798" t="str">
            <v>TALOJA</v>
          </cell>
          <cell r="O798">
            <v>9102451695</v>
          </cell>
        </row>
        <row r="799">
          <cell r="K799" t="str">
            <v>VVF/TAL/EXP/1790</v>
          </cell>
          <cell r="L799" t="str">
            <v>Sea</v>
          </cell>
          <cell r="M799" t="str">
            <v>EOU</v>
          </cell>
          <cell r="N799" t="str">
            <v>TALOJA</v>
          </cell>
          <cell r="O799">
            <v>9102451699</v>
          </cell>
        </row>
        <row r="800">
          <cell r="K800" t="str">
            <v>VVF/TAL/EXP/1792</v>
          </cell>
          <cell r="L800" t="str">
            <v>Sea</v>
          </cell>
          <cell r="M800" t="str">
            <v>EOU</v>
          </cell>
          <cell r="N800" t="str">
            <v>TALOJA</v>
          </cell>
          <cell r="O800">
            <v>9102451700</v>
          </cell>
        </row>
        <row r="801">
          <cell r="K801" t="str">
            <v>VVF/TAL/EXP/1791</v>
          </cell>
          <cell r="L801" t="str">
            <v>Sea</v>
          </cell>
          <cell r="M801" t="str">
            <v>EOU</v>
          </cell>
          <cell r="N801" t="str">
            <v>TALOJA</v>
          </cell>
          <cell r="O801">
            <v>9102451701</v>
          </cell>
        </row>
        <row r="802">
          <cell r="K802" t="str">
            <v>VVF/TAL/EXP/1794</v>
          </cell>
          <cell r="L802" t="str">
            <v>Sea</v>
          </cell>
          <cell r="M802" t="str">
            <v>EOU</v>
          </cell>
          <cell r="N802" t="str">
            <v>TALOJA</v>
          </cell>
          <cell r="O802">
            <v>9102451703</v>
          </cell>
        </row>
        <row r="803">
          <cell r="K803" t="str">
            <v>VVF/TAL/EXP/1789</v>
          </cell>
          <cell r="L803" t="str">
            <v>Sea</v>
          </cell>
          <cell r="M803" t="str">
            <v>EOU</v>
          </cell>
          <cell r="N803" t="str">
            <v>TALOJA</v>
          </cell>
          <cell r="O803" t="str">
            <v>9102451708-09</v>
          </cell>
        </row>
        <row r="804">
          <cell r="K804" t="str">
            <v>VVF/TAL/EXP/1798</v>
          </cell>
          <cell r="L804" t="str">
            <v>Sea</v>
          </cell>
          <cell r="M804" t="str">
            <v>EOU</v>
          </cell>
          <cell r="N804" t="str">
            <v>TALOJA</v>
          </cell>
          <cell r="O804" t="str">
            <v>9102451708-09</v>
          </cell>
        </row>
        <row r="805">
          <cell r="K805" t="str">
            <v>VVF/TAL/EXP/1795</v>
          </cell>
          <cell r="L805" t="str">
            <v>Sea</v>
          </cell>
          <cell r="M805" t="str">
            <v>EOU</v>
          </cell>
          <cell r="N805" t="str">
            <v>TALOJA</v>
          </cell>
          <cell r="O805">
            <v>9102451704</v>
          </cell>
        </row>
        <row r="806">
          <cell r="K806" t="str">
            <v>VVF/TAL/EXP/1820</v>
          </cell>
          <cell r="L806" t="str">
            <v>Sea</v>
          </cell>
          <cell r="M806" t="str">
            <v>EOU</v>
          </cell>
          <cell r="N806" t="str">
            <v>TALOJA</v>
          </cell>
          <cell r="O806">
            <v>9103451729</v>
          </cell>
        </row>
        <row r="807">
          <cell r="K807" t="str">
            <v>VVF/TAL/EXP/1777</v>
          </cell>
          <cell r="L807" t="str">
            <v>Sea</v>
          </cell>
          <cell r="M807" t="str">
            <v>EOU</v>
          </cell>
          <cell r="N807" t="str">
            <v>TALOJA</v>
          </cell>
          <cell r="O807">
            <v>9102451694</v>
          </cell>
        </row>
        <row r="808">
          <cell r="K808" t="str">
            <v>VVF/TAL/EXP/1786</v>
          </cell>
          <cell r="L808" t="str">
            <v>Sea</v>
          </cell>
          <cell r="M808" t="str">
            <v>EOU</v>
          </cell>
          <cell r="N808" t="str">
            <v>TALOJA</v>
          </cell>
          <cell r="O808">
            <v>9102451698</v>
          </cell>
        </row>
        <row r="809">
          <cell r="K809" t="str">
            <v>VVF/TAL/EXP/1797</v>
          </cell>
          <cell r="L809" t="str">
            <v>Sea</v>
          </cell>
          <cell r="M809" t="str">
            <v>EOU</v>
          </cell>
          <cell r="N809" t="str">
            <v>TALOJA</v>
          </cell>
          <cell r="O809">
            <v>9102451706</v>
          </cell>
        </row>
        <row r="810">
          <cell r="K810" t="str">
            <v>VVF/TAL/EXP/1809</v>
          </cell>
          <cell r="L810" t="str">
            <v>Sea</v>
          </cell>
          <cell r="M810" t="str">
            <v>EOU</v>
          </cell>
          <cell r="N810" t="str">
            <v>TALOJA</v>
          </cell>
          <cell r="O810">
            <v>9103451718</v>
          </cell>
        </row>
        <row r="811">
          <cell r="K811" t="str">
            <v>VVF/TAL/EXP/1812</v>
          </cell>
          <cell r="L811" t="str">
            <v>Sea</v>
          </cell>
          <cell r="M811" t="str">
            <v>EOU</v>
          </cell>
          <cell r="N811" t="str">
            <v>TALOJA</v>
          </cell>
          <cell r="O811">
            <v>9103451723</v>
          </cell>
        </row>
        <row r="812">
          <cell r="K812" t="str">
            <v>VVF/TAL/EXP/1805</v>
          </cell>
          <cell r="L812" t="str">
            <v>Sea</v>
          </cell>
          <cell r="M812" t="str">
            <v>EOU</v>
          </cell>
          <cell r="N812" t="str">
            <v>TALOJA</v>
          </cell>
          <cell r="O812" t="str">
            <v>9103451716-17</v>
          </cell>
        </row>
        <row r="813">
          <cell r="K813" t="str">
            <v>VVF/TAL/EXP/1808</v>
          </cell>
          <cell r="L813" t="str">
            <v>Sea</v>
          </cell>
          <cell r="M813" t="str">
            <v>EOU</v>
          </cell>
          <cell r="N813" t="str">
            <v>TALOJA</v>
          </cell>
          <cell r="O813" t="str">
            <v>9103451716-17</v>
          </cell>
        </row>
        <row r="814">
          <cell r="K814" t="str">
            <v>VVF/TAL/EXP/1807</v>
          </cell>
          <cell r="L814" t="str">
            <v>Sea</v>
          </cell>
          <cell r="M814" t="str">
            <v>EOU</v>
          </cell>
          <cell r="N814" t="str">
            <v>TALOJA</v>
          </cell>
          <cell r="O814" t="str">
            <v>9103451719-20</v>
          </cell>
        </row>
        <row r="815">
          <cell r="K815" t="str">
            <v>VVF/TAL/EXP/1810</v>
          </cell>
          <cell r="L815" t="str">
            <v>Sea</v>
          </cell>
          <cell r="M815" t="str">
            <v>EOU</v>
          </cell>
          <cell r="N815" t="str">
            <v>TALOJA</v>
          </cell>
          <cell r="O815" t="str">
            <v>9103451719-20</v>
          </cell>
        </row>
        <row r="816">
          <cell r="K816" t="str">
            <v>VVF/TAL/EXP/1804</v>
          </cell>
          <cell r="L816" t="str">
            <v>Sea</v>
          </cell>
          <cell r="M816" t="str">
            <v>EOU</v>
          </cell>
          <cell r="N816" t="str">
            <v>TALOJA</v>
          </cell>
          <cell r="O816" t="str">
            <v>9103451721-22</v>
          </cell>
        </row>
        <row r="817">
          <cell r="K817" t="str">
            <v>VVF/TAL/EXP/1811</v>
          </cell>
          <cell r="L817" t="str">
            <v>Sea</v>
          </cell>
          <cell r="M817" t="str">
            <v>EOU</v>
          </cell>
          <cell r="N817" t="str">
            <v>TALOJA</v>
          </cell>
          <cell r="O817" t="str">
            <v>9103451721-22</v>
          </cell>
        </row>
        <row r="818">
          <cell r="K818" t="str">
            <v>VVF/TAL/EXP/1819</v>
          </cell>
          <cell r="L818" t="str">
            <v>Sea</v>
          </cell>
          <cell r="M818" t="str">
            <v>EOU</v>
          </cell>
          <cell r="N818" t="str">
            <v>TALOJA</v>
          </cell>
          <cell r="O818" t="str">
            <v>9103451757-58</v>
          </cell>
        </row>
        <row r="819">
          <cell r="K819" t="str">
            <v>VVF/TAL/EXP/1827</v>
          </cell>
          <cell r="L819" t="str">
            <v>Sea</v>
          </cell>
          <cell r="M819" t="str">
            <v>EOU</v>
          </cell>
          <cell r="N819" t="str">
            <v>TALOJA</v>
          </cell>
          <cell r="O819" t="str">
            <v>9103451757-58</v>
          </cell>
        </row>
        <row r="820">
          <cell r="K820" t="str">
            <v>VVF/TAL/EXP/1826</v>
          </cell>
          <cell r="L820" t="str">
            <v>Sea</v>
          </cell>
          <cell r="M820" t="str">
            <v>EOU</v>
          </cell>
          <cell r="N820" t="str">
            <v>TALOJA</v>
          </cell>
          <cell r="O820">
            <v>9103451726</v>
          </cell>
        </row>
        <row r="821">
          <cell r="K821" t="str">
            <v>VVF/TAL/EXP/1832</v>
          </cell>
          <cell r="L821" t="str">
            <v>Sea</v>
          </cell>
          <cell r="M821" t="str">
            <v>EOU</v>
          </cell>
          <cell r="N821" t="str">
            <v>TALOJA</v>
          </cell>
          <cell r="O821">
            <v>9103451740</v>
          </cell>
        </row>
        <row r="822">
          <cell r="K822" t="str">
            <v>VVF/TAL/EXP/1833</v>
          </cell>
          <cell r="L822" t="str">
            <v>Sea</v>
          </cell>
          <cell r="M822" t="str">
            <v>EOU</v>
          </cell>
          <cell r="N822" t="str">
            <v>TALOJA</v>
          </cell>
          <cell r="O822">
            <v>9103451740</v>
          </cell>
        </row>
        <row r="823">
          <cell r="K823" t="str">
            <v>VVF/TAL/EXP/1787</v>
          </cell>
          <cell r="L823" t="str">
            <v>Sea</v>
          </cell>
          <cell r="M823" t="str">
            <v>EOU</v>
          </cell>
          <cell r="N823" t="str">
            <v>TALOJA</v>
          </cell>
          <cell r="O823">
            <v>9102451696</v>
          </cell>
        </row>
        <row r="824">
          <cell r="K824" t="str">
            <v>VVF/TAL/EXP/1803</v>
          </cell>
          <cell r="L824" t="str">
            <v>Sea</v>
          </cell>
          <cell r="M824" t="str">
            <v>EOU</v>
          </cell>
          <cell r="N824" t="str">
            <v>TALOJA</v>
          </cell>
          <cell r="O824">
            <v>9103451715</v>
          </cell>
        </row>
        <row r="825">
          <cell r="K825" t="str">
            <v>VVF/TAL/EXP/1821</v>
          </cell>
          <cell r="L825" t="str">
            <v>Sea</v>
          </cell>
          <cell r="M825" t="str">
            <v>EOU</v>
          </cell>
          <cell r="N825" t="str">
            <v>TALOJA</v>
          </cell>
          <cell r="O825">
            <v>9103451734</v>
          </cell>
        </row>
        <row r="826">
          <cell r="K826" t="str">
            <v>VVF/TAL/EXP/1845</v>
          </cell>
          <cell r="L826" t="str">
            <v>Sea</v>
          </cell>
          <cell r="M826" t="str">
            <v>EOU</v>
          </cell>
          <cell r="N826" t="str">
            <v>TALOJA</v>
          </cell>
          <cell r="O826">
            <v>9103451792</v>
          </cell>
        </row>
        <row r="827">
          <cell r="K827" t="str">
            <v>VVF/TAL/EXP/1825</v>
          </cell>
          <cell r="L827" t="str">
            <v>Sea</v>
          </cell>
          <cell r="M827" t="str">
            <v>EOU</v>
          </cell>
          <cell r="N827" t="str">
            <v>TALOJA</v>
          </cell>
          <cell r="O827" t="str">
            <v>9103451730-31</v>
          </cell>
        </row>
        <row r="828">
          <cell r="K828" t="str">
            <v>VVF/TAL/EXP/1830</v>
          </cell>
          <cell r="L828" t="str">
            <v>Sea</v>
          </cell>
          <cell r="M828" t="str">
            <v>EOU</v>
          </cell>
          <cell r="N828" t="str">
            <v>TALOJA</v>
          </cell>
          <cell r="O828" t="str">
            <v>9103451730-31</v>
          </cell>
        </row>
        <row r="829">
          <cell r="K829" t="str">
            <v>VVF/TAL/EXP/1815</v>
          </cell>
          <cell r="L829" t="str">
            <v>Sea</v>
          </cell>
          <cell r="M829" t="str">
            <v>EOU</v>
          </cell>
          <cell r="N829" t="str">
            <v>TALOJA</v>
          </cell>
          <cell r="O829" t="str">
            <v>9103451732-33</v>
          </cell>
        </row>
        <row r="830">
          <cell r="K830" t="str">
            <v>VVF/TAL/EXP/1817</v>
          </cell>
          <cell r="L830" t="str">
            <v>Sea</v>
          </cell>
          <cell r="M830" t="str">
            <v>EOU</v>
          </cell>
          <cell r="N830" t="str">
            <v>TALOJA</v>
          </cell>
          <cell r="O830" t="str">
            <v>9103451732-33</v>
          </cell>
        </row>
        <row r="831">
          <cell r="K831" t="str">
            <v>VVF/TAL/EXP/1847</v>
          </cell>
          <cell r="L831" t="str">
            <v>Sea</v>
          </cell>
          <cell r="M831" t="str">
            <v>EOU</v>
          </cell>
          <cell r="N831" t="str">
            <v>TALOJA</v>
          </cell>
          <cell r="O831" t="str">
            <v>9103451738-61</v>
          </cell>
        </row>
        <row r="832">
          <cell r="K832" t="str">
            <v>VVF/TAL/EXP/1859</v>
          </cell>
          <cell r="L832" t="str">
            <v>Sea</v>
          </cell>
          <cell r="M832" t="str">
            <v>EOU</v>
          </cell>
          <cell r="N832" t="str">
            <v>TALOJA</v>
          </cell>
          <cell r="O832" t="str">
            <v>9103451738-61</v>
          </cell>
        </row>
        <row r="833">
          <cell r="K833" t="str">
            <v>VVF/TAL/EXP/1806</v>
          </cell>
          <cell r="L833" t="str">
            <v>Sea</v>
          </cell>
          <cell r="M833" t="str">
            <v>EOU</v>
          </cell>
          <cell r="N833" t="str">
            <v>TALOJA</v>
          </cell>
          <cell r="O833" t="str">
            <v>9103451744-45</v>
          </cell>
        </row>
        <row r="834">
          <cell r="K834" t="str">
            <v>VVF/TAL/EXP/1841</v>
          </cell>
          <cell r="L834" t="str">
            <v>Sea</v>
          </cell>
          <cell r="M834" t="str">
            <v>EOU</v>
          </cell>
          <cell r="N834" t="str">
            <v>TALOJA</v>
          </cell>
          <cell r="O834" t="str">
            <v>9103451744-45</v>
          </cell>
        </row>
        <row r="835">
          <cell r="K835" t="str">
            <v>VVF/TAL/EXP/1834</v>
          </cell>
          <cell r="L835" t="str">
            <v>Sea</v>
          </cell>
          <cell r="M835" t="str">
            <v>EOU</v>
          </cell>
          <cell r="N835" t="str">
            <v>TALOJA</v>
          </cell>
          <cell r="O835" t="str">
            <v>9103451746-47-48</v>
          </cell>
        </row>
        <row r="836">
          <cell r="K836" t="str">
            <v>VVF/TAL/EXP/1840</v>
          </cell>
          <cell r="L836" t="str">
            <v>Sea</v>
          </cell>
          <cell r="M836" t="str">
            <v>EOU</v>
          </cell>
          <cell r="N836" t="str">
            <v>TALOJA</v>
          </cell>
          <cell r="O836" t="str">
            <v>9103451746-47-48</v>
          </cell>
        </row>
        <row r="837">
          <cell r="K837" t="str">
            <v>VVF/TAL/EXP/1854</v>
          </cell>
          <cell r="L837" t="str">
            <v>Sea</v>
          </cell>
          <cell r="M837" t="str">
            <v>EOU</v>
          </cell>
          <cell r="N837" t="str">
            <v>TALOJA</v>
          </cell>
          <cell r="O837" t="str">
            <v>9103451746-47-48</v>
          </cell>
        </row>
        <row r="838">
          <cell r="K838" t="str">
            <v>VVF/TAL/EXP/1816</v>
          </cell>
          <cell r="L838" t="str">
            <v>Sea</v>
          </cell>
          <cell r="M838" t="str">
            <v>EOU</v>
          </cell>
          <cell r="N838" t="str">
            <v>TALOJA</v>
          </cell>
          <cell r="O838" t="str">
            <v>9103451754-55-56</v>
          </cell>
        </row>
        <row r="839">
          <cell r="K839" t="str">
            <v>VVF/TAL/EXP/1818</v>
          </cell>
          <cell r="L839" t="str">
            <v>Sea</v>
          </cell>
          <cell r="M839" t="str">
            <v>EOU</v>
          </cell>
          <cell r="N839" t="str">
            <v>TALOJA</v>
          </cell>
          <cell r="O839" t="str">
            <v>9103451754-55-56</v>
          </cell>
        </row>
        <row r="840">
          <cell r="K840" t="str">
            <v>VVF/TAL/EXP/1829</v>
          </cell>
          <cell r="L840" t="str">
            <v>Sea</v>
          </cell>
          <cell r="M840" t="str">
            <v>EOU</v>
          </cell>
          <cell r="N840" t="str">
            <v>TALOJA</v>
          </cell>
          <cell r="O840" t="str">
            <v>9103451754-55-56</v>
          </cell>
        </row>
        <row r="841">
          <cell r="K841" t="str">
            <v>VVF/TAL/EXP/1831</v>
          </cell>
          <cell r="L841" t="str">
            <v>Sea</v>
          </cell>
          <cell r="M841" t="str">
            <v>EOU</v>
          </cell>
          <cell r="N841" t="str">
            <v>TALOJA</v>
          </cell>
          <cell r="O841" t="str">
            <v>9103451754-55-56</v>
          </cell>
        </row>
        <row r="842">
          <cell r="K842" t="str">
            <v>VVF/TAL/EXP/1822</v>
          </cell>
          <cell r="L842" t="str">
            <v>Sea</v>
          </cell>
          <cell r="M842" t="str">
            <v>EOU</v>
          </cell>
          <cell r="N842" t="str">
            <v>TALOJA</v>
          </cell>
          <cell r="O842">
            <v>9103451727</v>
          </cell>
        </row>
        <row r="843">
          <cell r="K843" t="str">
            <v>VVF/TAL/EXP/1839</v>
          </cell>
          <cell r="L843" t="str">
            <v>Sea</v>
          </cell>
          <cell r="M843" t="str">
            <v>EOU</v>
          </cell>
          <cell r="N843" t="str">
            <v>TALOJA</v>
          </cell>
          <cell r="O843">
            <v>9103451735</v>
          </cell>
        </row>
        <row r="844">
          <cell r="K844" t="str">
            <v>VVF/TAL/EXP/1846</v>
          </cell>
          <cell r="L844" t="str">
            <v>Sea</v>
          </cell>
          <cell r="M844" t="str">
            <v>EOU</v>
          </cell>
          <cell r="N844" t="str">
            <v>TALOJA</v>
          </cell>
          <cell r="O844">
            <v>9103451739</v>
          </cell>
        </row>
        <row r="845">
          <cell r="K845" t="str">
            <v>VVF/TAL/EXP/1824</v>
          </cell>
          <cell r="L845" t="str">
            <v>Sea</v>
          </cell>
          <cell r="M845" t="str">
            <v>EOU</v>
          </cell>
          <cell r="N845" t="str">
            <v>TALOJA</v>
          </cell>
          <cell r="O845">
            <v>9103451741</v>
          </cell>
        </row>
        <row r="846">
          <cell r="K846" t="str">
            <v>VVF/TAL/EXP/1855</v>
          </cell>
          <cell r="L846" t="str">
            <v>Sea</v>
          </cell>
          <cell r="M846" t="str">
            <v>EOU</v>
          </cell>
          <cell r="N846" t="str">
            <v>TALOJA</v>
          </cell>
          <cell r="O846">
            <v>9103451749</v>
          </cell>
        </row>
        <row r="847">
          <cell r="K847" t="str">
            <v>VVF/TAL/EXP/1861</v>
          </cell>
          <cell r="L847" t="str">
            <v>Sea</v>
          </cell>
          <cell r="M847" t="str">
            <v>EOU</v>
          </cell>
          <cell r="N847" t="str">
            <v>TALOJA</v>
          </cell>
          <cell r="O847">
            <v>9103451749</v>
          </cell>
        </row>
        <row r="848">
          <cell r="K848" t="str">
            <v>VVF/TAL/EXP/1851</v>
          </cell>
          <cell r="L848" t="str">
            <v>Sea</v>
          </cell>
          <cell r="M848" t="str">
            <v>EOU</v>
          </cell>
          <cell r="N848" t="str">
            <v>TALOJA</v>
          </cell>
          <cell r="O848">
            <v>9103451762</v>
          </cell>
        </row>
        <row r="849">
          <cell r="K849" t="str">
            <v>VVF/TAL/EXP/1858</v>
          </cell>
          <cell r="L849" t="str">
            <v>Sea</v>
          </cell>
          <cell r="M849" t="str">
            <v>EOU</v>
          </cell>
          <cell r="N849" t="str">
            <v>TALOJA</v>
          </cell>
          <cell r="O849">
            <v>9103451765</v>
          </cell>
        </row>
        <row r="850">
          <cell r="K850" t="str">
            <v>VVF/TAL/EXP/1883</v>
          </cell>
          <cell r="L850" t="str">
            <v>Sea</v>
          </cell>
          <cell r="M850" t="str">
            <v>EOU</v>
          </cell>
          <cell r="N850" t="str">
            <v>TALOJA</v>
          </cell>
          <cell r="O850">
            <v>9103451773</v>
          </cell>
        </row>
        <row r="851">
          <cell r="K851" t="str">
            <v>VVF/TAL/EXP/1872</v>
          </cell>
          <cell r="L851" t="str">
            <v>Sea</v>
          </cell>
          <cell r="M851" t="str">
            <v>EOU</v>
          </cell>
          <cell r="N851" t="str">
            <v>TALOJA</v>
          </cell>
          <cell r="O851">
            <v>9103451782</v>
          </cell>
        </row>
        <row r="852">
          <cell r="K852" t="str">
            <v>VVF/TAL/EXP/1866</v>
          </cell>
          <cell r="L852" t="str">
            <v>Sea</v>
          </cell>
          <cell r="M852" t="str">
            <v>EOU</v>
          </cell>
          <cell r="N852" t="str">
            <v>TALOJA</v>
          </cell>
          <cell r="O852">
            <v>9103451794</v>
          </cell>
        </row>
        <row r="853">
          <cell r="K853" t="str">
            <v>VVF/TAL/EXP/1867</v>
          </cell>
          <cell r="L853" t="str">
            <v>Sea</v>
          </cell>
          <cell r="M853" t="str">
            <v>EOU</v>
          </cell>
          <cell r="N853" t="str">
            <v>TALOJA</v>
          </cell>
          <cell r="O853" t="str">
            <v>9103451779-80-81</v>
          </cell>
        </row>
        <row r="854">
          <cell r="K854" t="str">
            <v>VVF/TAL/EXP/1870</v>
          </cell>
          <cell r="L854" t="str">
            <v>Sea</v>
          </cell>
          <cell r="M854" t="str">
            <v>EOU</v>
          </cell>
          <cell r="N854" t="str">
            <v>TALOJA</v>
          </cell>
          <cell r="O854" t="str">
            <v>9103451779-80-81</v>
          </cell>
        </row>
        <row r="855">
          <cell r="K855" t="str">
            <v>VVF/TAL/EXP/1879</v>
          </cell>
          <cell r="L855" t="str">
            <v>Sea</v>
          </cell>
          <cell r="M855" t="str">
            <v>EOU</v>
          </cell>
          <cell r="N855" t="str">
            <v>TALOJA</v>
          </cell>
          <cell r="O855" t="str">
            <v>9103451779-80-81</v>
          </cell>
        </row>
        <row r="856">
          <cell r="K856" t="str">
            <v>VVF/TAL/EXP/1837</v>
          </cell>
          <cell r="L856" t="str">
            <v>Sea</v>
          </cell>
          <cell r="M856" t="str">
            <v>EOU</v>
          </cell>
          <cell r="N856" t="str">
            <v>TALOJA</v>
          </cell>
          <cell r="O856">
            <v>9103451728</v>
          </cell>
        </row>
        <row r="857">
          <cell r="K857" t="str">
            <v>VVF/TAL/EXP/1842</v>
          </cell>
          <cell r="L857" t="str">
            <v>Sea</v>
          </cell>
          <cell r="M857" t="str">
            <v>EOU</v>
          </cell>
          <cell r="N857" t="str">
            <v>TALOJA</v>
          </cell>
          <cell r="O857">
            <v>9103451752</v>
          </cell>
        </row>
        <row r="858">
          <cell r="K858" t="str">
            <v>VVF/TAL/EXP/1844</v>
          </cell>
          <cell r="L858" t="str">
            <v>Sea</v>
          </cell>
          <cell r="M858" t="str">
            <v>EOU</v>
          </cell>
          <cell r="N858" t="str">
            <v>TALOJA</v>
          </cell>
          <cell r="O858" t="str">
            <v>9103451750-51</v>
          </cell>
        </row>
        <row r="859">
          <cell r="K859" t="str">
            <v>VVF/TAL/EXP/1856</v>
          </cell>
          <cell r="L859" t="str">
            <v>Sea</v>
          </cell>
          <cell r="M859" t="str">
            <v>EOU</v>
          </cell>
          <cell r="N859" t="str">
            <v>TALOJA</v>
          </cell>
          <cell r="O859" t="str">
            <v>9103451750-51</v>
          </cell>
        </row>
        <row r="860">
          <cell r="K860" t="str">
            <v>VVF/TAL/EXP/1799</v>
          </cell>
          <cell r="L860" t="str">
            <v>Sea</v>
          </cell>
          <cell r="M860" t="str">
            <v>EOU</v>
          </cell>
          <cell r="N860" t="str">
            <v>TALOJA</v>
          </cell>
          <cell r="O860">
            <v>9102451707</v>
          </cell>
        </row>
        <row r="861">
          <cell r="K861" t="str">
            <v>VVF/TAL/EXP/1813</v>
          </cell>
          <cell r="L861" t="str">
            <v>Sea</v>
          </cell>
          <cell r="M861" t="str">
            <v>EOU</v>
          </cell>
          <cell r="N861" t="str">
            <v>TALOJA</v>
          </cell>
          <cell r="O861">
            <v>9103451724</v>
          </cell>
        </row>
        <row r="862">
          <cell r="K862" t="str">
            <v>VVF/TAL/EXP/1814</v>
          </cell>
          <cell r="L862" t="str">
            <v>Sea</v>
          </cell>
          <cell r="M862" t="str">
            <v>EOU</v>
          </cell>
          <cell r="N862" t="str">
            <v>TALOJA</v>
          </cell>
          <cell r="O862">
            <v>9103451725</v>
          </cell>
        </row>
        <row r="863">
          <cell r="K863" t="str">
            <v>VVF/TAL/EXP/1862</v>
          </cell>
          <cell r="L863" t="str">
            <v>Sea</v>
          </cell>
          <cell r="M863" t="str">
            <v>EOU</v>
          </cell>
          <cell r="N863" t="str">
            <v>TALOJA</v>
          </cell>
          <cell r="O863">
            <v>9103451764</v>
          </cell>
        </row>
        <row r="864">
          <cell r="K864" t="str">
            <v>VVF/TAL/EXP/1852</v>
          </cell>
          <cell r="L864" t="str">
            <v>Sea</v>
          </cell>
          <cell r="M864" t="str">
            <v>EOU</v>
          </cell>
          <cell r="N864" t="str">
            <v>TALOJA</v>
          </cell>
          <cell r="O864">
            <v>9103451766</v>
          </cell>
        </row>
        <row r="865">
          <cell r="K865" t="str">
            <v>VVF/TAL/EXP/1881</v>
          </cell>
          <cell r="L865" t="str">
            <v>Sea</v>
          </cell>
          <cell r="M865" t="str">
            <v>EOU</v>
          </cell>
          <cell r="N865" t="str">
            <v>TALOJA</v>
          </cell>
          <cell r="O865">
            <v>9103451776</v>
          </cell>
        </row>
        <row r="866">
          <cell r="K866" t="str">
            <v>VVF/TAL/EXP/1835</v>
          </cell>
          <cell r="L866" t="str">
            <v>Sea</v>
          </cell>
          <cell r="M866" t="str">
            <v>EOU</v>
          </cell>
          <cell r="N866" t="str">
            <v>TALOJA</v>
          </cell>
          <cell r="O866" t="str">
            <v>9103451742-43</v>
          </cell>
        </row>
        <row r="867">
          <cell r="K867" t="str">
            <v>VVF/TAL/EXP/1843</v>
          </cell>
          <cell r="L867" t="str">
            <v>Sea</v>
          </cell>
          <cell r="M867" t="str">
            <v>EOU</v>
          </cell>
          <cell r="N867" t="str">
            <v>TALOJA</v>
          </cell>
          <cell r="O867" t="str">
            <v>9103451742-43</v>
          </cell>
        </row>
        <row r="868">
          <cell r="K868" t="str">
            <v>VVF/TAL/EXP/1836</v>
          </cell>
          <cell r="L868" t="str">
            <v>Sea</v>
          </cell>
          <cell r="M868" t="str">
            <v>EOU</v>
          </cell>
          <cell r="N868" t="str">
            <v>TALOJA</v>
          </cell>
          <cell r="O868" t="str">
            <v>9103451759-60</v>
          </cell>
        </row>
        <row r="869">
          <cell r="K869" t="str">
            <v>VVF/TAL/EXP/1838</v>
          </cell>
          <cell r="L869" t="str">
            <v>Sea</v>
          </cell>
          <cell r="M869" t="str">
            <v>EOU</v>
          </cell>
          <cell r="N869" t="str">
            <v>TALOJA</v>
          </cell>
          <cell r="O869" t="str">
            <v>9103451759-60</v>
          </cell>
        </row>
        <row r="870">
          <cell r="K870" t="str">
            <v>VVF/TAL/EXP/1860</v>
          </cell>
          <cell r="L870" t="str">
            <v>Sea</v>
          </cell>
          <cell r="M870" t="str">
            <v>EOU</v>
          </cell>
          <cell r="N870" t="str">
            <v>TALOJA</v>
          </cell>
          <cell r="O870" t="str">
            <v>9103451770-71</v>
          </cell>
        </row>
        <row r="871">
          <cell r="K871" t="str">
            <v>VVF/TAL/EXP/1864</v>
          </cell>
          <cell r="L871" t="str">
            <v>Sea</v>
          </cell>
          <cell r="M871" t="str">
            <v>EOU</v>
          </cell>
          <cell r="N871" t="str">
            <v>TALOJA</v>
          </cell>
          <cell r="O871" t="str">
            <v>9103451770-71</v>
          </cell>
        </row>
        <row r="872">
          <cell r="K872" t="str">
            <v>VVF/TAL/EXP/1865</v>
          </cell>
          <cell r="L872" t="str">
            <v>Sea</v>
          </cell>
          <cell r="M872" t="str">
            <v>EOU</v>
          </cell>
          <cell r="N872" t="str">
            <v>TALOJA</v>
          </cell>
          <cell r="O872" t="str">
            <v>9103451783-84</v>
          </cell>
        </row>
        <row r="873">
          <cell r="K873" t="str">
            <v>VVF/TAL/EXP/1877</v>
          </cell>
          <cell r="L873" t="str">
            <v>Sea</v>
          </cell>
          <cell r="M873" t="str">
            <v>EOU</v>
          </cell>
          <cell r="N873" t="str">
            <v>TALOJA</v>
          </cell>
          <cell r="O873" t="str">
            <v>9103451783-84</v>
          </cell>
        </row>
        <row r="874">
          <cell r="K874" t="str">
            <v>VVF/TAL/EXP/1887</v>
          </cell>
          <cell r="L874" t="str">
            <v>Sea</v>
          </cell>
          <cell r="M874" t="str">
            <v>EOU</v>
          </cell>
          <cell r="N874" t="str">
            <v>TALOJA</v>
          </cell>
          <cell r="O874">
            <v>9103451797</v>
          </cell>
        </row>
        <row r="875">
          <cell r="K875" t="str">
            <v>VVF/TAL/EXP/1890</v>
          </cell>
          <cell r="L875" t="str">
            <v>Sea</v>
          </cell>
          <cell r="M875" t="str">
            <v>EOU</v>
          </cell>
          <cell r="N875" t="str">
            <v>TALOJA</v>
          </cell>
          <cell r="O875">
            <v>9103451802</v>
          </cell>
        </row>
        <row r="876">
          <cell r="K876" t="str">
            <v>VVF/TAL/EXP/1874</v>
          </cell>
          <cell r="L876" t="str">
            <v>Sea</v>
          </cell>
          <cell r="M876" t="str">
            <v>EOU</v>
          </cell>
          <cell r="N876" t="str">
            <v>TALOJA</v>
          </cell>
          <cell r="O876">
            <v>9103451806</v>
          </cell>
        </row>
        <row r="877">
          <cell r="K877" t="str">
            <v>VVF/TAL/EXP/0003</v>
          </cell>
          <cell r="L877" t="str">
            <v>Sea</v>
          </cell>
          <cell r="M877" t="str">
            <v>EOU</v>
          </cell>
          <cell r="N877" t="str">
            <v>TALOJA</v>
          </cell>
          <cell r="O877">
            <v>9103550003</v>
          </cell>
        </row>
        <row r="878">
          <cell r="K878" t="str">
            <v>VVF/TAL/EXP/0004</v>
          </cell>
          <cell r="L878" t="str">
            <v>Sea</v>
          </cell>
          <cell r="M878" t="str">
            <v>EOU</v>
          </cell>
          <cell r="N878" t="str">
            <v>TALOJA</v>
          </cell>
          <cell r="O878">
            <v>9103550004</v>
          </cell>
        </row>
        <row r="879">
          <cell r="K879" t="str">
            <v>VVF/TAL/EXP/0018</v>
          </cell>
          <cell r="L879" t="str">
            <v>Sea</v>
          </cell>
          <cell r="M879" t="str">
            <v>EOU</v>
          </cell>
          <cell r="N879" t="str">
            <v>TALOJA</v>
          </cell>
          <cell r="O879">
            <v>9103550015</v>
          </cell>
        </row>
        <row r="880">
          <cell r="K880" t="str">
            <v>VVF/TAL/EXP/1878</v>
          </cell>
          <cell r="L880" t="str">
            <v>Sea</v>
          </cell>
          <cell r="M880" t="str">
            <v>EOU</v>
          </cell>
          <cell r="N880" t="str">
            <v>TALOJA</v>
          </cell>
          <cell r="O880" t="str">
            <v>9103451774-75</v>
          </cell>
        </row>
        <row r="881">
          <cell r="K881" t="str">
            <v>VVF/TAL/EXP/1882</v>
          </cell>
          <cell r="L881" t="str">
            <v>Sea</v>
          </cell>
          <cell r="M881" t="str">
            <v>EOU</v>
          </cell>
          <cell r="N881" t="str">
            <v>TALOJA</v>
          </cell>
          <cell r="O881" t="str">
            <v>9103451774-75</v>
          </cell>
        </row>
        <row r="882">
          <cell r="K882" t="str">
            <v>VVF/TAL/EXP/1876</v>
          </cell>
          <cell r="L882" t="str">
            <v>Sea</v>
          </cell>
          <cell r="M882" t="str">
            <v>EOU</v>
          </cell>
          <cell r="N882" t="str">
            <v>TALOJA</v>
          </cell>
          <cell r="O882" t="str">
            <v>9103451777-78</v>
          </cell>
        </row>
        <row r="883">
          <cell r="K883" t="str">
            <v>VVF/TAL/EXP/1880</v>
          </cell>
          <cell r="L883" t="str">
            <v>Sea</v>
          </cell>
          <cell r="M883" t="str">
            <v>EOU</v>
          </cell>
          <cell r="N883" t="str">
            <v>TALOJA</v>
          </cell>
          <cell r="O883" t="str">
            <v>9103451777-78</v>
          </cell>
        </row>
        <row r="884">
          <cell r="K884" t="str">
            <v>VVF/TAL/EXP/1875</v>
          </cell>
          <cell r="L884" t="str">
            <v>Sea</v>
          </cell>
          <cell r="M884" t="str">
            <v>EOU</v>
          </cell>
          <cell r="N884" t="str">
            <v>TALOJA</v>
          </cell>
          <cell r="O884" t="str">
            <v>9103451785 &amp; 1800</v>
          </cell>
        </row>
        <row r="885">
          <cell r="K885" t="str">
            <v>VVF/TAL/EXP/1888</v>
          </cell>
          <cell r="L885" t="str">
            <v>Sea</v>
          </cell>
          <cell r="M885" t="str">
            <v>EOU</v>
          </cell>
          <cell r="N885" t="str">
            <v>TALOJA</v>
          </cell>
          <cell r="O885" t="str">
            <v>9103451785 &amp; 1800</v>
          </cell>
        </row>
        <row r="886">
          <cell r="K886" t="str">
            <v>VVF/TAL/EXP/1868</v>
          </cell>
          <cell r="L886" t="str">
            <v>Sea</v>
          </cell>
          <cell r="M886" t="str">
            <v>EOU</v>
          </cell>
          <cell r="N886" t="str">
            <v>TALOJA</v>
          </cell>
          <cell r="O886" t="str">
            <v>9103451787-88-89</v>
          </cell>
        </row>
        <row r="887">
          <cell r="K887" t="str">
            <v>VVF/TAL/EXP/1873</v>
          </cell>
          <cell r="L887" t="str">
            <v>Sea</v>
          </cell>
          <cell r="M887" t="str">
            <v>EOU</v>
          </cell>
          <cell r="N887" t="str">
            <v>TALOJA</v>
          </cell>
          <cell r="O887" t="str">
            <v>9103451787-88-89</v>
          </cell>
        </row>
        <row r="888">
          <cell r="K888" t="str">
            <v>VVF/TAL/EXP/1850</v>
          </cell>
          <cell r="L888" t="str">
            <v>Sea</v>
          </cell>
          <cell r="M888" t="str">
            <v>EOU</v>
          </cell>
          <cell r="N888" t="str">
            <v>TALOJA</v>
          </cell>
          <cell r="O888" t="str">
            <v>9103451795-96</v>
          </cell>
        </row>
        <row r="889">
          <cell r="K889" t="str">
            <v>VVF/TAL/EXP/1852</v>
          </cell>
          <cell r="L889" t="str">
            <v>Sea</v>
          </cell>
          <cell r="M889" t="str">
            <v>EOU</v>
          </cell>
          <cell r="N889" t="str">
            <v>TALOJA</v>
          </cell>
          <cell r="O889" t="str">
            <v>9103451795-96</v>
          </cell>
        </row>
        <row r="890">
          <cell r="K890" t="str">
            <v>VVF/TAL/EXP/0006</v>
          </cell>
          <cell r="L890" t="str">
            <v>Sea</v>
          </cell>
          <cell r="M890" t="str">
            <v>EOU</v>
          </cell>
          <cell r="N890" t="str">
            <v>TALOJA</v>
          </cell>
          <cell r="O890">
            <v>9103550012</v>
          </cell>
        </row>
        <row r="891">
          <cell r="K891" t="str">
            <v>VVF/TAL/EXP/0007</v>
          </cell>
          <cell r="L891" t="str">
            <v>Sea</v>
          </cell>
          <cell r="M891" t="str">
            <v>EOU</v>
          </cell>
          <cell r="N891" t="str">
            <v>TALOJA</v>
          </cell>
          <cell r="O891" t="str">
            <v>9103550006-07</v>
          </cell>
        </row>
        <row r="892">
          <cell r="K892" t="str">
            <v>VVF/TAL/EXP/0008</v>
          </cell>
          <cell r="L892" t="str">
            <v>Sea</v>
          </cell>
          <cell r="M892" t="str">
            <v>EOU</v>
          </cell>
          <cell r="N892" t="str">
            <v>TALOJA</v>
          </cell>
          <cell r="O892" t="str">
            <v>9103550006-07</v>
          </cell>
        </row>
        <row r="893">
          <cell r="K893" t="str">
            <v>VVF/TAL/EXP/1869</v>
          </cell>
          <cell r="L893" t="str">
            <v>Sea</v>
          </cell>
          <cell r="M893" t="str">
            <v>EOU</v>
          </cell>
          <cell r="N893" t="str">
            <v>TALOJA</v>
          </cell>
          <cell r="O893">
            <v>9103451791</v>
          </cell>
        </row>
        <row r="894">
          <cell r="K894" t="str">
            <v>VVF/TAL/EXP/1885</v>
          </cell>
          <cell r="L894" t="str">
            <v>Sea</v>
          </cell>
          <cell r="M894" t="str">
            <v>EOU</v>
          </cell>
          <cell r="N894" t="str">
            <v>TALOJA</v>
          </cell>
          <cell r="O894">
            <v>9103451798</v>
          </cell>
        </row>
        <row r="895">
          <cell r="K895" t="str">
            <v>VVF/TAL/EXP/1886</v>
          </cell>
          <cell r="L895" t="str">
            <v>Sea</v>
          </cell>
          <cell r="M895" t="str">
            <v>EOU</v>
          </cell>
          <cell r="N895" t="str">
            <v>TALOJA</v>
          </cell>
          <cell r="O895">
            <v>9103451799</v>
          </cell>
        </row>
        <row r="896">
          <cell r="K896" t="str">
            <v>VVF/TAL/EXP/0009</v>
          </cell>
          <cell r="L896" t="str">
            <v>Sea</v>
          </cell>
          <cell r="M896" t="str">
            <v>EOU</v>
          </cell>
          <cell r="N896" t="str">
            <v>TALOJA</v>
          </cell>
          <cell r="O896">
            <v>9103550008</v>
          </cell>
        </row>
        <row r="897">
          <cell r="K897" t="str">
            <v>VVF/TAL/EXP/1828</v>
          </cell>
          <cell r="L897" t="str">
            <v>Sea</v>
          </cell>
          <cell r="M897" t="str">
            <v>EOU</v>
          </cell>
          <cell r="N897" t="str">
            <v>TALOJA</v>
          </cell>
          <cell r="O897">
            <v>9103451763</v>
          </cell>
        </row>
        <row r="898">
          <cell r="K898" t="str">
            <v>VVF/TAL/EXP/1884</v>
          </cell>
          <cell r="L898" t="str">
            <v>Sea</v>
          </cell>
          <cell r="M898" t="str">
            <v>EOU</v>
          </cell>
          <cell r="N898" t="str">
            <v>TALOJA</v>
          </cell>
          <cell r="O898" t="str">
            <v>9103451772 &amp; 1801</v>
          </cell>
        </row>
        <row r="899">
          <cell r="K899" t="str">
            <v>VVF/TAL/EXP/1889</v>
          </cell>
          <cell r="L899" t="str">
            <v>Sea</v>
          </cell>
          <cell r="M899" t="str">
            <v>EOU</v>
          </cell>
          <cell r="N899" t="str">
            <v>TALOJA</v>
          </cell>
          <cell r="O899" t="str">
            <v>9103451772 &amp; 1801</v>
          </cell>
        </row>
        <row r="900">
          <cell r="K900" t="str">
            <v>VVF/TAL/EXP/1863</v>
          </cell>
          <cell r="L900" t="str">
            <v>Sea</v>
          </cell>
          <cell r="M900" t="str">
            <v>EOU</v>
          </cell>
          <cell r="N900" t="str">
            <v>TALOJA</v>
          </cell>
          <cell r="O900">
            <v>9103451767</v>
          </cell>
        </row>
        <row r="901">
          <cell r="K901" t="str">
            <v>VVF/TAL/EXP/0022</v>
          </cell>
          <cell r="L901" t="str">
            <v>Sea</v>
          </cell>
          <cell r="M901" t="str">
            <v>EOU</v>
          </cell>
          <cell r="N901" t="str">
            <v>TALOJA</v>
          </cell>
          <cell r="O901">
            <v>9103550021</v>
          </cell>
        </row>
        <row r="902">
          <cell r="K902" t="str">
            <v>VVF/TAL/EXP/0027</v>
          </cell>
          <cell r="L902" t="str">
            <v>AIR</v>
          </cell>
          <cell r="M902" t="str">
            <v>EOU</v>
          </cell>
          <cell r="N902" t="str">
            <v>TALOJA</v>
          </cell>
          <cell r="O902">
            <v>9103550029</v>
          </cell>
        </row>
        <row r="903">
          <cell r="K903" t="str">
            <v>VVF/TAL/EXP/0001</v>
          </cell>
          <cell r="L903" t="str">
            <v>Sea</v>
          </cell>
          <cell r="M903" t="str">
            <v>EOU</v>
          </cell>
          <cell r="N903" t="str">
            <v>TALOJA</v>
          </cell>
          <cell r="O903">
            <v>9103550001</v>
          </cell>
        </row>
        <row r="904">
          <cell r="K904" t="str">
            <v>VVF/TAL/EXP/0005</v>
          </cell>
          <cell r="L904" t="str">
            <v>Sea</v>
          </cell>
          <cell r="M904" t="str">
            <v>EOU</v>
          </cell>
          <cell r="N904" t="str">
            <v>TALOJA</v>
          </cell>
          <cell r="O904">
            <v>9103550005</v>
          </cell>
        </row>
        <row r="905">
          <cell r="K905" t="str">
            <v>VVF/TAL/EXP/0017</v>
          </cell>
          <cell r="L905" t="str">
            <v>Sea</v>
          </cell>
          <cell r="M905" t="str">
            <v>EOU</v>
          </cell>
          <cell r="N905" t="str">
            <v>TALOJA</v>
          </cell>
          <cell r="O905">
            <v>9103550016</v>
          </cell>
        </row>
        <row r="906">
          <cell r="K906" t="str">
            <v>VVF/TAL/EXP/1783</v>
          </cell>
          <cell r="L906" t="str">
            <v>Sea</v>
          </cell>
          <cell r="M906" t="str">
            <v>EOU</v>
          </cell>
          <cell r="N906" t="str">
            <v>TALOJA</v>
          </cell>
          <cell r="O906">
            <v>9103451693</v>
          </cell>
        </row>
        <row r="907">
          <cell r="K907" t="str">
            <v>VVF/TAL/EXP/1788</v>
          </cell>
          <cell r="L907" t="str">
            <v>Sea</v>
          </cell>
          <cell r="M907" t="str">
            <v>EOU</v>
          </cell>
          <cell r="N907" t="str">
            <v>TALOJA</v>
          </cell>
          <cell r="O907">
            <v>9103451697</v>
          </cell>
        </row>
        <row r="908">
          <cell r="K908" t="str">
            <v>VVF/TAL/EXP/0016</v>
          </cell>
          <cell r="L908" t="str">
            <v>Sea</v>
          </cell>
          <cell r="M908" t="str">
            <v>EOU</v>
          </cell>
          <cell r="N908" t="str">
            <v>TALOJA</v>
          </cell>
          <cell r="O908">
            <v>9103550017</v>
          </cell>
        </row>
        <row r="909">
          <cell r="K909" t="str">
            <v>VVF/TAL/EXP/0011</v>
          </cell>
          <cell r="L909" t="str">
            <v>Sea</v>
          </cell>
          <cell r="M909" t="str">
            <v>EOU</v>
          </cell>
          <cell r="N909" t="str">
            <v>TALOJA</v>
          </cell>
          <cell r="O909" t="str">
            <v>9103550010-11</v>
          </cell>
        </row>
        <row r="910">
          <cell r="K910" t="str">
            <v>VVF/TAL/EXP/0012</v>
          </cell>
          <cell r="L910" t="str">
            <v>Sea</v>
          </cell>
          <cell r="M910" t="str">
            <v>EOU</v>
          </cell>
          <cell r="N910" t="str">
            <v>TALOJA</v>
          </cell>
          <cell r="O910" t="str">
            <v>9103550010-11</v>
          </cell>
        </row>
        <row r="911">
          <cell r="K911" t="str">
            <v>VVF/TAL/EXP/0021</v>
          </cell>
          <cell r="L911" t="str">
            <v>Sea</v>
          </cell>
          <cell r="M911" t="str">
            <v>EOU</v>
          </cell>
          <cell r="N911" t="str">
            <v>TALOJA</v>
          </cell>
          <cell r="O911">
            <v>9103550020</v>
          </cell>
        </row>
        <row r="912">
          <cell r="K912" t="str">
            <v>VVF/TAL/EXP/0035</v>
          </cell>
          <cell r="L912" t="str">
            <v>Sea</v>
          </cell>
          <cell r="M912" t="str">
            <v>EOU</v>
          </cell>
          <cell r="N912" t="str">
            <v>TALOJA</v>
          </cell>
          <cell r="O912">
            <v>9103550025</v>
          </cell>
        </row>
        <row r="913">
          <cell r="K913" t="str">
            <v>VVF/TAL/EXP/0029</v>
          </cell>
          <cell r="L913" t="str">
            <v>Sea</v>
          </cell>
          <cell r="M913" t="str">
            <v>EOU</v>
          </cell>
          <cell r="N913" t="str">
            <v>TALOJA</v>
          </cell>
          <cell r="O913">
            <v>9103550026</v>
          </cell>
        </row>
        <row r="914">
          <cell r="K914" t="str">
            <v>VVF/TAL/EXP/0034</v>
          </cell>
          <cell r="L914" t="str">
            <v>Sea</v>
          </cell>
          <cell r="M914" t="str">
            <v>EOU</v>
          </cell>
          <cell r="N914" t="str">
            <v>TALOJA</v>
          </cell>
          <cell r="O914">
            <v>9103550031</v>
          </cell>
        </row>
        <row r="915">
          <cell r="K915" t="str">
            <v>VVF/TAL/EXP/0019</v>
          </cell>
          <cell r="L915" t="str">
            <v>Sea</v>
          </cell>
          <cell r="M915" t="str">
            <v>EOU</v>
          </cell>
          <cell r="N915" t="str">
            <v>TALOJA</v>
          </cell>
          <cell r="O915" t="str">
            <v>9103550018-19</v>
          </cell>
        </row>
        <row r="916">
          <cell r="K916" t="str">
            <v>VVF/TAL/EXP/0020</v>
          </cell>
          <cell r="L916" t="str">
            <v>Sea</v>
          </cell>
          <cell r="M916" t="str">
            <v>EOU</v>
          </cell>
          <cell r="N916" t="str">
            <v>TALOJA</v>
          </cell>
          <cell r="O916" t="str">
            <v>9103550018-19</v>
          </cell>
        </row>
        <row r="917">
          <cell r="K917" t="str">
            <v>VVF/TAL/EXP/0026</v>
          </cell>
          <cell r="L917" t="str">
            <v>Sea</v>
          </cell>
          <cell r="M917" t="str">
            <v>EOU</v>
          </cell>
          <cell r="N917" t="str">
            <v>TALOJA</v>
          </cell>
          <cell r="O917" t="str">
            <v>9103550027-28</v>
          </cell>
        </row>
        <row r="918">
          <cell r="K918" t="str">
            <v>VVF/TAL/EXP/0030</v>
          </cell>
          <cell r="L918" t="str">
            <v>Sea</v>
          </cell>
          <cell r="M918" t="str">
            <v>EOU</v>
          </cell>
          <cell r="N918" t="str">
            <v>TALOJA</v>
          </cell>
          <cell r="O918" t="str">
            <v>9103550027-28</v>
          </cell>
        </row>
        <row r="919">
          <cell r="K919" t="str">
            <v>VVF/TAL/EXP/0023</v>
          </cell>
          <cell r="L919" t="str">
            <v>Sea</v>
          </cell>
          <cell r="M919" t="str">
            <v>EOU</v>
          </cell>
          <cell r="N919" t="str">
            <v>TALOJA</v>
          </cell>
          <cell r="O919">
            <v>9103550023</v>
          </cell>
        </row>
        <row r="920">
          <cell r="K920" t="str">
            <v>VVF/TAL/EXP/0024</v>
          </cell>
          <cell r="L920" t="str">
            <v>Sea</v>
          </cell>
          <cell r="M920" t="str">
            <v>EOU</v>
          </cell>
          <cell r="N920" t="str">
            <v>TALOJA</v>
          </cell>
          <cell r="O920">
            <v>9103550022</v>
          </cell>
        </row>
        <row r="921">
          <cell r="K921" t="str">
            <v>VVF/TAL/EXP/0025</v>
          </cell>
          <cell r="L921" t="str">
            <v>Sea</v>
          </cell>
          <cell r="M921" t="str">
            <v>EOU</v>
          </cell>
          <cell r="N921" t="str">
            <v>TALOJA</v>
          </cell>
          <cell r="O921">
            <v>9103550024</v>
          </cell>
        </row>
        <row r="922">
          <cell r="K922" t="str">
            <v>VVF/TAL/EXP/0045</v>
          </cell>
          <cell r="L922" t="str">
            <v>Sea</v>
          </cell>
          <cell r="M922" t="str">
            <v>EOU</v>
          </cell>
          <cell r="N922" t="str">
            <v>TALOJA</v>
          </cell>
          <cell r="O922" t="str">
            <v>9103550046-47</v>
          </cell>
        </row>
        <row r="923">
          <cell r="K923" t="str">
            <v>VVF/TAL/EXP/0047</v>
          </cell>
          <cell r="L923" t="str">
            <v>Sea</v>
          </cell>
          <cell r="M923" t="str">
            <v>EOU</v>
          </cell>
          <cell r="N923" t="str">
            <v>TALOJA</v>
          </cell>
          <cell r="O923" t="str">
            <v>9103550046-47</v>
          </cell>
        </row>
        <row r="924">
          <cell r="K924" t="str">
            <v>VVF/TAL/EXP/0033</v>
          </cell>
          <cell r="L924" t="str">
            <v>Sea</v>
          </cell>
          <cell r="M924" t="str">
            <v>EOU</v>
          </cell>
          <cell r="N924" t="str">
            <v>TALOJA</v>
          </cell>
          <cell r="O924">
            <v>9103550030</v>
          </cell>
        </row>
        <row r="925">
          <cell r="K925" t="str">
            <v>VVF/TAL/EXP/0037</v>
          </cell>
          <cell r="L925" t="str">
            <v>Sea</v>
          </cell>
          <cell r="M925" t="str">
            <v>EOU</v>
          </cell>
          <cell r="N925" t="str">
            <v>TALOJA</v>
          </cell>
          <cell r="O925">
            <v>9103550034</v>
          </cell>
        </row>
        <row r="926">
          <cell r="K926" t="str">
            <v>VVF/TAL/EXP/0044</v>
          </cell>
          <cell r="L926" t="str">
            <v>Sea</v>
          </cell>
          <cell r="M926" t="str">
            <v>EOU</v>
          </cell>
          <cell r="N926" t="str">
            <v>TALOJA</v>
          </cell>
          <cell r="O926">
            <v>9103550043</v>
          </cell>
        </row>
        <row r="927">
          <cell r="K927" t="str">
            <v>VVF/TAL/EXP/0039</v>
          </cell>
          <cell r="L927" t="str">
            <v>Sea</v>
          </cell>
          <cell r="M927" t="str">
            <v>EOU</v>
          </cell>
          <cell r="N927" t="str">
            <v>TALOJA</v>
          </cell>
          <cell r="O927">
            <v>9103550038</v>
          </cell>
        </row>
        <row r="928">
          <cell r="K928" t="str">
            <v>VVF/TAL/EXP/0042</v>
          </cell>
          <cell r="L928" t="str">
            <v>Sea</v>
          </cell>
          <cell r="M928" t="str">
            <v>EOU</v>
          </cell>
          <cell r="N928" t="str">
            <v>TALOJA</v>
          </cell>
          <cell r="O928" t="str">
            <v>9103550041-42</v>
          </cell>
        </row>
        <row r="929">
          <cell r="K929" t="str">
            <v>VVF/TAL/EXP/0043</v>
          </cell>
          <cell r="L929" t="str">
            <v>Sea</v>
          </cell>
          <cell r="M929" t="str">
            <v>EOU</v>
          </cell>
          <cell r="N929" t="str">
            <v>TALOJA</v>
          </cell>
          <cell r="O929" t="str">
            <v>9103550041-42</v>
          </cell>
        </row>
        <row r="930">
          <cell r="K930" t="str">
            <v>VVF/TAL/EXP/0010</v>
          </cell>
          <cell r="L930" t="str">
            <v>Sea</v>
          </cell>
          <cell r="M930" t="str">
            <v>EOU</v>
          </cell>
          <cell r="N930" t="str">
            <v>TALOJA</v>
          </cell>
          <cell r="O930">
            <v>9103550009</v>
          </cell>
        </row>
        <row r="931">
          <cell r="K931" t="str">
            <v>VVF/TAL/EXP/0049</v>
          </cell>
          <cell r="L931" t="str">
            <v>Sea</v>
          </cell>
          <cell r="M931" t="str">
            <v>EOU</v>
          </cell>
          <cell r="N931" t="str">
            <v>TALOJA</v>
          </cell>
          <cell r="O931">
            <v>9103550056</v>
          </cell>
        </row>
        <row r="932">
          <cell r="K932" t="str">
            <v>VVF/TAL/EXP/0048</v>
          </cell>
          <cell r="L932" t="str">
            <v>Sea</v>
          </cell>
          <cell r="M932" t="str">
            <v>EOU</v>
          </cell>
          <cell r="N932" t="str">
            <v>TALOJA</v>
          </cell>
          <cell r="O932">
            <v>9103550045</v>
          </cell>
        </row>
        <row r="933">
          <cell r="K933" t="str">
            <v>VVF/TAL/EXP/0058</v>
          </cell>
          <cell r="L933" t="str">
            <v>Sea</v>
          </cell>
          <cell r="M933" t="str">
            <v>EOU</v>
          </cell>
          <cell r="N933" t="str">
            <v>TALOJA</v>
          </cell>
          <cell r="O933">
            <v>9103550057</v>
          </cell>
        </row>
        <row r="934">
          <cell r="K934" t="str">
            <v>VVF/TAL/EXP/0067</v>
          </cell>
          <cell r="L934" t="str">
            <v>Sea</v>
          </cell>
          <cell r="M934" t="str">
            <v>EOU</v>
          </cell>
          <cell r="N934" t="str">
            <v>TALOJA</v>
          </cell>
          <cell r="O934">
            <v>9103550063</v>
          </cell>
        </row>
        <row r="935">
          <cell r="K935" t="str">
            <v>VVF/TAL/EXP/0053</v>
          </cell>
          <cell r="L935" t="str">
            <v>Sea</v>
          </cell>
          <cell r="M935" t="str">
            <v>EOU</v>
          </cell>
          <cell r="N935" t="str">
            <v>TALOJA</v>
          </cell>
          <cell r="O935" t="str">
            <v>9103550048-49</v>
          </cell>
        </row>
        <row r="936">
          <cell r="K936" t="str">
            <v>VVF/TAL/EXP/0055</v>
          </cell>
          <cell r="L936" t="str">
            <v>Sea</v>
          </cell>
          <cell r="M936" t="str">
            <v>EOU</v>
          </cell>
          <cell r="N936" t="str">
            <v>TALOJA</v>
          </cell>
          <cell r="O936" t="str">
            <v>9103550048-49</v>
          </cell>
        </row>
        <row r="937">
          <cell r="K937" t="str">
            <v>VVF/TAL/EXP/0054</v>
          </cell>
          <cell r="L937" t="str">
            <v>Sea</v>
          </cell>
          <cell r="M937" t="str">
            <v>EOU</v>
          </cell>
          <cell r="N937" t="str">
            <v>TALOJA</v>
          </cell>
          <cell r="O937" t="str">
            <v>9103550054-55</v>
          </cell>
        </row>
        <row r="938">
          <cell r="K938" t="str">
            <v>VVF/TAL/EXP/0056</v>
          </cell>
          <cell r="L938" t="str">
            <v>Sea</v>
          </cell>
          <cell r="M938" t="str">
            <v>EOU</v>
          </cell>
          <cell r="N938" t="str">
            <v>TALOJA</v>
          </cell>
          <cell r="O938" t="str">
            <v>9103550054-55</v>
          </cell>
        </row>
        <row r="939">
          <cell r="K939" t="str">
            <v>VVF/TAL/EXP/0052</v>
          </cell>
          <cell r="L939" t="str">
            <v>Sea</v>
          </cell>
          <cell r="M939" t="str">
            <v>EOU</v>
          </cell>
          <cell r="N939" t="str">
            <v>TALOJA</v>
          </cell>
          <cell r="O939">
            <v>9103550051</v>
          </cell>
        </row>
        <row r="940">
          <cell r="K940" t="str">
            <v>VVF/TAL/EXP/0059</v>
          </cell>
          <cell r="L940" t="str">
            <v>Sea</v>
          </cell>
          <cell r="M940" t="str">
            <v>EOU</v>
          </cell>
          <cell r="N940" t="str">
            <v>TALOJA</v>
          </cell>
          <cell r="O940">
            <v>9103550058</v>
          </cell>
        </row>
        <row r="941">
          <cell r="K941" t="str">
            <v>VVF/TAL/EXP/0065</v>
          </cell>
          <cell r="L941" t="str">
            <v>Sea</v>
          </cell>
          <cell r="M941" t="str">
            <v>EOU</v>
          </cell>
          <cell r="N941" t="str">
            <v>TALOJA</v>
          </cell>
          <cell r="O941">
            <v>9103550062</v>
          </cell>
        </row>
        <row r="942">
          <cell r="K942" t="str">
            <v>VVF/TAL/EXP/0032</v>
          </cell>
          <cell r="L942" t="str">
            <v>Sea</v>
          </cell>
          <cell r="M942" t="str">
            <v>EOU</v>
          </cell>
          <cell r="N942" t="str">
            <v>TALOJA</v>
          </cell>
          <cell r="O942">
            <v>9103550044</v>
          </cell>
        </row>
        <row r="943">
          <cell r="K943" t="str">
            <v>VVF/TAL/EXP/0062</v>
          </cell>
          <cell r="L943" t="str">
            <v>Sea</v>
          </cell>
          <cell r="M943" t="str">
            <v>EOU</v>
          </cell>
          <cell r="N943" t="str">
            <v>TALOJA</v>
          </cell>
          <cell r="O943">
            <v>9103550069</v>
          </cell>
        </row>
        <row r="944">
          <cell r="K944" t="str">
            <v>VVF/TAL/EXP/0064</v>
          </cell>
          <cell r="L944" t="str">
            <v>Sea</v>
          </cell>
          <cell r="M944" t="str">
            <v>EOU</v>
          </cell>
          <cell r="N944" t="str">
            <v>TALOJA</v>
          </cell>
          <cell r="O944" t="str">
            <v>9103550066-67</v>
          </cell>
        </row>
        <row r="945">
          <cell r="K945" t="str">
            <v>VVF/TAL/EXP/0069</v>
          </cell>
          <cell r="L945" t="str">
            <v>Sea</v>
          </cell>
          <cell r="M945" t="str">
            <v>EOU</v>
          </cell>
          <cell r="N945" t="str">
            <v>TALOJA</v>
          </cell>
          <cell r="O945" t="str">
            <v>9103550066-67</v>
          </cell>
        </row>
        <row r="946">
          <cell r="K946" t="str">
            <v>VVF/TAL/EXP/0070</v>
          </cell>
          <cell r="L946" t="str">
            <v>Sea</v>
          </cell>
          <cell r="M946" t="str">
            <v>EOU</v>
          </cell>
          <cell r="N946" t="str">
            <v>TALOJA</v>
          </cell>
          <cell r="O946" t="str">
            <v>9103550066-67</v>
          </cell>
        </row>
        <row r="947">
          <cell r="K947" t="str">
            <v>VVF/TAL/EXP/0071</v>
          </cell>
          <cell r="L947" t="str">
            <v>Sea</v>
          </cell>
          <cell r="M947" t="str">
            <v>EOU</v>
          </cell>
          <cell r="N947" t="str">
            <v>TALOJA</v>
          </cell>
          <cell r="O947" t="str">
            <v>9103550066-67</v>
          </cell>
        </row>
        <row r="948">
          <cell r="K948" t="str">
            <v>VVF/TAL/EXP/0061</v>
          </cell>
          <cell r="L948" t="str">
            <v>Sea</v>
          </cell>
          <cell r="M948" t="str">
            <v>EOU</v>
          </cell>
          <cell r="N948" t="str">
            <v>TALOJA</v>
          </cell>
          <cell r="O948">
            <v>9103550060</v>
          </cell>
        </row>
        <row r="949">
          <cell r="K949" t="str">
            <v>VVF/TAL/EXP/0066</v>
          </cell>
          <cell r="L949" t="str">
            <v>Sea</v>
          </cell>
          <cell r="M949" t="str">
            <v>EOU</v>
          </cell>
          <cell r="N949" t="str">
            <v>TALOJA</v>
          </cell>
          <cell r="O949">
            <v>9103550061</v>
          </cell>
        </row>
        <row r="950">
          <cell r="K950" t="str">
            <v>VVF/TAL/EXP/0078</v>
          </cell>
          <cell r="L950" t="str">
            <v>Sea</v>
          </cell>
          <cell r="M950" t="str">
            <v>EOU</v>
          </cell>
          <cell r="N950" t="str">
            <v>TALOJA</v>
          </cell>
          <cell r="O950">
            <v>9103550072</v>
          </cell>
        </row>
        <row r="951">
          <cell r="K951" t="str">
            <v>VVF/TAL/EXP/0028</v>
          </cell>
          <cell r="L951" t="str">
            <v>Sea</v>
          </cell>
          <cell r="M951" t="str">
            <v>EOU</v>
          </cell>
          <cell r="N951" t="str">
            <v>TALOJA</v>
          </cell>
          <cell r="O951">
            <v>9103550040</v>
          </cell>
        </row>
        <row r="952">
          <cell r="K952" t="str">
            <v>VVF/TAL/EXP/0074</v>
          </cell>
          <cell r="L952" t="str">
            <v>Sea</v>
          </cell>
          <cell r="M952" t="str">
            <v>EOU</v>
          </cell>
          <cell r="N952" t="str">
            <v>TALOJA</v>
          </cell>
          <cell r="O952" t="str">
            <v>9103550070 &amp;76</v>
          </cell>
        </row>
        <row r="953">
          <cell r="K953" t="str">
            <v>VVF/TAL/EXP/0079</v>
          </cell>
          <cell r="L953" t="str">
            <v>Sea</v>
          </cell>
          <cell r="M953" t="str">
            <v>EOU</v>
          </cell>
          <cell r="N953" t="str">
            <v>TALOJA</v>
          </cell>
          <cell r="O953" t="str">
            <v>9103550070 &amp;76</v>
          </cell>
        </row>
        <row r="954">
          <cell r="K954" t="str">
            <v>VVF/TAL/EXP/0031</v>
          </cell>
          <cell r="L954" t="str">
            <v>Sea</v>
          </cell>
          <cell r="M954" t="str">
            <v>EOU</v>
          </cell>
          <cell r="N954" t="str">
            <v>TALOJA</v>
          </cell>
          <cell r="O954">
            <v>9103550039</v>
          </cell>
        </row>
        <row r="955">
          <cell r="K955" t="str">
            <v>VVF/TAL/EXP/0082</v>
          </cell>
          <cell r="L955" t="str">
            <v>Sea</v>
          </cell>
          <cell r="M955" t="str">
            <v>EOU</v>
          </cell>
          <cell r="N955" t="str">
            <v>TALOJA</v>
          </cell>
          <cell r="O955">
            <v>9103550073</v>
          </cell>
        </row>
        <row r="956">
          <cell r="K956" t="str">
            <v>VVF/TAL/EXP/0075</v>
          </cell>
          <cell r="L956" t="str">
            <v>Sea</v>
          </cell>
          <cell r="M956" t="str">
            <v>EOU</v>
          </cell>
          <cell r="N956" t="str">
            <v>TALOJA</v>
          </cell>
          <cell r="O956" t="str">
            <v>9103550074-75</v>
          </cell>
        </row>
        <row r="957">
          <cell r="K957" t="str">
            <v>VVF/TAL/EXP/0081</v>
          </cell>
          <cell r="L957" t="str">
            <v>Sea</v>
          </cell>
          <cell r="M957" t="str">
            <v>EOU</v>
          </cell>
          <cell r="N957" t="str">
            <v>TALOJA</v>
          </cell>
          <cell r="O957" t="str">
            <v>9103550074-75</v>
          </cell>
        </row>
        <row r="958">
          <cell r="K958" t="str">
            <v>VVF/TAL/EXP/1853</v>
          </cell>
          <cell r="L958" t="str">
            <v>Sea</v>
          </cell>
          <cell r="M958" t="str">
            <v>EOU</v>
          </cell>
          <cell r="N958" t="str">
            <v>TALOJA</v>
          </cell>
          <cell r="O958">
            <v>9103451793</v>
          </cell>
        </row>
        <row r="959">
          <cell r="K959" t="str">
            <v>VVF/TAL/EXP/0046</v>
          </cell>
          <cell r="L959" t="str">
            <v>Sea</v>
          </cell>
          <cell r="M959" t="str">
            <v>EOU</v>
          </cell>
          <cell r="N959" t="str">
            <v>TALOJA</v>
          </cell>
          <cell r="O959">
            <v>9103550078</v>
          </cell>
        </row>
        <row r="960">
          <cell r="K960" t="str">
            <v>VVF/TAL/EXP/0085</v>
          </cell>
          <cell r="L960" t="str">
            <v>Sea</v>
          </cell>
          <cell r="M960" t="str">
            <v>EOU</v>
          </cell>
          <cell r="N960" t="str">
            <v>TALOJA</v>
          </cell>
          <cell r="O960">
            <v>9103550080</v>
          </cell>
        </row>
        <row r="961">
          <cell r="K961" t="str">
            <v>VVF/TAL/EXP/0089</v>
          </cell>
          <cell r="L961" t="str">
            <v>Sea</v>
          </cell>
          <cell r="M961" t="str">
            <v>EOU</v>
          </cell>
          <cell r="N961" t="str">
            <v>TALOJA</v>
          </cell>
          <cell r="O961">
            <v>9103550087</v>
          </cell>
        </row>
        <row r="962">
          <cell r="K962" t="str">
            <v>VVF/TAL/EXP/0101</v>
          </cell>
          <cell r="L962" t="str">
            <v>Sea</v>
          </cell>
          <cell r="M962" t="str">
            <v>EOU</v>
          </cell>
          <cell r="N962" t="str">
            <v>TALOJA</v>
          </cell>
          <cell r="O962">
            <v>9103550098</v>
          </cell>
        </row>
        <row r="963">
          <cell r="K963" t="str">
            <v>VVF/TAL/EXP/0088</v>
          </cell>
          <cell r="L963" t="str">
            <v>Sea</v>
          </cell>
          <cell r="M963" t="str">
            <v>EOU</v>
          </cell>
          <cell r="N963" t="str">
            <v>TALOJA</v>
          </cell>
          <cell r="O963">
            <v>9103550085</v>
          </cell>
        </row>
        <row r="964">
          <cell r="K964" t="str">
            <v>VVF/TAL/EXP/0091</v>
          </cell>
          <cell r="L964" t="str">
            <v>Sea</v>
          </cell>
          <cell r="M964" t="str">
            <v>EOU</v>
          </cell>
          <cell r="N964" t="str">
            <v>TALOJA</v>
          </cell>
          <cell r="O964">
            <v>9103550088</v>
          </cell>
        </row>
        <row r="965">
          <cell r="K965" t="str">
            <v>VVF/TAL/EXP/0086</v>
          </cell>
          <cell r="L965" t="str">
            <v>Sea</v>
          </cell>
          <cell r="M965" t="str">
            <v>EOU</v>
          </cell>
          <cell r="N965" t="str">
            <v>TALOJA</v>
          </cell>
          <cell r="O965" t="str">
            <v>9103550083-84</v>
          </cell>
        </row>
        <row r="966">
          <cell r="K966" t="str">
            <v>VVF/TAL/EXP/0087</v>
          </cell>
          <cell r="L966" t="str">
            <v>Sea</v>
          </cell>
          <cell r="M966" t="str">
            <v>EOU</v>
          </cell>
          <cell r="N966" t="str">
            <v>TALOJA</v>
          </cell>
          <cell r="O966" t="str">
            <v>9103550083-84</v>
          </cell>
        </row>
        <row r="967">
          <cell r="K967" t="str">
            <v>VVF/TAL/EXP/0092</v>
          </cell>
          <cell r="L967" t="str">
            <v>Sea</v>
          </cell>
          <cell r="M967" t="str">
            <v>EOU</v>
          </cell>
          <cell r="N967" t="str">
            <v>TALOJA</v>
          </cell>
          <cell r="O967" t="str">
            <v>9103550089-90-91</v>
          </cell>
        </row>
        <row r="968">
          <cell r="K968" t="str">
            <v>VVF/TAL/EXP/0093</v>
          </cell>
          <cell r="L968" t="str">
            <v>Sea</v>
          </cell>
          <cell r="M968" t="str">
            <v>EOU</v>
          </cell>
          <cell r="N968" t="str">
            <v>TALOJA</v>
          </cell>
          <cell r="O968" t="str">
            <v>9103550089-90-91</v>
          </cell>
        </row>
        <row r="969">
          <cell r="K969" t="str">
            <v>VVF/TAL/EXP/0094</v>
          </cell>
          <cell r="L969" t="str">
            <v>Sea</v>
          </cell>
          <cell r="M969" t="str">
            <v>EOU</v>
          </cell>
          <cell r="N969" t="str">
            <v>TALOJA</v>
          </cell>
          <cell r="O969" t="str">
            <v>9103550089-90-91</v>
          </cell>
        </row>
        <row r="970">
          <cell r="K970" t="str">
            <v>VVF/TAL/EXP/0095</v>
          </cell>
          <cell r="L970" t="str">
            <v>Sea</v>
          </cell>
          <cell r="M970" t="str">
            <v>EOU</v>
          </cell>
          <cell r="N970" t="str">
            <v>TALOJA</v>
          </cell>
          <cell r="O970" t="str">
            <v>9103550089-90-91</v>
          </cell>
        </row>
        <row r="971">
          <cell r="K971" t="str">
            <v>VVF/TAL/EXP/0013</v>
          </cell>
          <cell r="L971" t="str">
            <v>Sea</v>
          </cell>
          <cell r="M971" t="str">
            <v>EOU</v>
          </cell>
          <cell r="N971" t="str">
            <v>TALOJA</v>
          </cell>
          <cell r="O971">
            <v>9103550037</v>
          </cell>
        </row>
        <row r="972">
          <cell r="K972" t="str">
            <v>VVF/TAL/EXP/0073</v>
          </cell>
          <cell r="L972" t="str">
            <v>Sea</v>
          </cell>
          <cell r="M972" t="str">
            <v>EOU</v>
          </cell>
          <cell r="N972" t="str">
            <v>TALOJA</v>
          </cell>
          <cell r="O972">
            <v>9103550068</v>
          </cell>
        </row>
        <row r="973">
          <cell r="K973" t="str">
            <v>VVF/TAL/EXP/0084</v>
          </cell>
          <cell r="L973" t="str">
            <v>Sea</v>
          </cell>
          <cell r="M973" t="str">
            <v>EOU</v>
          </cell>
          <cell r="N973" t="str">
            <v>TALOJA</v>
          </cell>
          <cell r="O973">
            <v>9103550082</v>
          </cell>
        </row>
        <row r="974">
          <cell r="K974" t="str">
            <v>VVF/TAL/EXP/0098</v>
          </cell>
          <cell r="L974" t="str">
            <v>Sea</v>
          </cell>
          <cell r="M974" t="str">
            <v>EOU</v>
          </cell>
          <cell r="N974" t="str">
            <v>TALOJA</v>
          </cell>
          <cell r="O974">
            <v>9103550095</v>
          </cell>
        </row>
        <row r="975">
          <cell r="K975" t="str">
            <v>VVF/TAL/EXP/0106</v>
          </cell>
          <cell r="L975" t="str">
            <v>Sea</v>
          </cell>
          <cell r="M975" t="str">
            <v>EOU</v>
          </cell>
          <cell r="N975" t="str">
            <v>TALOJA</v>
          </cell>
          <cell r="O975">
            <v>9103550101</v>
          </cell>
        </row>
        <row r="976">
          <cell r="K976" t="str">
            <v>VVF/TAL/EXP/0100</v>
          </cell>
          <cell r="L976" t="str">
            <v>Sea</v>
          </cell>
          <cell r="M976" t="str">
            <v>EOU</v>
          </cell>
          <cell r="N976" t="str">
            <v>TALOJA</v>
          </cell>
          <cell r="O976">
            <v>9103550093</v>
          </cell>
        </row>
        <row r="977">
          <cell r="K977" t="str">
            <v>VVF/TAL/EXP/0099</v>
          </cell>
          <cell r="L977" t="str">
            <v>Sea</v>
          </cell>
          <cell r="M977" t="str">
            <v>EOU</v>
          </cell>
          <cell r="N977" t="str">
            <v>TALOJA</v>
          </cell>
          <cell r="O977">
            <v>9103550094</v>
          </cell>
        </row>
        <row r="978">
          <cell r="K978" t="str">
            <v>VVF/TAL/EXP/0097</v>
          </cell>
          <cell r="L978" t="str">
            <v>Sea</v>
          </cell>
          <cell r="M978" t="str">
            <v>EOU</v>
          </cell>
          <cell r="N978" t="str">
            <v>TALOJA</v>
          </cell>
          <cell r="O978" t="str">
            <v>9103550133-4</v>
          </cell>
        </row>
        <row r="979">
          <cell r="K979" t="str">
            <v>VVF/TAL/EXP/0108</v>
          </cell>
          <cell r="L979" t="str">
            <v>Sea</v>
          </cell>
          <cell r="M979" t="str">
            <v>EOU</v>
          </cell>
          <cell r="N979" t="str">
            <v>TALOJA</v>
          </cell>
          <cell r="O979">
            <v>9103550107</v>
          </cell>
        </row>
        <row r="980">
          <cell r="K980" t="str">
            <v>VVF/TAL/EXP/1112</v>
          </cell>
          <cell r="L980" t="str">
            <v>Sea</v>
          </cell>
          <cell r="M980" t="str">
            <v>EOU</v>
          </cell>
          <cell r="N980" t="str">
            <v>TALOJA</v>
          </cell>
          <cell r="O980">
            <v>9103550105</v>
          </cell>
        </row>
        <row r="981">
          <cell r="K981" t="str">
            <v>VVF/TAL/EXP/0080</v>
          </cell>
          <cell r="L981" t="str">
            <v>Sea</v>
          </cell>
          <cell r="M981" t="str">
            <v>EOU</v>
          </cell>
          <cell r="N981" t="str">
            <v>TALOJA</v>
          </cell>
          <cell r="O981">
            <v>9103550077</v>
          </cell>
        </row>
        <row r="982">
          <cell r="K982" t="str">
            <v>VVF/TAL/EXP/0116</v>
          </cell>
          <cell r="L982" t="str">
            <v>Sea</v>
          </cell>
          <cell r="M982" t="str">
            <v>EOU</v>
          </cell>
          <cell r="N982" t="str">
            <v>TALOJA</v>
          </cell>
          <cell r="O982">
            <v>9103550110</v>
          </cell>
        </row>
        <row r="983">
          <cell r="K983" t="str">
            <v>VVF/TAL/EXP/0124</v>
          </cell>
          <cell r="L983" t="str">
            <v>Sea</v>
          </cell>
          <cell r="M983" t="str">
            <v>EOU</v>
          </cell>
          <cell r="N983" t="str">
            <v>TALOJA</v>
          </cell>
          <cell r="O983">
            <v>9103550118</v>
          </cell>
        </row>
        <row r="984">
          <cell r="K984" t="str">
            <v>VVF/TAL/EXP/0125</v>
          </cell>
          <cell r="L984" t="str">
            <v>Sea</v>
          </cell>
          <cell r="M984" t="str">
            <v>EOU</v>
          </cell>
          <cell r="N984" t="str">
            <v>TALOJA</v>
          </cell>
          <cell r="O984">
            <v>9103550118</v>
          </cell>
        </row>
        <row r="985">
          <cell r="K985" t="str">
            <v>VVF/TAL/EXP/0126</v>
          </cell>
          <cell r="L985" t="str">
            <v>Sea</v>
          </cell>
          <cell r="M985" t="str">
            <v>EOU</v>
          </cell>
          <cell r="N985" t="str">
            <v>TALOJA</v>
          </cell>
          <cell r="O985">
            <v>9103550119</v>
          </cell>
        </row>
        <row r="986">
          <cell r="K986" t="str">
            <v>VVF/TAL/EXP/0102</v>
          </cell>
          <cell r="L986" t="str">
            <v>Sea</v>
          </cell>
          <cell r="M986" t="str">
            <v>EOU</v>
          </cell>
          <cell r="N986" t="str">
            <v>TALOJA</v>
          </cell>
          <cell r="O986">
            <v>9103550097</v>
          </cell>
        </row>
        <row r="987">
          <cell r="K987" t="str">
            <v>VVF/TAL/EXP/0121</v>
          </cell>
          <cell r="L987" t="str">
            <v>Sea</v>
          </cell>
          <cell r="M987" t="str">
            <v>EOU</v>
          </cell>
          <cell r="N987" t="str">
            <v>TALOJA</v>
          </cell>
          <cell r="O987" t="str">
            <v>9103550116-117</v>
          </cell>
        </row>
        <row r="988">
          <cell r="K988" t="str">
            <v>VVF/TAL/EXP/0122</v>
          </cell>
          <cell r="L988" t="str">
            <v>Sea</v>
          </cell>
          <cell r="M988" t="str">
            <v>EOU</v>
          </cell>
          <cell r="N988" t="str">
            <v>TALOJA</v>
          </cell>
          <cell r="O988" t="str">
            <v>9103550116-117</v>
          </cell>
        </row>
        <row r="989">
          <cell r="K989" t="str">
            <v>VVF/TAL/EXP/0105</v>
          </cell>
          <cell r="L989" t="str">
            <v>Sea</v>
          </cell>
          <cell r="M989" t="str">
            <v>EOU</v>
          </cell>
          <cell r="N989" t="str">
            <v>TALOJA</v>
          </cell>
          <cell r="O989">
            <v>9103550100</v>
          </cell>
        </row>
        <row r="990">
          <cell r="K990" t="str">
            <v>VVF/TAL/EXP/0118</v>
          </cell>
          <cell r="L990" t="str">
            <v>Sea</v>
          </cell>
          <cell r="M990" t="str">
            <v>EOU</v>
          </cell>
          <cell r="N990" t="str">
            <v>TALOJA</v>
          </cell>
          <cell r="O990">
            <v>9103550109</v>
          </cell>
        </row>
        <row r="991">
          <cell r="K991" t="str">
            <v>VVF/TAL/EXP/0127</v>
          </cell>
          <cell r="L991" t="str">
            <v>Sea</v>
          </cell>
          <cell r="M991" t="str">
            <v>EOU</v>
          </cell>
          <cell r="N991" t="str">
            <v>TALOJA</v>
          </cell>
          <cell r="O991">
            <v>9103550127</v>
          </cell>
        </row>
        <row r="992">
          <cell r="K992" t="str">
            <v>VVF/TAL/EXP/0104</v>
          </cell>
          <cell r="L992" t="str">
            <v>Sea</v>
          </cell>
          <cell r="M992" t="str">
            <v>EOU</v>
          </cell>
          <cell r="N992" t="str">
            <v>TALOJA</v>
          </cell>
          <cell r="O992">
            <v>9103550099</v>
          </cell>
        </row>
        <row r="993">
          <cell r="K993" t="str">
            <v>VVF/TAL/EXP/0130</v>
          </cell>
          <cell r="L993" t="str">
            <v>Sea</v>
          </cell>
          <cell r="M993" t="str">
            <v>EOU</v>
          </cell>
          <cell r="N993" t="str">
            <v>TALOJA</v>
          </cell>
          <cell r="O993">
            <v>9103550120</v>
          </cell>
        </row>
        <row r="994">
          <cell r="K994" t="str">
            <v>VVF/TAL/EXP/0132</v>
          </cell>
          <cell r="L994" t="str">
            <v>Sea</v>
          </cell>
          <cell r="M994" t="str">
            <v>EOU</v>
          </cell>
          <cell r="N994" t="str">
            <v>TALOJA</v>
          </cell>
          <cell r="O994">
            <v>9103550125</v>
          </cell>
        </row>
        <row r="995">
          <cell r="K995" t="str">
            <v>VVF/TAL/EXP/0139</v>
          </cell>
          <cell r="L995" t="str">
            <v>Sea</v>
          </cell>
          <cell r="M995" t="str">
            <v>EOU</v>
          </cell>
          <cell r="N995" t="str">
            <v>TALOJA</v>
          </cell>
          <cell r="O995">
            <v>9103550125</v>
          </cell>
        </row>
        <row r="996">
          <cell r="K996" t="str">
            <v>VVF/TAL/EXP/0143</v>
          </cell>
          <cell r="L996" t="str">
            <v>Sea</v>
          </cell>
          <cell r="M996" t="str">
            <v>EOU</v>
          </cell>
          <cell r="N996" t="str">
            <v>TALOJA</v>
          </cell>
          <cell r="O996">
            <v>9103550139</v>
          </cell>
        </row>
        <row r="997">
          <cell r="K997" t="str">
            <v>VVF/TAL/EXP/0148</v>
          </cell>
          <cell r="L997" t="str">
            <v>Sea</v>
          </cell>
          <cell r="M997" t="str">
            <v>EOU</v>
          </cell>
          <cell r="N997" t="str">
            <v>TALOJA</v>
          </cell>
          <cell r="O997" t="str">
            <v>9103350148-149</v>
          </cell>
        </row>
        <row r="998">
          <cell r="K998" t="str">
            <v>VVF/TAL/EXP/0151</v>
          </cell>
          <cell r="L998" t="str">
            <v>Sea</v>
          </cell>
          <cell r="M998" t="str">
            <v>EOU</v>
          </cell>
          <cell r="N998" t="str">
            <v>TALOJA</v>
          </cell>
          <cell r="O998" t="str">
            <v>9103350148-149</v>
          </cell>
        </row>
        <row r="999">
          <cell r="K999" t="str">
            <v>VVF/TAL/EXP/0113</v>
          </cell>
          <cell r="L999" t="str">
            <v>Sea</v>
          </cell>
          <cell r="M999" t="str">
            <v>EOU</v>
          </cell>
          <cell r="N999" t="str">
            <v>TALOJA</v>
          </cell>
          <cell r="O999" t="str">
            <v>9103550106 &amp; 114-115</v>
          </cell>
        </row>
        <row r="1000">
          <cell r="K1000" t="str">
            <v>VVF/TAL/EXP/0114</v>
          </cell>
          <cell r="L1000" t="str">
            <v>Sea</v>
          </cell>
          <cell r="M1000" t="str">
            <v>EOU</v>
          </cell>
          <cell r="N1000" t="str">
            <v>TALOJA</v>
          </cell>
          <cell r="O1000" t="str">
            <v>9103550106 &amp; 114-115</v>
          </cell>
        </row>
        <row r="1001">
          <cell r="K1001" t="str">
            <v>VVF/TAL/EXP/0117</v>
          </cell>
          <cell r="L1001" t="str">
            <v>Sea</v>
          </cell>
          <cell r="M1001" t="str">
            <v>EOU</v>
          </cell>
          <cell r="N1001" t="str">
            <v>TALOJA</v>
          </cell>
          <cell r="O1001" t="str">
            <v>9103550106 &amp; 114-115</v>
          </cell>
        </row>
        <row r="1002">
          <cell r="K1002" t="str">
            <v>VVF/TAL/EXP/0120</v>
          </cell>
          <cell r="L1002" t="str">
            <v>Sea</v>
          </cell>
          <cell r="M1002" t="str">
            <v>EOU</v>
          </cell>
          <cell r="N1002" t="str">
            <v>TALOJA</v>
          </cell>
          <cell r="O1002" t="str">
            <v>9103550112-113</v>
          </cell>
        </row>
        <row r="1003">
          <cell r="K1003" t="str">
            <v>VVF/TAL/EXP/0123</v>
          </cell>
          <cell r="L1003" t="str">
            <v>Sea</v>
          </cell>
          <cell r="M1003" t="str">
            <v>EOU</v>
          </cell>
          <cell r="N1003" t="str">
            <v>TALOJA</v>
          </cell>
          <cell r="O1003" t="str">
            <v>9103550112-113</v>
          </cell>
        </row>
        <row r="1004">
          <cell r="K1004" t="str">
            <v>VVF/TAL/EXP/0128</v>
          </cell>
          <cell r="L1004" t="str">
            <v>Sea</v>
          </cell>
          <cell r="M1004" t="str">
            <v>EOU</v>
          </cell>
          <cell r="N1004" t="str">
            <v>TALOJA</v>
          </cell>
          <cell r="O1004" t="str">
            <v>9103550121-141</v>
          </cell>
        </row>
        <row r="1005">
          <cell r="K1005" t="str">
            <v>VVF/TAL/EXP/0131</v>
          </cell>
          <cell r="L1005" t="str">
            <v>Sea</v>
          </cell>
          <cell r="M1005" t="str">
            <v>EOU</v>
          </cell>
          <cell r="N1005" t="str">
            <v>TALOJA</v>
          </cell>
          <cell r="O1005" t="str">
            <v>9103550121-141-142</v>
          </cell>
        </row>
        <row r="1006">
          <cell r="K1006" t="str">
            <v>VVF/TAL/EXP/0153</v>
          </cell>
          <cell r="L1006" t="str">
            <v>Sea</v>
          </cell>
          <cell r="M1006" t="str">
            <v>EOU</v>
          </cell>
          <cell r="N1006" t="str">
            <v>TALOJA</v>
          </cell>
          <cell r="O1006">
            <v>9103550153</v>
          </cell>
        </row>
        <row r="1007">
          <cell r="K1007" t="str">
            <v>VVF/TAL/EXP/0129</v>
          </cell>
          <cell r="L1007" t="str">
            <v>Sea</v>
          </cell>
          <cell r="M1007" t="str">
            <v>EOU</v>
          </cell>
          <cell r="N1007" t="str">
            <v>TALOJA</v>
          </cell>
          <cell r="O1007" t="str">
            <v>9103550123-124</v>
          </cell>
        </row>
        <row r="1008">
          <cell r="K1008" t="str">
            <v>VVF/TAL/EXP/0133</v>
          </cell>
          <cell r="L1008" t="str">
            <v>Sea</v>
          </cell>
          <cell r="M1008" t="str">
            <v>EOU</v>
          </cell>
          <cell r="N1008" t="str">
            <v>TALOJA</v>
          </cell>
          <cell r="O1008" t="str">
            <v>9103550123-124</v>
          </cell>
        </row>
        <row r="1009">
          <cell r="K1009" t="str">
            <v>VVF/TAL/EXP/0142</v>
          </cell>
          <cell r="L1009" t="str">
            <v>Sea</v>
          </cell>
          <cell r="M1009" t="str">
            <v>EOU</v>
          </cell>
          <cell r="N1009" t="str">
            <v>TALOJA</v>
          </cell>
          <cell r="O1009">
            <v>9103550137</v>
          </cell>
        </row>
        <row r="1010">
          <cell r="K1010" t="str">
            <v>VVF/TAL/EXP/0145</v>
          </cell>
          <cell r="L1010" t="str">
            <v>Sea</v>
          </cell>
          <cell r="M1010" t="str">
            <v>EOU</v>
          </cell>
          <cell r="N1010" t="str">
            <v>TALOJA</v>
          </cell>
          <cell r="O1010">
            <v>9103550144</v>
          </cell>
        </row>
        <row r="1011">
          <cell r="K1011" t="str">
            <v>VVF/TAL/EXP/0141</v>
          </cell>
          <cell r="L1011" t="str">
            <v>Sea</v>
          </cell>
          <cell r="M1011" t="str">
            <v>EOU</v>
          </cell>
          <cell r="N1011" t="str">
            <v>TALOJA</v>
          </cell>
          <cell r="O1011">
            <v>9103550147</v>
          </cell>
        </row>
        <row r="1012">
          <cell r="K1012" t="str">
            <v>VVF/TAL/EXP/0146</v>
          </cell>
          <cell r="L1012" t="str">
            <v>Sea</v>
          </cell>
          <cell r="M1012" t="str">
            <v>EOU</v>
          </cell>
          <cell r="N1012" t="str">
            <v>TALOJA</v>
          </cell>
          <cell r="O1012">
            <v>9103550145</v>
          </cell>
        </row>
        <row r="1013">
          <cell r="K1013" t="str">
            <v>VVF/TAL/EXP/0147</v>
          </cell>
          <cell r="L1013" t="str">
            <v>Sea</v>
          </cell>
          <cell r="M1013" t="str">
            <v>EOU</v>
          </cell>
          <cell r="N1013" t="str">
            <v>TALOJA</v>
          </cell>
          <cell r="O1013">
            <v>9103550146</v>
          </cell>
        </row>
        <row r="1014">
          <cell r="K1014" t="str">
            <v>VVF/TAL/EXP/0163</v>
          </cell>
          <cell r="L1014" t="str">
            <v>Sea</v>
          </cell>
          <cell r="M1014" t="str">
            <v>EOU</v>
          </cell>
          <cell r="N1014" t="str">
            <v>TALOJA</v>
          </cell>
          <cell r="O1014">
            <v>9103550159</v>
          </cell>
        </row>
        <row r="1015">
          <cell r="K1015" t="str">
            <v>VVF/TAL/EXP/0144</v>
          </cell>
          <cell r="L1015" t="str">
            <v>Sea</v>
          </cell>
          <cell r="M1015" t="str">
            <v>EOU</v>
          </cell>
          <cell r="N1015" t="str">
            <v>TALOJA</v>
          </cell>
          <cell r="O1015" t="str">
            <v>9103550143 &amp;155-156</v>
          </cell>
        </row>
        <row r="1016">
          <cell r="K1016" t="str">
            <v>VVF/TAL/EXP/0150</v>
          </cell>
          <cell r="L1016" t="str">
            <v>Sea</v>
          </cell>
          <cell r="M1016" t="str">
            <v>EOU</v>
          </cell>
          <cell r="N1016" t="str">
            <v>TALOJA</v>
          </cell>
          <cell r="O1016" t="str">
            <v>9103550143 &amp;155-156</v>
          </cell>
        </row>
        <row r="1017">
          <cell r="K1017" t="str">
            <v>VVF/TAL/EXP/0156</v>
          </cell>
          <cell r="L1017" t="str">
            <v>Sea</v>
          </cell>
          <cell r="M1017" t="str">
            <v>EOU</v>
          </cell>
          <cell r="N1017" t="str">
            <v>TALOJA</v>
          </cell>
          <cell r="O1017" t="str">
            <v>9103550143 &amp;155-156</v>
          </cell>
        </row>
        <row r="1018">
          <cell r="K1018" t="str">
            <v>VVF/TAL/EXP/0149</v>
          </cell>
          <cell r="L1018" t="str">
            <v>Sea</v>
          </cell>
          <cell r="M1018" t="str">
            <v>EOU</v>
          </cell>
          <cell r="N1018" t="str">
            <v>TALOJA</v>
          </cell>
          <cell r="O1018" t="str">
            <v>9103550150-151</v>
          </cell>
        </row>
        <row r="1019">
          <cell r="K1019" t="str">
            <v>VVF/TAL/EXP/0152</v>
          </cell>
          <cell r="L1019" t="str">
            <v>Sea</v>
          </cell>
          <cell r="M1019" t="str">
            <v>EOU</v>
          </cell>
          <cell r="N1019" t="str">
            <v>TALOJA</v>
          </cell>
          <cell r="O1019" t="str">
            <v>9103550150-151</v>
          </cell>
        </row>
        <row r="1020">
          <cell r="K1020" t="str">
            <v>VVF/TAL/EXP/0158</v>
          </cell>
          <cell r="L1020" t="str">
            <v>Sea</v>
          </cell>
          <cell r="M1020" t="str">
            <v>EOU</v>
          </cell>
          <cell r="N1020" t="str">
            <v>TALOJA</v>
          </cell>
          <cell r="O1020" t="str">
            <v>9103550157-58</v>
          </cell>
        </row>
        <row r="1021">
          <cell r="K1021" t="str">
            <v>VVF/TAL/EXP/0159</v>
          </cell>
          <cell r="L1021" t="str">
            <v>Sea</v>
          </cell>
          <cell r="M1021" t="str">
            <v>EOU</v>
          </cell>
          <cell r="N1021" t="str">
            <v>TALOJA</v>
          </cell>
          <cell r="O1021" t="str">
            <v>9103550157-58</v>
          </cell>
        </row>
        <row r="1022">
          <cell r="K1022" t="str">
            <v>VVF/TAL/EXP/0157</v>
          </cell>
          <cell r="L1022" t="str">
            <v>Sea</v>
          </cell>
          <cell r="M1022" t="str">
            <v>EOU</v>
          </cell>
          <cell r="N1022" t="str">
            <v>TALOJA</v>
          </cell>
          <cell r="O1022" t="str">
            <v>9103550160-61</v>
          </cell>
        </row>
        <row r="1023">
          <cell r="K1023" t="str">
            <v>VVF/TAL/EXP/0160</v>
          </cell>
          <cell r="L1023" t="str">
            <v>Sea</v>
          </cell>
          <cell r="M1023" t="str">
            <v>EOU</v>
          </cell>
          <cell r="N1023" t="str">
            <v>TALOJA</v>
          </cell>
          <cell r="O1023" t="str">
            <v>9103550160-61</v>
          </cell>
        </row>
        <row r="1024">
          <cell r="K1024" t="str">
            <v>VVF/TAL/EXP/0167</v>
          </cell>
          <cell r="L1024" t="str">
            <v>Sea</v>
          </cell>
          <cell r="M1024" t="str">
            <v>EOU</v>
          </cell>
          <cell r="N1024" t="str">
            <v>TALOJA</v>
          </cell>
          <cell r="O1024">
            <v>9103550164</v>
          </cell>
        </row>
        <row r="1025">
          <cell r="K1025" t="str">
            <v>VVF/TAL/EXP/0138</v>
          </cell>
          <cell r="L1025" t="str">
            <v>Sea</v>
          </cell>
          <cell r="M1025" t="str">
            <v>EOU</v>
          </cell>
          <cell r="N1025" t="str">
            <v>TALOJA</v>
          </cell>
          <cell r="O1025">
            <v>9103550128</v>
          </cell>
        </row>
        <row r="1026">
          <cell r="K1026" t="str">
            <v>VVF/TAL/EXP/0137</v>
          </cell>
          <cell r="L1026" t="str">
            <v>Sea</v>
          </cell>
          <cell r="M1026" t="str">
            <v>EOU</v>
          </cell>
          <cell r="N1026" t="str">
            <v>TALOJA</v>
          </cell>
          <cell r="O1026">
            <v>9103550129</v>
          </cell>
        </row>
        <row r="1027">
          <cell r="K1027" t="str">
            <v>VVF/TAL/EXP/0154</v>
          </cell>
          <cell r="L1027" t="str">
            <v>Sea</v>
          </cell>
          <cell r="M1027" t="str">
            <v>EOU</v>
          </cell>
          <cell r="N1027" t="str">
            <v>TALOJA</v>
          </cell>
          <cell r="O1027">
            <v>9103550152</v>
          </cell>
        </row>
        <row r="1028">
          <cell r="K1028" t="str">
            <v>VVF/TAL/EXP/0155</v>
          </cell>
          <cell r="L1028" t="str">
            <v>Sea</v>
          </cell>
          <cell r="M1028" t="str">
            <v>EOU</v>
          </cell>
          <cell r="N1028" t="str">
            <v>TALOJA</v>
          </cell>
          <cell r="O1028">
            <v>9103550154</v>
          </cell>
        </row>
        <row r="1029">
          <cell r="K1029" t="str">
            <v>VVF/TAL/EXP/0161</v>
          </cell>
          <cell r="L1029" t="str">
            <v>Sea</v>
          </cell>
          <cell r="M1029" t="str">
            <v>EOU</v>
          </cell>
          <cell r="N1029" t="str">
            <v>TALOJA</v>
          </cell>
          <cell r="O1029">
            <v>9103550162</v>
          </cell>
        </row>
        <row r="1030">
          <cell r="K1030" t="str">
            <v>VVF/TAL/EXP/0162</v>
          </cell>
          <cell r="L1030" t="str">
            <v>Sea</v>
          </cell>
          <cell r="M1030" t="str">
            <v>EOU</v>
          </cell>
          <cell r="N1030" t="str">
            <v>TALOJA</v>
          </cell>
          <cell r="O1030">
            <v>9103550163</v>
          </cell>
        </row>
        <row r="1031">
          <cell r="K1031" t="str">
            <v>VVF/TAL/EXP/0110</v>
          </cell>
          <cell r="L1031" t="str">
            <v>Sea</v>
          </cell>
          <cell r="M1031" t="str">
            <v>EOU</v>
          </cell>
          <cell r="N1031" t="str">
            <v>TALOJA</v>
          </cell>
          <cell r="O1031">
            <v>9103550136</v>
          </cell>
        </row>
        <row r="1032">
          <cell r="K1032" t="str">
            <v>VVF/TAL/EXP/0168</v>
          </cell>
          <cell r="L1032" t="str">
            <v>Sea</v>
          </cell>
          <cell r="M1032" t="str">
            <v>EOU</v>
          </cell>
          <cell r="N1032" t="str">
            <v>TALOJA</v>
          </cell>
          <cell r="O1032">
            <v>9103550166</v>
          </cell>
        </row>
        <row r="1033">
          <cell r="K1033" t="str">
            <v>VVF/TAL/EXP/0171</v>
          </cell>
          <cell r="L1033" t="str">
            <v>Sea</v>
          </cell>
          <cell r="M1033" t="str">
            <v>EOU</v>
          </cell>
          <cell r="N1033" t="str">
            <v>TALOJA</v>
          </cell>
          <cell r="O1033" t="str">
            <v>9103550167-68</v>
          </cell>
        </row>
        <row r="1034">
          <cell r="K1034" t="str">
            <v>VVF/TAL/EXP/0172</v>
          </cell>
          <cell r="L1034" t="str">
            <v>Sea</v>
          </cell>
          <cell r="M1034" t="str">
            <v>EOU</v>
          </cell>
          <cell r="N1034" t="str">
            <v>TALOJA</v>
          </cell>
          <cell r="O1034" t="str">
            <v>9103550167-68</v>
          </cell>
        </row>
        <row r="1035">
          <cell r="K1035" t="str">
            <v>VVF/TAL/EXP/0169</v>
          </cell>
          <cell r="L1035" t="str">
            <v>Sea</v>
          </cell>
          <cell r="M1035" t="str">
            <v>EOU</v>
          </cell>
          <cell r="N1035" t="str">
            <v>TALOJA</v>
          </cell>
          <cell r="O1035">
            <v>9103550165</v>
          </cell>
        </row>
        <row r="1036">
          <cell r="K1036" t="str">
            <v>VVF/TAL/EXP/0173</v>
          </cell>
          <cell r="L1036" t="str">
            <v>Sea</v>
          </cell>
          <cell r="M1036" t="str">
            <v>EOU</v>
          </cell>
          <cell r="N1036" t="str">
            <v>TALOJA</v>
          </cell>
          <cell r="O1036">
            <v>9103550169</v>
          </cell>
        </row>
        <row r="1037">
          <cell r="K1037" t="str">
            <v>VVF/TAL/EXP/0174</v>
          </cell>
          <cell r="L1037" t="str">
            <v>Sea</v>
          </cell>
          <cell r="M1037" t="str">
            <v>EOU</v>
          </cell>
          <cell r="N1037" t="str">
            <v>TALOJA</v>
          </cell>
          <cell r="O1037">
            <v>9103550172</v>
          </cell>
        </row>
        <row r="1038">
          <cell r="K1038" t="str">
            <v>VVF/TAL/EXP/0176</v>
          </cell>
          <cell r="L1038" t="str">
            <v>Sea</v>
          </cell>
          <cell r="M1038" t="str">
            <v>EOU</v>
          </cell>
          <cell r="N1038" t="str">
            <v>TALOJA</v>
          </cell>
          <cell r="O1038">
            <v>9103550173</v>
          </cell>
        </row>
        <row r="1039">
          <cell r="K1039" t="str">
            <v>VVF/TAL/EXP/0182</v>
          </cell>
          <cell r="L1039" t="str">
            <v>Sea</v>
          </cell>
          <cell r="M1039" t="str">
            <v>EOU</v>
          </cell>
          <cell r="N1039" t="str">
            <v>TALOJA</v>
          </cell>
          <cell r="O1039" t="str">
            <v>9103550179-180</v>
          </cell>
        </row>
        <row r="1040">
          <cell r="K1040" t="str">
            <v>VVF/TAL/EXP/0184</v>
          </cell>
          <cell r="L1040" t="str">
            <v>Sea</v>
          </cell>
          <cell r="M1040" t="str">
            <v>EOU</v>
          </cell>
          <cell r="N1040" t="str">
            <v>TALOJA</v>
          </cell>
          <cell r="O1040" t="str">
            <v>9103550179-180</v>
          </cell>
        </row>
        <row r="1041">
          <cell r="K1041" t="str">
            <v>VVF/TAL/EXP/0183</v>
          </cell>
          <cell r="L1041" t="str">
            <v>Sea</v>
          </cell>
          <cell r="M1041" t="str">
            <v>EOU</v>
          </cell>
          <cell r="N1041" t="str">
            <v>TALOJA</v>
          </cell>
          <cell r="O1041" t="str">
            <v>9103550181-182</v>
          </cell>
        </row>
        <row r="1042">
          <cell r="K1042" t="str">
            <v>VVF/TAL/EXP/0186</v>
          </cell>
          <cell r="L1042" t="str">
            <v>Sea</v>
          </cell>
          <cell r="M1042" t="str">
            <v>EOU</v>
          </cell>
          <cell r="N1042" t="str">
            <v>TALOJA</v>
          </cell>
          <cell r="O1042" t="str">
            <v>9103550181-182</v>
          </cell>
        </row>
        <row r="1043">
          <cell r="K1043" t="str">
            <v>VVF/TAL/EXP/0190</v>
          </cell>
          <cell r="L1043" t="str">
            <v>Sea</v>
          </cell>
          <cell r="M1043" t="str">
            <v>EOU</v>
          </cell>
          <cell r="N1043" t="str">
            <v>TALOJA</v>
          </cell>
          <cell r="O1043">
            <v>9103550187</v>
          </cell>
        </row>
        <row r="1044">
          <cell r="K1044" t="str">
            <v>VVF/TAL/EXP/0166</v>
          </cell>
          <cell r="L1044" t="str">
            <v>Sea</v>
          </cell>
          <cell r="M1044" t="str">
            <v>EOU</v>
          </cell>
          <cell r="N1044" t="str">
            <v>TALOJA</v>
          </cell>
          <cell r="O1044">
            <v>9103550170</v>
          </cell>
        </row>
        <row r="1045">
          <cell r="K1045" t="str">
            <v>VVF/TAL/EXP/0170</v>
          </cell>
          <cell r="L1045" t="str">
            <v>Sea</v>
          </cell>
          <cell r="M1045" t="str">
            <v>EOU</v>
          </cell>
          <cell r="N1045" t="str">
            <v>TALOJA</v>
          </cell>
          <cell r="O1045">
            <v>9103550183</v>
          </cell>
        </row>
        <row r="1046">
          <cell r="K1046" t="str">
            <v>VVF/TAL/EXP/0180</v>
          </cell>
          <cell r="L1046" t="str">
            <v>Sea</v>
          </cell>
          <cell r="M1046" t="str">
            <v>EOU</v>
          </cell>
          <cell r="N1046" t="str">
            <v>TALOJA</v>
          </cell>
          <cell r="O1046">
            <v>9103550192</v>
          </cell>
        </row>
        <row r="1047">
          <cell r="K1047" t="str">
            <v>VVF/TAL/EXP/0178</v>
          </cell>
          <cell r="L1047" t="str">
            <v>Sea</v>
          </cell>
          <cell r="M1047" t="str">
            <v>EOU</v>
          </cell>
          <cell r="N1047" t="str">
            <v>TALOJA</v>
          </cell>
          <cell r="O1047">
            <v>9103550175</v>
          </cell>
        </row>
        <row r="1048">
          <cell r="K1048" t="str">
            <v>VVF/TAL/EXP/0164</v>
          </cell>
          <cell r="L1048" t="str">
            <v>Sea</v>
          </cell>
          <cell r="M1048" t="str">
            <v>EOU</v>
          </cell>
          <cell r="N1048" t="str">
            <v>TALOJA</v>
          </cell>
          <cell r="O1048">
            <v>9103550171</v>
          </cell>
        </row>
        <row r="1049">
          <cell r="K1049" t="str">
            <v>VVF/TAL/EXP/0179</v>
          </cell>
          <cell r="L1049" t="str">
            <v>Sea</v>
          </cell>
          <cell r="M1049" t="str">
            <v>EOU</v>
          </cell>
          <cell r="N1049" t="str">
            <v>TALOJA</v>
          </cell>
          <cell r="O1049">
            <v>9103550176</v>
          </cell>
        </row>
        <row r="1050">
          <cell r="K1050" t="str">
            <v>VVF/TAL/EXP/0188</v>
          </cell>
          <cell r="L1050" t="str">
            <v>Sea</v>
          </cell>
          <cell r="M1050" t="str">
            <v>EOU</v>
          </cell>
          <cell r="N1050" t="str">
            <v>TALOJA</v>
          </cell>
          <cell r="O1050">
            <v>9103550184</v>
          </cell>
        </row>
        <row r="1051">
          <cell r="K1051" t="str">
            <v>VVF/TAL/EXP/0181</v>
          </cell>
          <cell r="L1051" t="str">
            <v>Sea</v>
          </cell>
          <cell r="M1051" t="str">
            <v>EOU</v>
          </cell>
          <cell r="N1051" t="str">
            <v>TALOJA</v>
          </cell>
          <cell r="O1051" t="str">
            <v>9103550177-178</v>
          </cell>
        </row>
        <row r="1052">
          <cell r="K1052" t="str">
            <v>VVF/TAL/EXP/0185</v>
          </cell>
          <cell r="L1052" t="str">
            <v>Sea</v>
          </cell>
          <cell r="M1052" t="str">
            <v>EOU</v>
          </cell>
          <cell r="N1052" t="str">
            <v>TALOJA</v>
          </cell>
          <cell r="O1052" t="str">
            <v>9103550177-178</v>
          </cell>
        </row>
        <row r="1053">
          <cell r="K1053" t="str">
            <v>VVF/TAL/EXP/0187</v>
          </cell>
          <cell r="L1053" t="str">
            <v>Sea</v>
          </cell>
          <cell r="M1053" t="str">
            <v>EOU</v>
          </cell>
          <cell r="N1053" t="str">
            <v>TALOJA</v>
          </cell>
          <cell r="O1053" t="str">
            <v>9103550189-190</v>
          </cell>
        </row>
        <row r="1054">
          <cell r="K1054" t="str">
            <v>VVF/TAL/EXP/0192</v>
          </cell>
          <cell r="L1054" t="str">
            <v>Sea</v>
          </cell>
          <cell r="M1054" t="str">
            <v>EOU</v>
          </cell>
          <cell r="N1054" t="str">
            <v>TALOJA</v>
          </cell>
          <cell r="O1054" t="str">
            <v>9103550189-190</v>
          </cell>
        </row>
        <row r="1055">
          <cell r="K1055" t="str">
            <v>VVF/TAL/EXP/0195</v>
          </cell>
          <cell r="L1055" t="str">
            <v>Sea</v>
          </cell>
          <cell r="M1055" t="str">
            <v>EOU</v>
          </cell>
          <cell r="N1055" t="str">
            <v>TALOJA</v>
          </cell>
          <cell r="O1055">
            <v>9103550194</v>
          </cell>
        </row>
        <row r="1056">
          <cell r="K1056" t="str">
            <v>VVF/TAL/EXP/0200</v>
          </cell>
          <cell r="L1056" t="str">
            <v>Sea</v>
          </cell>
          <cell r="M1056" t="str">
            <v>EOU</v>
          </cell>
          <cell r="N1056" t="str">
            <v>TALOJA</v>
          </cell>
          <cell r="O1056">
            <v>9103550199</v>
          </cell>
        </row>
        <row r="1057">
          <cell r="K1057" t="str">
            <v>VVF/TAL/EXP/0200</v>
          </cell>
          <cell r="L1057" t="str">
            <v>Sea</v>
          </cell>
          <cell r="M1057" t="str">
            <v>EOU</v>
          </cell>
          <cell r="N1057" t="str">
            <v>TALOJA</v>
          </cell>
          <cell r="O1057">
            <v>9103550199</v>
          </cell>
        </row>
        <row r="1058">
          <cell r="K1058" t="str">
            <v>VVF/TAL/EXP/0206</v>
          </cell>
          <cell r="L1058" t="str">
            <v>Sea</v>
          </cell>
          <cell r="M1058" t="str">
            <v>EOU</v>
          </cell>
          <cell r="N1058" t="str">
            <v>TALOJA</v>
          </cell>
          <cell r="O1058">
            <v>9103550205</v>
          </cell>
        </row>
        <row r="1059">
          <cell r="K1059" t="str">
            <v>VVF/TAL/EXP/0196</v>
          </cell>
          <cell r="L1059" t="str">
            <v>Sea</v>
          </cell>
          <cell r="M1059" t="str">
            <v>EOU</v>
          </cell>
          <cell r="N1059" t="str">
            <v>TALOJA</v>
          </cell>
          <cell r="O1059" t="str">
            <v>9103550197-98</v>
          </cell>
        </row>
        <row r="1060">
          <cell r="K1060" t="str">
            <v>VVF/TAL/EXP/0197</v>
          </cell>
          <cell r="L1060" t="str">
            <v>Sea</v>
          </cell>
          <cell r="M1060" t="str">
            <v>EOU</v>
          </cell>
          <cell r="N1060" t="str">
            <v>TALOJA</v>
          </cell>
          <cell r="O1060" t="str">
            <v>9103550197-98</v>
          </cell>
        </row>
        <row r="1061">
          <cell r="K1061" t="str">
            <v>VVF/TAL/EXP/0115</v>
          </cell>
          <cell r="L1061" t="str">
            <v>Sea</v>
          </cell>
          <cell r="M1061" t="str">
            <v>EOU</v>
          </cell>
          <cell r="N1061" t="str">
            <v>TALOJA</v>
          </cell>
          <cell r="O1061">
            <v>9103550111</v>
          </cell>
        </row>
        <row r="1062">
          <cell r="K1062" t="str">
            <v>VVF/TAL/EXP/0214</v>
          </cell>
          <cell r="L1062" t="str">
            <v>Sea</v>
          </cell>
          <cell r="M1062" t="str">
            <v>EOU</v>
          </cell>
          <cell r="N1062" t="str">
            <v>TALOJA</v>
          </cell>
          <cell r="O1062">
            <v>9103550213</v>
          </cell>
        </row>
        <row r="1063">
          <cell r="K1063" t="str">
            <v>VVF/TAL/EXP/0216</v>
          </cell>
          <cell r="L1063" t="str">
            <v>Sea</v>
          </cell>
          <cell r="M1063" t="str">
            <v>EOU</v>
          </cell>
          <cell r="N1063" t="str">
            <v>TALOJA</v>
          </cell>
          <cell r="O1063">
            <v>9103550212</v>
          </cell>
        </row>
        <row r="1064">
          <cell r="K1064" t="str">
            <v>VVF/TAL/EXP/0193</v>
          </cell>
          <cell r="L1064" t="str">
            <v>Sea</v>
          </cell>
          <cell r="M1064" t="str">
            <v>EOU</v>
          </cell>
          <cell r="N1064" t="str">
            <v>TALOJA</v>
          </cell>
          <cell r="O1064">
            <v>9103550188</v>
          </cell>
        </row>
        <row r="1065">
          <cell r="K1065" t="str">
            <v>VVF/TAL/EXP/0204</v>
          </cell>
          <cell r="L1065" t="str">
            <v>Sea</v>
          </cell>
          <cell r="M1065" t="str">
            <v>EOU</v>
          </cell>
          <cell r="N1065" t="str">
            <v>TALOJA</v>
          </cell>
          <cell r="O1065" t="str">
            <v>9103550202-203</v>
          </cell>
        </row>
        <row r="1066">
          <cell r="K1066" t="str">
            <v>VVF/TAL/EXP/0205</v>
          </cell>
          <cell r="L1066" t="str">
            <v>Sea</v>
          </cell>
          <cell r="M1066" t="str">
            <v>EOU</v>
          </cell>
          <cell r="N1066" t="str">
            <v>TALOJA</v>
          </cell>
          <cell r="O1066" t="str">
            <v>9103550202-203</v>
          </cell>
        </row>
        <row r="1067">
          <cell r="K1067" t="str">
            <v>VVF/TAL/EXP/0203</v>
          </cell>
          <cell r="L1067" t="str">
            <v>Sea</v>
          </cell>
          <cell r="M1067" t="str">
            <v>EOU</v>
          </cell>
          <cell r="N1067" t="str">
            <v>TALOJA</v>
          </cell>
          <cell r="O1067">
            <v>9103550207</v>
          </cell>
        </row>
        <row r="1068">
          <cell r="K1068" t="str">
            <v>VVF/TAL/EXP/0208</v>
          </cell>
          <cell r="L1068" t="str">
            <v>Sea</v>
          </cell>
          <cell r="M1068" t="str">
            <v>EOU</v>
          </cell>
          <cell r="N1068" t="str">
            <v>TALOJA</v>
          </cell>
          <cell r="O1068">
            <v>9103550207</v>
          </cell>
        </row>
        <row r="1069">
          <cell r="K1069" t="str">
            <v>VVF/TAL/EXP/0210</v>
          </cell>
          <cell r="L1069" t="str">
            <v>Sea</v>
          </cell>
          <cell r="M1069" t="str">
            <v>EOU</v>
          </cell>
          <cell r="N1069" t="str">
            <v>TALOJA</v>
          </cell>
          <cell r="O1069">
            <v>9103550209</v>
          </cell>
        </row>
        <row r="1070">
          <cell r="K1070" t="str">
            <v>VVF/TAL./EXP/0211</v>
          </cell>
          <cell r="L1070" t="str">
            <v>Sea</v>
          </cell>
          <cell r="M1070" t="str">
            <v>EOU</v>
          </cell>
          <cell r="N1070" t="str">
            <v>TALOJA</v>
          </cell>
          <cell r="O1070">
            <v>9103550210</v>
          </cell>
        </row>
        <row r="1071">
          <cell r="K1071" t="str">
            <v>VVF/TAL/EXP/0215</v>
          </cell>
          <cell r="L1071" t="str">
            <v>Sea</v>
          </cell>
          <cell r="M1071" t="str">
            <v>EOU</v>
          </cell>
          <cell r="N1071" t="str">
            <v>TALOJA</v>
          </cell>
          <cell r="O1071">
            <v>9103550216</v>
          </cell>
        </row>
        <row r="1072">
          <cell r="K1072" t="str">
            <v>VVF/TAL/EXP/0212</v>
          </cell>
          <cell r="L1072" t="str">
            <v>Sea</v>
          </cell>
          <cell r="M1072" t="str">
            <v>EOU</v>
          </cell>
          <cell r="N1072" t="str">
            <v>TALOJA</v>
          </cell>
          <cell r="O1072">
            <v>9103550211</v>
          </cell>
        </row>
        <row r="1073">
          <cell r="K1073" t="str">
            <v>VVF/TAL/EXP/0219</v>
          </cell>
          <cell r="L1073" t="str">
            <v>Sea</v>
          </cell>
          <cell r="M1073" t="str">
            <v>EOU</v>
          </cell>
          <cell r="N1073" t="str">
            <v>TALOJA</v>
          </cell>
          <cell r="O1073">
            <v>9103550217</v>
          </cell>
        </row>
        <row r="1074">
          <cell r="K1074" t="str">
            <v>VVF/TAL/EXP/0217</v>
          </cell>
          <cell r="L1074" t="str">
            <v>Sea</v>
          </cell>
          <cell r="M1074" t="str">
            <v>EOU</v>
          </cell>
          <cell r="N1074" t="str">
            <v>TALOJA</v>
          </cell>
          <cell r="O1074">
            <v>9103550219</v>
          </cell>
        </row>
        <row r="1075">
          <cell r="K1075" t="str">
            <v>VVF/TAL/EXP/0221</v>
          </cell>
          <cell r="L1075" t="str">
            <v>Sea</v>
          </cell>
          <cell r="M1075" t="str">
            <v>EOU</v>
          </cell>
          <cell r="N1075" t="str">
            <v>TALOJA</v>
          </cell>
          <cell r="O1075">
            <v>9103550220</v>
          </cell>
        </row>
        <row r="1076">
          <cell r="K1076" t="str">
            <v>VVF/TAL/EXP/0220</v>
          </cell>
          <cell r="L1076" t="str">
            <v>Sea</v>
          </cell>
          <cell r="M1076" t="str">
            <v>EOU</v>
          </cell>
          <cell r="N1076" t="str">
            <v>TALOJA</v>
          </cell>
          <cell r="O1076">
            <v>9103550218</v>
          </cell>
        </row>
        <row r="1077">
          <cell r="K1077" t="str">
            <v>VVF/TAL/EXP/0224</v>
          </cell>
          <cell r="L1077" t="str">
            <v>Sea</v>
          </cell>
          <cell r="M1077" t="str">
            <v>EOU</v>
          </cell>
          <cell r="N1077" t="str">
            <v>TALOJA</v>
          </cell>
          <cell r="O1077">
            <v>9103550221</v>
          </cell>
        </row>
        <row r="1078">
          <cell r="K1078" t="str">
            <v>VVF/TAL/EXP/0218</v>
          </cell>
          <cell r="L1078" t="str">
            <v>Sea</v>
          </cell>
          <cell r="M1078" t="str">
            <v>EOU</v>
          </cell>
          <cell r="N1078" t="str">
            <v>TALOJA</v>
          </cell>
          <cell r="O1078" t="str">
            <v>9103550222-223</v>
          </cell>
        </row>
        <row r="1079">
          <cell r="K1079" t="str">
            <v>VVF/TAL/EXP/0222</v>
          </cell>
          <cell r="L1079" t="str">
            <v>Sea</v>
          </cell>
          <cell r="M1079" t="str">
            <v>EOU</v>
          </cell>
          <cell r="N1079" t="str">
            <v>TALOJA</v>
          </cell>
          <cell r="O1079" t="str">
            <v>9103550222-223</v>
          </cell>
        </row>
        <row r="1080">
          <cell r="K1080" t="str">
            <v>VVF/TAL/EXP/0223</v>
          </cell>
          <cell r="L1080" t="str">
            <v>Sea</v>
          </cell>
          <cell r="M1080" t="str">
            <v>EOU</v>
          </cell>
          <cell r="N1080" t="str">
            <v>TALOJA</v>
          </cell>
          <cell r="O1080">
            <v>9103550229</v>
          </cell>
        </row>
        <row r="1081">
          <cell r="K1081" t="str">
            <v>VVF/TAL/EXP/0250</v>
          </cell>
          <cell r="L1081" t="str">
            <v>Sea</v>
          </cell>
          <cell r="M1081" t="str">
            <v>EOU</v>
          </cell>
          <cell r="N1081" t="str">
            <v>TALOJA</v>
          </cell>
          <cell r="O1081">
            <v>9103550254</v>
          </cell>
        </row>
        <row r="1082">
          <cell r="K1082" t="str">
            <v>VVF/TAL/EXP/0226</v>
          </cell>
          <cell r="L1082" t="str">
            <v>Sea</v>
          </cell>
          <cell r="M1082" t="str">
            <v>EOU</v>
          </cell>
          <cell r="N1082" t="str">
            <v>TALOJA</v>
          </cell>
          <cell r="O1082" t="str">
            <v>9103550235,237,238,241 &amp; 242</v>
          </cell>
        </row>
        <row r="1083">
          <cell r="K1083" t="str">
            <v>VVF/TAL/EXP/0228</v>
          </cell>
          <cell r="L1083" t="str">
            <v>Sea</v>
          </cell>
          <cell r="M1083" t="str">
            <v>EOU</v>
          </cell>
          <cell r="N1083" t="str">
            <v>TALOJA</v>
          </cell>
          <cell r="O1083" t="str">
            <v>9103550235,237,238,241 &amp; 242</v>
          </cell>
        </row>
        <row r="1084">
          <cell r="K1084" t="str">
            <v>VVF/TAL/EXP/0236</v>
          </cell>
          <cell r="L1084" t="str">
            <v>Sea</v>
          </cell>
          <cell r="M1084" t="str">
            <v>EOU</v>
          </cell>
          <cell r="N1084" t="str">
            <v>TALOJA</v>
          </cell>
          <cell r="O1084" t="str">
            <v>9103550235,237,238,241 &amp; 242</v>
          </cell>
        </row>
        <row r="1085">
          <cell r="K1085" t="str">
            <v>VVF/TAL/EXP/0237</v>
          </cell>
          <cell r="L1085" t="str">
            <v>Sea</v>
          </cell>
          <cell r="M1085" t="str">
            <v>EOU</v>
          </cell>
          <cell r="N1085" t="str">
            <v>TALOJA</v>
          </cell>
          <cell r="O1085" t="str">
            <v>9103550235,237,238,241 &amp; 242</v>
          </cell>
        </row>
        <row r="1086">
          <cell r="K1086" t="str">
            <v>VVF/TAL/EXP/0231</v>
          </cell>
          <cell r="L1086" t="str">
            <v>Sea</v>
          </cell>
          <cell r="M1086" t="str">
            <v>EOU</v>
          </cell>
          <cell r="N1086" t="str">
            <v>TALOJA</v>
          </cell>
          <cell r="O1086">
            <v>9103550227</v>
          </cell>
        </row>
        <row r="1087">
          <cell r="K1087" t="str">
            <v>VVF/TAL/EXP/0239</v>
          </cell>
          <cell r="L1087" t="str">
            <v>Sea</v>
          </cell>
          <cell r="M1087" t="str">
            <v>EOU</v>
          </cell>
          <cell r="N1087" t="str">
            <v>TALOJA</v>
          </cell>
          <cell r="O1087">
            <v>9103550248</v>
          </cell>
        </row>
        <row r="1088">
          <cell r="K1088" t="str">
            <v>VVF/TAL/EXP/0229</v>
          </cell>
          <cell r="L1088" t="str">
            <v>Sea</v>
          </cell>
          <cell r="M1088" t="str">
            <v>EOU</v>
          </cell>
          <cell r="N1088" t="str">
            <v>TALOJA</v>
          </cell>
          <cell r="O1088">
            <v>9103550228</v>
          </cell>
        </row>
        <row r="1089">
          <cell r="K1089" t="str">
            <v>VVF/TAL/EXP/0240</v>
          </cell>
          <cell r="L1089" t="str">
            <v>Sea</v>
          </cell>
          <cell r="M1089" t="str">
            <v>EOU</v>
          </cell>
          <cell r="N1089" t="str">
            <v>TALOJA</v>
          </cell>
          <cell r="O1089">
            <v>9103550247</v>
          </cell>
        </row>
        <row r="1090">
          <cell r="K1090" t="str">
            <v>VVF/TAL/EXP/0225</v>
          </cell>
          <cell r="L1090" t="str">
            <v>Sea</v>
          </cell>
          <cell r="M1090" t="str">
            <v>EOU</v>
          </cell>
          <cell r="N1090" t="str">
            <v>TALOJA</v>
          </cell>
          <cell r="O1090">
            <v>9103550225</v>
          </cell>
        </row>
        <row r="1091">
          <cell r="K1091" t="str">
            <v>VVF/TAL/EXP/0245</v>
          </cell>
          <cell r="L1091" t="str">
            <v>Sea</v>
          </cell>
          <cell r="M1091" t="str">
            <v>EOU</v>
          </cell>
          <cell r="N1091" t="str">
            <v>TALOJA</v>
          </cell>
          <cell r="O1091">
            <v>9103550249</v>
          </cell>
        </row>
        <row r="1092">
          <cell r="K1092" t="str">
            <v>VVF/TAL/EXP/0238</v>
          </cell>
          <cell r="L1092" t="str">
            <v>Sea</v>
          </cell>
          <cell r="M1092" t="str">
            <v>EOU</v>
          </cell>
          <cell r="N1092" t="str">
            <v>TALOJA</v>
          </cell>
          <cell r="O1092">
            <v>9103550244</v>
          </cell>
        </row>
        <row r="1093">
          <cell r="K1093" t="str">
            <v>VVF/TAL/EXP/0249</v>
          </cell>
          <cell r="L1093" t="str">
            <v>Sea</v>
          </cell>
          <cell r="M1093" t="str">
            <v>EOU</v>
          </cell>
          <cell r="N1093" t="str">
            <v>TALOJA</v>
          </cell>
          <cell r="O1093">
            <v>9103550255</v>
          </cell>
        </row>
        <row r="1094">
          <cell r="K1094" t="str">
            <v>VVF/TAL/EXP/0241</v>
          </cell>
          <cell r="L1094" t="str">
            <v>Sea</v>
          </cell>
          <cell r="M1094" t="str">
            <v>EOU</v>
          </cell>
          <cell r="N1094" t="str">
            <v>TALOJA</v>
          </cell>
          <cell r="O1094">
            <v>9103550245</v>
          </cell>
        </row>
        <row r="1095">
          <cell r="K1095" t="str">
            <v>VVF/TAL/EXP/0243</v>
          </cell>
          <cell r="L1095" t="str">
            <v>Sea</v>
          </cell>
          <cell r="M1095" t="str">
            <v>EOU</v>
          </cell>
          <cell r="N1095" t="str">
            <v>TALOJA</v>
          </cell>
          <cell r="O1095">
            <v>9103550246</v>
          </cell>
        </row>
        <row r="1096">
          <cell r="K1096" t="str">
            <v>VVF/TAL/EXP/0242</v>
          </cell>
          <cell r="L1096" t="str">
            <v>Sea</v>
          </cell>
          <cell r="M1096" t="str">
            <v>EOU</v>
          </cell>
          <cell r="N1096" t="str">
            <v>TALOJA</v>
          </cell>
          <cell r="O1096">
            <v>9103550250</v>
          </cell>
        </row>
        <row r="1097">
          <cell r="K1097" t="str">
            <v>VVF/TAL/EXP/0246</v>
          </cell>
          <cell r="L1097" t="str">
            <v>Sea</v>
          </cell>
          <cell r="M1097" t="str">
            <v>EOU</v>
          </cell>
          <cell r="N1097" t="str">
            <v>TALOJA</v>
          </cell>
          <cell r="O1097">
            <v>9103550251</v>
          </cell>
        </row>
        <row r="1098">
          <cell r="K1098" t="str">
            <v>VVF/TAL/EXP/0248</v>
          </cell>
          <cell r="L1098" t="str">
            <v>Sea</v>
          </cell>
          <cell r="M1098" t="str">
            <v>EOU</v>
          </cell>
          <cell r="N1098" t="str">
            <v>TALOJA</v>
          </cell>
          <cell r="O1098">
            <v>9103550253</v>
          </cell>
        </row>
        <row r="1099">
          <cell r="K1099" t="str">
            <v>VVF/TAL/EXP/0247</v>
          </cell>
          <cell r="L1099" t="str">
            <v>Sea</v>
          </cell>
          <cell r="M1099" t="str">
            <v>EOU</v>
          </cell>
          <cell r="N1099" t="str">
            <v>TALOJA</v>
          </cell>
          <cell r="O1099">
            <v>9103550252</v>
          </cell>
        </row>
        <row r="1100">
          <cell r="K1100" t="str">
            <v>VVF/TAL/EXP/0253</v>
          </cell>
          <cell r="L1100" t="str">
            <v>Sea</v>
          </cell>
          <cell r="M1100" t="str">
            <v>EOU</v>
          </cell>
          <cell r="N1100" t="str">
            <v>TALOJA</v>
          </cell>
          <cell r="O1100">
            <v>9103550257</v>
          </cell>
        </row>
        <row r="1101">
          <cell r="K1101" t="str">
            <v>VVF/TAL/EXP/0244</v>
          </cell>
          <cell r="L1101" t="str">
            <v>Sea</v>
          </cell>
          <cell r="M1101" t="str">
            <v>EOU</v>
          </cell>
          <cell r="N1101" t="str">
            <v>TALOJA</v>
          </cell>
          <cell r="O1101">
            <v>9103550243</v>
          </cell>
        </row>
        <row r="1102">
          <cell r="K1102" t="str">
            <v>VVF/TAL/EXP/0252</v>
          </cell>
          <cell r="L1102" t="str">
            <v>Sea</v>
          </cell>
          <cell r="M1102" t="str">
            <v>EOU</v>
          </cell>
          <cell r="N1102" t="str">
            <v>TALOJA</v>
          </cell>
          <cell r="O1102">
            <v>9103550256</v>
          </cell>
        </row>
        <row r="1103">
          <cell r="K1103" t="str">
            <v>VVF/TAL/EXP/0251</v>
          </cell>
          <cell r="L1103" t="str">
            <v>Sea</v>
          </cell>
          <cell r="M1103" t="str">
            <v>EOU</v>
          </cell>
          <cell r="N1103" t="str">
            <v>TALOJA</v>
          </cell>
          <cell r="O1103">
            <v>9103550258</v>
          </cell>
        </row>
        <row r="1104">
          <cell r="K1104" t="str">
            <v>VVF/V-BULK/EXP/004</v>
          </cell>
          <cell r="L1104" t="str">
            <v>Sea</v>
          </cell>
          <cell r="M1104" t="str">
            <v>EOU</v>
          </cell>
          <cell r="N1104" t="str">
            <v>TALOJA</v>
          </cell>
          <cell r="O1104" t="str">
            <v>9103350331-332</v>
          </cell>
        </row>
        <row r="1105">
          <cell r="K1105" t="str">
            <v>VVF/V-BULK/EXP/001</v>
          </cell>
          <cell r="L1105" t="str">
            <v>Sea</v>
          </cell>
          <cell r="M1105" t="str">
            <v>EOU</v>
          </cell>
          <cell r="N1105" t="str">
            <v>TALOJA</v>
          </cell>
          <cell r="O1105" t="str">
            <v>9103550271-272-273</v>
          </cell>
        </row>
        <row r="1106">
          <cell r="K1106" t="str">
            <v>VVF/V-BULK/EXP/002</v>
          </cell>
          <cell r="L1106" t="str">
            <v>Sea</v>
          </cell>
          <cell r="M1106" t="str">
            <v>EOU</v>
          </cell>
          <cell r="N1106" t="str">
            <v>TALOJA</v>
          </cell>
          <cell r="O1106" t="str">
            <v>9103550275-276</v>
          </cell>
        </row>
        <row r="1107">
          <cell r="K1107" t="str">
            <v>VVF/V-BULK/EXP/033</v>
          </cell>
          <cell r="L1107" t="str">
            <v>Sea</v>
          </cell>
          <cell r="M1107" t="str">
            <v>EOU</v>
          </cell>
          <cell r="N1107" t="str">
            <v>TALOJA</v>
          </cell>
          <cell r="O1107">
            <v>9103550277</v>
          </cell>
        </row>
        <row r="1108">
          <cell r="K1108" t="str">
            <v>VVF/TAL/EXP/0256</v>
          </cell>
          <cell r="L1108" t="str">
            <v>Sea</v>
          </cell>
          <cell r="M1108" t="str">
            <v>EOU</v>
          </cell>
          <cell r="N1108" t="str">
            <v>TALOJA</v>
          </cell>
          <cell r="O1108">
            <v>9103550260</v>
          </cell>
        </row>
        <row r="1109">
          <cell r="K1109" t="str">
            <v>VVF/TAL/EXP/0257</v>
          </cell>
          <cell r="L1109" t="str">
            <v>Sea</v>
          </cell>
          <cell r="M1109" t="str">
            <v>EOU</v>
          </cell>
          <cell r="N1109" t="str">
            <v>TALOJA</v>
          </cell>
          <cell r="O1109">
            <v>9103550260</v>
          </cell>
        </row>
        <row r="1110">
          <cell r="K1110" t="str">
            <v>VVF/TAL/EXP/0258</v>
          </cell>
          <cell r="L1110" t="str">
            <v>Sea</v>
          </cell>
          <cell r="M1110" t="str">
            <v>EOU</v>
          </cell>
          <cell r="N1110" t="str">
            <v>TALOJA</v>
          </cell>
          <cell r="O1110">
            <v>9103550261</v>
          </cell>
        </row>
        <row r="1111">
          <cell r="K1111" t="str">
            <v>VVF/TAL/EXP/0262</v>
          </cell>
          <cell r="L1111" t="str">
            <v>Sea</v>
          </cell>
          <cell r="M1111" t="str">
            <v>EOU</v>
          </cell>
          <cell r="N1111" t="str">
            <v>TALOJA</v>
          </cell>
          <cell r="O1111">
            <v>9103550265</v>
          </cell>
        </row>
        <row r="1112">
          <cell r="K1112" t="str">
            <v>VVF/TAL/EXP/0266</v>
          </cell>
          <cell r="L1112" t="str">
            <v>Sea</v>
          </cell>
          <cell r="M1112" t="str">
            <v>EOU</v>
          </cell>
          <cell r="N1112" t="str">
            <v>TALOJA</v>
          </cell>
          <cell r="O1112" t="str">
            <v>9103550278-79</v>
          </cell>
        </row>
        <row r="1113">
          <cell r="K1113" t="str">
            <v>VVF/TAL/EXP/0269</v>
          </cell>
          <cell r="L1113" t="str">
            <v>Sea</v>
          </cell>
          <cell r="M1113" t="str">
            <v>EOU</v>
          </cell>
          <cell r="N1113" t="str">
            <v>TALOJA</v>
          </cell>
          <cell r="O1113" t="str">
            <v>9103550278-79</v>
          </cell>
        </row>
        <row r="1114">
          <cell r="K1114" t="str">
            <v>VVF/TAL/EXP/0255</v>
          </cell>
          <cell r="L1114" t="str">
            <v>Sea</v>
          </cell>
          <cell r="M1114" t="str">
            <v>EOU</v>
          </cell>
          <cell r="N1114" t="str">
            <v>TALOJA</v>
          </cell>
          <cell r="O1114" t="str">
            <v>9103550281-282</v>
          </cell>
        </row>
        <row r="1115">
          <cell r="K1115" t="str">
            <v>VVF/TAL/EXP/0260</v>
          </cell>
          <cell r="L1115" t="str">
            <v>Sea</v>
          </cell>
          <cell r="M1115" t="str">
            <v>EOU</v>
          </cell>
          <cell r="N1115" t="str">
            <v>TALOJA</v>
          </cell>
          <cell r="O1115">
            <v>9103550262</v>
          </cell>
        </row>
        <row r="1116">
          <cell r="K1116" t="str">
            <v>VVF/TAL/EXP/0263</v>
          </cell>
          <cell r="L1116" t="str">
            <v>Sea</v>
          </cell>
          <cell r="M1116" t="str">
            <v>EOU</v>
          </cell>
          <cell r="N1116" t="str">
            <v>TALOJA</v>
          </cell>
          <cell r="O1116">
            <v>9103550266</v>
          </cell>
        </row>
        <row r="1117">
          <cell r="K1117" t="str">
            <v>VVF/TAL/EXP/0264</v>
          </cell>
          <cell r="L1117" t="str">
            <v>Sea</v>
          </cell>
          <cell r="M1117" t="str">
            <v>EOU</v>
          </cell>
          <cell r="N1117" t="str">
            <v>TALOJA</v>
          </cell>
          <cell r="O1117" t="str">
            <v>9103550267-68</v>
          </cell>
        </row>
        <row r="1118">
          <cell r="K1118" t="str">
            <v>VVF/TAL/EXP/0267</v>
          </cell>
          <cell r="L1118" t="str">
            <v>Sea</v>
          </cell>
          <cell r="M1118" t="str">
            <v>EOU</v>
          </cell>
          <cell r="N1118" t="str">
            <v>TALOJA</v>
          </cell>
          <cell r="O1118" t="str">
            <v>9103550267-68</v>
          </cell>
        </row>
        <row r="1119">
          <cell r="K1119" t="str">
            <v>VVF/TAL/EXP/0265</v>
          </cell>
          <cell r="L1119" t="str">
            <v>Sea</v>
          </cell>
          <cell r="M1119" t="str">
            <v>EOU</v>
          </cell>
          <cell r="N1119" t="str">
            <v>TALOJA</v>
          </cell>
          <cell r="O1119">
            <v>9103550269</v>
          </cell>
        </row>
        <row r="1120">
          <cell r="K1120" t="str">
            <v>VVF/TAL/EXP/0269</v>
          </cell>
          <cell r="L1120" t="str">
            <v>Sea</v>
          </cell>
          <cell r="M1120" t="str">
            <v>EOU</v>
          </cell>
          <cell r="N1120" t="str">
            <v>TALOJA</v>
          </cell>
          <cell r="O1120">
            <v>9103550274</v>
          </cell>
        </row>
        <row r="1121">
          <cell r="K1121" t="str">
            <v>VVF/TAL/EXP/0261</v>
          </cell>
          <cell r="L1121" t="str">
            <v>Sea</v>
          </cell>
          <cell r="M1121" t="str">
            <v>EOU</v>
          </cell>
          <cell r="N1121" t="str">
            <v>TALOJA</v>
          </cell>
          <cell r="O1121">
            <v>9103550280</v>
          </cell>
        </row>
        <row r="1122">
          <cell r="K1122" t="str">
            <v>VVF/TAL/EXP/0302</v>
          </cell>
          <cell r="L1122" t="str">
            <v>Sea</v>
          </cell>
          <cell r="M1122" t="str">
            <v>EOU</v>
          </cell>
          <cell r="N1122" t="str">
            <v>TALOJA</v>
          </cell>
          <cell r="O1122">
            <v>9103550314</v>
          </cell>
        </row>
        <row r="1123">
          <cell r="K1123" t="str">
            <v>VVF/TAL/EXP/0270</v>
          </cell>
          <cell r="L1123" t="str">
            <v>Sea</v>
          </cell>
          <cell r="M1123" t="str">
            <v>EOU</v>
          </cell>
          <cell r="N1123" t="str">
            <v>TALOJA</v>
          </cell>
          <cell r="O1123">
            <v>9103550283</v>
          </cell>
        </row>
        <row r="1124">
          <cell r="K1124" t="str">
            <v>VVF/TAL/EXP/0271</v>
          </cell>
          <cell r="L1124" t="str">
            <v>Sea</v>
          </cell>
          <cell r="M1124" t="str">
            <v>EOU</v>
          </cell>
          <cell r="N1124" t="str">
            <v>TALOJA</v>
          </cell>
          <cell r="O1124">
            <v>9103550284</v>
          </cell>
        </row>
        <row r="1125">
          <cell r="K1125" t="str">
            <v>VVF/TAL/EXP/0273</v>
          </cell>
          <cell r="L1125" t="str">
            <v>Sea</v>
          </cell>
          <cell r="M1125" t="str">
            <v>EOU</v>
          </cell>
          <cell r="N1125" t="str">
            <v>TALOJA</v>
          </cell>
          <cell r="O1125">
            <v>9103550285</v>
          </cell>
        </row>
        <row r="1126">
          <cell r="K1126" t="str">
            <v>VVF/TAL/EXP/0272</v>
          </cell>
          <cell r="L1126" t="str">
            <v>Sea</v>
          </cell>
          <cell r="M1126" t="str">
            <v>EOU</v>
          </cell>
          <cell r="N1126" t="str">
            <v>TALOJA</v>
          </cell>
          <cell r="O1126">
            <v>9103550287</v>
          </cell>
        </row>
        <row r="1127">
          <cell r="K1127" t="str">
            <v>VVF/TAL/EXP/0274</v>
          </cell>
          <cell r="L1127" t="str">
            <v>Sea</v>
          </cell>
          <cell r="M1127" t="str">
            <v>EOU</v>
          </cell>
          <cell r="N1127" t="str">
            <v>TALOJA</v>
          </cell>
          <cell r="O1127" t="str">
            <v>9103550296-297</v>
          </cell>
        </row>
        <row r="1128">
          <cell r="K1128" t="str">
            <v>VVF/TAL/EXP/0286</v>
          </cell>
          <cell r="L1128" t="str">
            <v>Sea</v>
          </cell>
          <cell r="M1128" t="str">
            <v>EOU</v>
          </cell>
          <cell r="N1128" t="str">
            <v>TALOJA</v>
          </cell>
          <cell r="O1128" t="str">
            <v>9103550296-297</v>
          </cell>
        </row>
        <row r="1129">
          <cell r="K1129" t="str">
            <v>VVF/TAL/EXP/0285</v>
          </cell>
          <cell r="L1129" t="str">
            <v>Sea</v>
          </cell>
          <cell r="M1129" t="str">
            <v>EOU</v>
          </cell>
          <cell r="N1129" t="str">
            <v>TALOJA</v>
          </cell>
          <cell r="O1129">
            <v>9103550298</v>
          </cell>
        </row>
        <row r="1130">
          <cell r="K1130" t="str">
            <v>VVF/TAL/EXP/0290</v>
          </cell>
          <cell r="L1130" t="str">
            <v>Sea</v>
          </cell>
          <cell r="M1130" t="str">
            <v>EOU</v>
          </cell>
          <cell r="N1130" t="str">
            <v>TALOJA</v>
          </cell>
          <cell r="O1130">
            <v>9103550304</v>
          </cell>
        </row>
        <row r="1131">
          <cell r="K1131" t="str">
            <v>VVF/TAL/EXP/0287</v>
          </cell>
          <cell r="L1131" t="str">
            <v>Sea</v>
          </cell>
          <cell r="M1131" t="str">
            <v>EOU</v>
          </cell>
          <cell r="N1131" t="str">
            <v>TALOJA</v>
          </cell>
          <cell r="O1131" t="str">
            <v>9103550299-300</v>
          </cell>
        </row>
        <row r="1132">
          <cell r="K1132" t="str">
            <v>VVF/TAL/EXP/0289</v>
          </cell>
          <cell r="L1132" t="str">
            <v>Sea</v>
          </cell>
          <cell r="M1132" t="str">
            <v>EOU</v>
          </cell>
          <cell r="N1132" t="str">
            <v>TALOJA</v>
          </cell>
          <cell r="O1132" t="str">
            <v>9103550299-300</v>
          </cell>
        </row>
        <row r="1133">
          <cell r="K1133" t="str">
            <v>VVF/TAL/EXP/0292</v>
          </cell>
          <cell r="L1133" t="str">
            <v>Sea</v>
          </cell>
          <cell r="M1133" t="str">
            <v>EOU</v>
          </cell>
          <cell r="N1133" t="str">
            <v>TALOJA</v>
          </cell>
          <cell r="O1133">
            <v>9103550305</v>
          </cell>
        </row>
        <row r="1134">
          <cell r="K1134" t="str">
            <v>VVF/TAL/EXP/0280</v>
          </cell>
          <cell r="L1134" t="str">
            <v>Sea</v>
          </cell>
          <cell r="M1134" t="str">
            <v>EOU</v>
          </cell>
          <cell r="N1134" t="str">
            <v>TALOJA</v>
          </cell>
          <cell r="O1134">
            <v>9103550293</v>
          </cell>
        </row>
        <row r="1135">
          <cell r="K1135" t="str">
            <v>VVF/TAL/EXP/0283</v>
          </cell>
          <cell r="L1135" t="str">
            <v>Sea</v>
          </cell>
          <cell r="M1135" t="str">
            <v>EOU</v>
          </cell>
          <cell r="N1135" t="str">
            <v>TALOJA</v>
          </cell>
          <cell r="O1135">
            <v>9103550295</v>
          </cell>
        </row>
        <row r="1136">
          <cell r="K1136" t="str">
            <v>VVF/TAL/EXP/0277</v>
          </cell>
          <cell r="L1136" t="str">
            <v>Sea</v>
          </cell>
          <cell r="M1136" t="str">
            <v>EOU</v>
          </cell>
          <cell r="N1136" t="str">
            <v>TALOJA</v>
          </cell>
          <cell r="O1136">
            <v>9103550289</v>
          </cell>
        </row>
        <row r="1137">
          <cell r="K1137" t="str">
            <v>VVF/TAL/EXP/0281</v>
          </cell>
          <cell r="L1137" t="str">
            <v>Sea</v>
          </cell>
          <cell r="M1137" t="str">
            <v>EOU</v>
          </cell>
          <cell r="N1137" t="str">
            <v>TALOJA</v>
          </cell>
          <cell r="O1137">
            <v>9103550292</v>
          </cell>
        </row>
        <row r="1138">
          <cell r="K1138" t="str">
            <v>VVF/TAL/EXP/0282</v>
          </cell>
          <cell r="L1138" t="str">
            <v>Sea</v>
          </cell>
          <cell r="M1138" t="str">
            <v>EOU</v>
          </cell>
          <cell r="N1138" t="str">
            <v>TALOJA</v>
          </cell>
          <cell r="O1138">
            <v>9103550294</v>
          </cell>
        </row>
        <row r="1139">
          <cell r="K1139" t="str">
            <v>VVF/TAL/EXP/0284</v>
          </cell>
          <cell r="L1139" t="str">
            <v>Sea</v>
          </cell>
          <cell r="M1139" t="str">
            <v>EOU</v>
          </cell>
          <cell r="N1139" t="str">
            <v>TALOJA</v>
          </cell>
          <cell r="O1139" t="str">
            <v>9103550301-302</v>
          </cell>
        </row>
        <row r="1140">
          <cell r="K1140" t="str">
            <v>VVF/TAL/EXP/0288</v>
          </cell>
          <cell r="L1140" t="str">
            <v>Sea</v>
          </cell>
          <cell r="M1140" t="str">
            <v>EOU</v>
          </cell>
          <cell r="N1140" t="str">
            <v>TALOJA</v>
          </cell>
          <cell r="O1140" t="str">
            <v>9103550301-302</v>
          </cell>
        </row>
        <row r="1141">
          <cell r="K1141" t="str">
            <v>VVF/TAL/EXP/0291</v>
          </cell>
          <cell r="L1141" t="str">
            <v>Sea</v>
          </cell>
          <cell r="M1141" t="str">
            <v>EOU</v>
          </cell>
          <cell r="N1141" t="str">
            <v>TALOJA</v>
          </cell>
          <cell r="O1141">
            <v>9103550303</v>
          </cell>
        </row>
        <row r="1142">
          <cell r="K1142" t="str">
            <v>VVF/TAL/EXP/0293</v>
          </cell>
          <cell r="L1142" t="str">
            <v>Sea</v>
          </cell>
          <cell r="M1142" t="str">
            <v>EOU</v>
          </cell>
          <cell r="N1142" t="str">
            <v>TALOJA</v>
          </cell>
          <cell r="O1142">
            <v>9103550306</v>
          </cell>
        </row>
        <row r="1143">
          <cell r="K1143" t="str">
            <v>VVF/TAL/EXP/0296</v>
          </cell>
          <cell r="L1143" t="str">
            <v>Sea</v>
          </cell>
          <cell r="M1143" t="str">
            <v>EOU</v>
          </cell>
          <cell r="N1143" t="str">
            <v>TALOJA</v>
          </cell>
          <cell r="O1143">
            <v>9103550309</v>
          </cell>
        </row>
        <row r="1144">
          <cell r="K1144" t="str">
            <v>VVF/TAL/EXP/0299</v>
          </cell>
          <cell r="L1144" t="str">
            <v>Sea</v>
          </cell>
          <cell r="M1144" t="str">
            <v>EOU</v>
          </cell>
          <cell r="N1144" t="str">
            <v>TALOJA</v>
          </cell>
          <cell r="O1144">
            <v>9103550310</v>
          </cell>
        </row>
        <row r="1145">
          <cell r="K1145" t="str">
            <v>VVF/TAL/EXP/0303</v>
          </cell>
          <cell r="L1145" t="str">
            <v>Sea</v>
          </cell>
          <cell r="M1145" t="str">
            <v>EOU</v>
          </cell>
          <cell r="N1145" t="str">
            <v>TALOJA</v>
          </cell>
          <cell r="O1145">
            <v>9103550313</v>
          </cell>
        </row>
        <row r="1146">
          <cell r="K1146" t="str">
            <v>VVF/TAL/EXP/0301</v>
          </cell>
          <cell r="L1146" t="str">
            <v>Sea</v>
          </cell>
          <cell r="M1146" t="str">
            <v>EOU</v>
          </cell>
          <cell r="N1146" t="str">
            <v>TALOJA</v>
          </cell>
          <cell r="O1146">
            <v>9103550315</v>
          </cell>
        </row>
        <row r="1147">
          <cell r="K1147" t="str">
            <v>VVF/TAL/EXP/0305</v>
          </cell>
          <cell r="L1147" t="str">
            <v>Sea</v>
          </cell>
          <cell r="M1147" t="str">
            <v>EOU</v>
          </cell>
          <cell r="N1147" t="str">
            <v>TALOJA</v>
          </cell>
          <cell r="O1147">
            <v>9103550316</v>
          </cell>
        </row>
        <row r="1148">
          <cell r="K1148" t="str">
            <v>VVF/TAL/EXP/0306</v>
          </cell>
          <cell r="L1148" t="str">
            <v>Sea</v>
          </cell>
          <cell r="M1148" t="str">
            <v>EOU</v>
          </cell>
          <cell r="N1148" t="str">
            <v>TALOJA</v>
          </cell>
          <cell r="O1148">
            <v>9103550317</v>
          </cell>
        </row>
        <row r="1149">
          <cell r="K1149" t="str">
            <v>VVF/TAL/EXP/0304</v>
          </cell>
          <cell r="L1149" t="str">
            <v>Sea</v>
          </cell>
          <cell r="M1149" t="str">
            <v>EOU</v>
          </cell>
          <cell r="N1149" t="str">
            <v>TALOJA</v>
          </cell>
          <cell r="O1149">
            <v>9103550318</v>
          </cell>
        </row>
        <row r="1150">
          <cell r="K1150" t="str">
            <v>VVF/TAL/EXP/0308</v>
          </cell>
          <cell r="L1150" t="str">
            <v>Sea</v>
          </cell>
          <cell r="M1150" t="str">
            <v>EOU</v>
          </cell>
          <cell r="N1150" t="str">
            <v>TALOJA</v>
          </cell>
          <cell r="O1150">
            <v>9103550320</v>
          </cell>
        </row>
        <row r="1151">
          <cell r="K1151" t="str">
            <v>VVF/TAL/EXP/0328</v>
          </cell>
          <cell r="L1151" t="str">
            <v>Sea</v>
          </cell>
          <cell r="M1151" t="str">
            <v>EOU</v>
          </cell>
          <cell r="N1151" t="str">
            <v>TALOJA</v>
          </cell>
          <cell r="O1151">
            <v>9103550343</v>
          </cell>
        </row>
        <row r="1152">
          <cell r="K1152" t="str">
            <v>VVF/TAL/EXP/0294</v>
          </cell>
          <cell r="L1152" t="str">
            <v>Sea</v>
          </cell>
          <cell r="M1152" t="str">
            <v>EOU</v>
          </cell>
          <cell r="N1152" t="str">
            <v>TALOJA</v>
          </cell>
          <cell r="O1152">
            <v>9103550307</v>
          </cell>
        </row>
        <row r="1153">
          <cell r="K1153" t="str">
            <v>VVF/TAL/EXP/0295</v>
          </cell>
          <cell r="L1153" t="str">
            <v>Sea</v>
          </cell>
          <cell r="M1153" t="str">
            <v>EOU</v>
          </cell>
          <cell r="N1153" t="str">
            <v>TALOJA</v>
          </cell>
          <cell r="O1153">
            <v>9103550308</v>
          </cell>
        </row>
        <row r="1154">
          <cell r="K1154" t="str">
            <v>VVF/TAL/EXP/0297</v>
          </cell>
          <cell r="L1154" t="str">
            <v>Sea</v>
          </cell>
          <cell r="M1154" t="str">
            <v>EOU</v>
          </cell>
          <cell r="N1154" t="str">
            <v>TALOJA</v>
          </cell>
          <cell r="O1154" t="str">
            <v>9103550311-312</v>
          </cell>
        </row>
        <row r="1155">
          <cell r="K1155" t="str">
            <v>VVF/TAL/EXP/0300</v>
          </cell>
          <cell r="L1155" t="str">
            <v>Sea</v>
          </cell>
          <cell r="M1155" t="str">
            <v>EOU</v>
          </cell>
          <cell r="N1155" t="str">
            <v>TALOJA</v>
          </cell>
          <cell r="O1155" t="str">
            <v>9103550311-312</v>
          </cell>
        </row>
        <row r="1156">
          <cell r="K1156" t="str">
            <v>VVF/TAL/EXP/0298</v>
          </cell>
          <cell r="L1156" t="str">
            <v>Sea</v>
          </cell>
          <cell r="M1156" t="str">
            <v>EOU</v>
          </cell>
          <cell r="N1156" t="str">
            <v>TALOJA</v>
          </cell>
          <cell r="O1156" t="str">
            <v>9103550321-322</v>
          </cell>
        </row>
        <row r="1157">
          <cell r="K1157" t="str">
            <v>VVF/TAL/EXP/0309</v>
          </cell>
          <cell r="L1157" t="str">
            <v>Sea</v>
          </cell>
          <cell r="M1157" t="str">
            <v>EOU</v>
          </cell>
          <cell r="N1157" t="str">
            <v>TALOJA</v>
          </cell>
          <cell r="O1157" t="str">
            <v>9103550321-322</v>
          </cell>
        </row>
        <row r="1158">
          <cell r="K1158" t="str">
            <v>VVF/TAL/EXP/0275</v>
          </cell>
          <cell r="L1158" t="str">
            <v>Sea</v>
          </cell>
          <cell r="M1158" t="str">
            <v>EOU</v>
          </cell>
          <cell r="N1158" t="str">
            <v>TALOJA</v>
          </cell>
          <cell r="O1158">
            <v>9103550286</v>
          </cell>
        </row>
        <row r="1159">
          <cell r="K1159" t="str">
            <v>VVF/TAL/EXP/0276</v>
          </cell>
          <cell r="L1159" t="str">
            <v>Sea</v>
          </cell>
          <cell r="M1159" t="str">
            <v>EOU</v>
          </cell>
          <cell r="N1159" t="str">
            <v>TALOJA</v>
          </cell>
          <cell r="O1159">
            <v>9103550288</v>
          </cell>
        </row>
        <row r="1160">
          <cell r="K1160" t="str">
            <v>VVF/TAL/EXP/0310</v>
          </cell>
          <cell r="L1160" t="str">
            <v>Sea</v>
          </cell>
          <cell r="M1160" t="str">
            <v>EOU</v>
          </cell>
          <cell r="N1160" t="str">
            <v>TALOJA</v>
          </cell>
          <cell r="O1160">
            <v>9103550323</v>
          </cell>
        </row>
        <row r="1161">
          <cell r="K1161" t="str">
            <v>VVF/TAL/EXP/0311</v>
          </cell>
          <cell r="L1161" t="str">
            <v>Sea</v>
          </cell>
          <cell r="M1161" t="str">
            <v>EOU</v>
          </cell>
          <cell r="N1161" t="str">
            <v>TALOJA</v>
          </cell>
          <cell r="O1161">
            <v>9103550324</v>
          </cell>
        </row>
        <row r="1162">
          <cell r="K1162" t="str">
            <v>VVF/TAL/EXP/0312</v>
          </cell>
          <cell r="L1162" t="str">
            <v>Sea</v>
          </cell>
          <cell r="M1162" t="str">
            <v>EOU</v>
          </cell>
          <cell r="N1162" t="str">
            <v>TALOJA</v>
          </cell>
          <cell r="O1162">
            <v>9103550325</v>
          </cell>
        </row>
        <row r="1163">
          <cell r="K1163" t="str">
            <v>VVF/TAL/EXP/0314</v>
          </cell>
          <cell r="L1163" t="str">
            <v>Sea</v>
          </cell>
          <cell r="M1163" t="str">
            <v>EOU</v>
          </cell>
          <cell r="N1163" t="str">
            <v>TALOJA</v>
          </cell>
          <cell r="O1163">
            <v>9103550327</v>
          </cell>
        </row>
        <row r="1164">
          <cell r="K1164" t="str">
            <v>VVF/TAL/EXP/0315</v>
          </cell>
          <cell r="L1164" t="str">
            <v>Sea</v>
          </cell>
          <cell r="M1164" t="str">
            <v>EOU</v>
          </cell>
          <cell r="N1164" t="str">
            <v>TALOJA</v>
          </cell>
          <cell r="O1164">
            <v>9103550329</v>
          </cell>
        </row>
        <row r="1165">
          <cell r="K1165" t="str">
            <v>VVF/TAL/EXP/0322</v>
          </cell>
          <cell r="L1165" t="str">
            <v>Sea</v>
          </cell>
          <cell r="M1165" t="str">
            <v>EOU</v>
          </cell>
          <cell r="N1165" t="str">
            <v>TALOJA</v>
          </cell>
          <cell r="O1165">
            <v>9103550335</v>
          </cell>
        </row>
        <row r="1166">
          <cell r="K1166" t="str">
            <v>VVF/TAL/EXP/0321</v>
          </cell>
          <cell r="L1166" t="str">
            <v>Sea</v>
          </cell>
          <cell r="M1166" t="str">
            <v>EOU</v>
          </cell>
          <cell r="N1166" t="str">
            <v>TALOJA</v>
          </cell>
          <cell r="O1166" t="str">
            <v>9103550337-38</v>
          </cell>
        </row>
        <row r="1167">
          <cell r="K1167" t="str">
            <v>VVF/TAL/EXP/0323</v>
          </cell>
          <cell r="L1167" t="str">
            <v>Sea</v>
          </cell>
          <cell r="M1167" t="str">
            <v>EOU</v>
          </cell>
          <cell r="N1167" t="str">
            <v>TALOJA</v>
          </cell>
          <cell r="O1167" t="str">
            <v>9103550337-38</v>
          </cell>
        </row>
        <row r="1168">
          <cell r="K1168" t="str">
            <v>VVF/TAL/EXP/0324</v>
          </cell>
          <cell r="L1168" t="str">
            <v>Sea</v>
          </cell>
          <cell r="M1168" t="str">
            <v>EOU</v>
          </cell>
          <cell r="N1168" t="str">
            <v>TALOJA</v>
          </cell>
          <cell r="O1168">
            <v>9103550340</v>
          </cell>
        </row>
        <row r="1169">
          <cell r="K1169" t="str">
            <v>VVF/TAL/EXP/0327</v>
          </cell>
          <cell r="L1169" t="str">
            <v>Sea</v>
          </cell>
          <cell r="M1169" t="str">
            <v>EOU</v>
          </cell>
          <cell r="N1169" t="str">
            <v>TALOJA</v>
          </cell>
          <cell r="O1169">
            <v>9103550341</v>
          </cell>
        </row>
        <row r="1170">
          <cell r="K1170" t="str">
            <v>VVF/TAL/EXP/0326</v>
          </cell>
          <cell r="L1170" t="str">
            <v>Sea</v>
          </cell>
          <cell r="M1170" t="str">
            <v>EOU</v>
          </cell>
          <cell r="N1170" t="str">
            <v>TALOJA</v>
          </cell>
          <cell r="O1170">
            <v>9103550342</v>
          </cell>
        </row>
        <row r="1171">
          <cell r="K1171" t="str">
            <v>VVF/TAL/EXP/0313</v>
          </cell>
          <cell r="L1171" t="str">
            <v>Sea</v>
          </cell>
          <cell r="M1171" t="str">
            <v>EOU</v>
          </cell>
          <cell r="N1171" t="str">
            <v>TALOJA</v>
          </cell>
          <cell r="O1171">
            <v>9103550326</v>
          </cell>
        </row>
        <row r="1172">
          <cell r="K1172" t="str">
            <v>VVF/TAL/EXP/0316</v>
          </cell>
          <cell r="L1172" t="str">
            <v>Sea</v>
          </cell>
          <cell r="M1172" t="str">
            <v>EOU</v>
          </cell>
          <cell r="N1172" t="str">
            <v>TALOJA</v>
          </cell>
          <cell r="O1172">
            <v>9103550330</v>
          </cell>
        </row>
        <row r="1173">
          <cell r="K1173" t="str">
            <v>VVF/TAL/EXP/0319</v>
          </cell>
          <cell r="L1173" t="str">
            <v>Sea</v>
          </cell>
          <cell r="M1173" t="str">
            <v>EOU</v>
          </cell>
          <cell r="N1173" t="str">
            <v>TALOJA</v>
          </cell>
          <cell r="O1173">
            <v>9103550333</v>
          </cell>
        </row>
        <row r="1174">
          <cell r="K1174" t="str">
            <v>VVF/TAL/EXP/0318</v>
          </cell>
          <cell r="L1174" t="str">
            <v>Sea</v>
          </cell>
          <cell r="M1174" t="str">
            <v>EOU</v>
          </cell>
          <cell r="N1174" t="str">
            <v>TALOJA</v>
          </cell>
          <cell r="O1174">
            <v>9103550336</v>
          </cell>
        </row>
        <row r="1175">
          <cell r="K1175" t="str">
            <v>VVF/TAL/EXP/0332</v>
          </cell>
          <cell r="L1175" t="str">
            <v>Sea</v>
          </cell>
          <cell r="M1175" t="str">
            <v>EOU</v>
          </cell>
          <cell r="N1175" t="str">
            <v>TALOJA</v>
          </cell>
          <cell r="O1175">
            <v>9103550346</v>
          </cell>
        </row>
        <row r="1176">
          <cell r="K1176" t="str">
            <v>VVF/TAL/EXP/0325</v>
          </cell>
          <cell r="L1176" t="str">
            <v>Sea</v>
          </cell>
          <cell r="M1176" t="str">
            <v>EOU</v>
          </cell>
          <cell r="N1176" t="str">
            <v>TALOJA</v>
          </cell>
          <cell r="O1176">
            <v>9103550339</v>
          </cell>
        </row>
        <row r="1177">
          <cell r="K1177" t="str">
            <v>VVF/TAL/EXP/0340</v>
          </cell>
          <cell r="L1177" t="str">
            <v>Sea</v>
          </cell>
          <cell r="M1177" t="str">
            <v>EOU</v>
          </cell>
          <cell r="N1177" t="str">
            <v>TALOJA</v>
          </cell>
          <cell r="O1177" t="str">
            <v>9103550354-55</v>
          </cell>
        </row>
        <row r="1178">
          <cell r="K1178" t="str">
            <v>VVF/TAL/EXP/0341</v>
          </cell>
          <cell r="L1178" t="str">
            <v>Sea</v>
          </cell>
          <cell r="M1178" t="str">
            <v>EOU</v>
          </cell>
          <cell r="N1178" t="str">
            <v>TALOJA</v>
          </cell>
          <cell r="O1178" t="str">
            <v>9103550354-55</v>
          </cell>
        </row>
        <row r="1179">
          <cell r="K1179" t="str">
            <v>VVF/TAL/EXP/0333</v>
          </cell>
          <cell r="L1179" t="str">
            <v>Sea</v>
          </cell>
          <cell r="M1179" t="str">
            <v>EOU</v>
          </cell>
          <cell r="N1179" t="str">
            <v>TALOJA</v>
          </cell>
          <cell r="O1179">
            <v>9103550347</v>
          </cell>
        </row>
        <row r="1180">
          <cell r="K1180" t="str">
            <v>VVF/TAL/EXP/0334</v>
          </cell>
          <cell r="L1180" t="str">
            <v>Sea</v>
          </cell>
          <cell r="M1180" t="str">
            <v>EOU</v>
          </cell>
          <cell r="N1180" t="str">
            <v>TALOJA</v>
          </cell>
          <cell r="O1180" t="str">
            <v>9103550348-349</v>
          </cell>
        </row>
        <row r="1181">
          <cell r="K1181" t="str">
            <v>VVF/TAL/EXP/0335</v>
          </cell>
          <cell r="L1181" t="str">
            <v>Sea</v>
          </cell>
          <cell r="M1181" t="str">
            <v>EOU</v>
          </cell>
          <cell r="N1181" t="str">
            <v>TALOJA</v>
          </cell>
          <cell r="O1181" t="str">
            <v>9103550348-349</v>
          </cell>
        </row>
        <row r="1182">
          <cell r="K1182" t="str">
            <v>VVF/TAL/EXP/0336</v>
          </cell>
          <cell r="L1182" t="str">
            <v>Sea</v>
          </cell>
          <cell r="M1182" t="str">
            <v>EOU</v>
          </cell>
          <cell r="N1182" t="str">
            <v>TALOJA</v>
          </cell>
          <cell r="O1182">
            <v>9103550350</v>
          </cell>
        </row>
        <row r="1183">
          <cell r="K1183" t="str">
            <v>VVF/TAL/EXP/0339</v>
          </cell>
          <cell r="L1183" t="str">
            <v>Sea</v>
          </cell>
          <cell r="M1183" t="str">
            <v>EOU</v>
          </cell>
          <cell r="N1183" t="str">
            <v>TALOJA</v>
          </cell>
          <cell r="O1183" t="str">
            <v>9103550357-58</v>
          </cell>
        </row>
        <row r="1184">
          <cell r="K1184" t="str">
            <v>VVF/TAL/EXP/0343</v>
          </cell>
          <cell r="L1184" t="str">
            <v>Sea</v>
          </cell>
          <cell r="M1184" t="str">
            <v>EOU</v>
          </cell>
          <cell r="N1184" t="str">
            <v>TALOJA</v>
          </cell>
          <cell r="O1184" t="str">
            <v>9103550357-58</v>
          </cell>
        </row>
        <row r="1185">
          <cell r="K1185" t="str">
            <v>VVF/TAL/EXP/0342</v>
          </cell>
          <cell r="L1185" t="str">
            <v>Sea</v>
          </cell>
          <cell r="M1185" t="str">
            <v>EOU</v>
          </cell>
          <cell r="N1185" t="str">
            <v>TALOJA</v>
          </cell>
          <cell r="O1185">
            <v>9103550356</v>
          </cell>
        </row>
        <row r="1186">
          <cell r="K1186" t="str">
            <v>VVF/TAL/EXP/0363</v>
          </cell>
          <cell r="L1186" t="str">
            <v>Sea</v>
          </cell>
          <cell r="M1186" t="str">
            <v>EOU</v>
          </cell>
          <cell r="N1186" t="str">
            <v>TALOJA</v>
          </cell>
          <cell r="O1186">
            <v>9103550374</v>
          </cell>
        </row>
        <row r="1187">
          <cell r="K1187" t="str">
            <v>VVF/TAL/EXP/0349</v>
          </cell>
          <cell r="L1187" t="str">
            <v>Sea</v>
          </cell>
          <cell r="M1187" t="str">
            <v>EOU</v>
          </cell>
          <cell r="N1187" t="str">
            <v>TALOJA</v>
          </cell>
          <cell r="O1187">
            <v>9103550363</v>
          </cell>
        </row>
        <row r="1188">
          <cell r="K1188" t="str">
            <v>VVF/TAL/EXP/0353</v>
          </cell>
          <cell r="L1188" t="str">
            <v>Sea</v>
          </cell>
          <cell r="M1188" t="str">
            <v>EOU</v>
          </cell>
          <cell r="N1188" t="str">
            <v>TALOJA</v>
          </cell>
          <cell r="O1188">
            <v>9103550366</v>
          </cell>
        </row>
        <row r="1189">
          <cell r="K1189" t="str">
            <v>VVF/TAL/EXP/0350</v>
          </cell>
          <cell r="L1189" t="str">
            <v>Sea</v>
          </cell>
          <cell r="M1189" t="str">
            <v>EOU</v>
          </cell>
          <cell r="N1189" t="str">
            <v>TALOJA</v>
          </cell>
          <cell r="O1189" t="str">
            <v>9103550367-68</v>
          </cell>
        </row>
        <row r="1190">
          <cell r="K1190" t="str">
            <v>VVF/TAL/EXP/0355</v>
          </cell>
          <cell r="L1190" t="str">
            <v>Sea</v>
          </cell>
          <cell r="M1190" t="str">
            <v>EOU</v>
          </cell>
          <cell r="N1190" t="str">
            <v>TALOJA</v>
          </cell>
          <cell r="O1190" t="str">
            <v>9103550367-68</v>
          </cell>
        </row>
        <row r="1191">
          <cell r="K1191" t="str">
            <v>VVF/TAL/EXP/0359</v>
          </cell>
          <cell r="L1191" t="str">
            <v>Sea</v>
          </cell>
          <cell r="M1191" t="str">
            <v>EOU</v>
          </cell>
          <cell r="N1191" t="str">
            <v>TALOJA</v>
          </cell>
          <cell r="O1191" t="str">
            <v>9103550372-73</v>
          </cell>
        </row>
        <row r="1192">
          <cell r="K1192" t="str">
            <v>VVF/TAL/EXP/0360</v>
          </cell>
          <cell r="L1192" t="str">
            <v>Sea</v>
          </cell>
          <cell r="M1192" t="str">
            <v>EOU</v>
          </cell>
          <cell r="N1192" t="str">
            <v>TALOJA</v>
          </cell>
          <cell r="O1192" t="str">
            <v>9103550372-73</v>
          </cell>
        </row>
        <row r="1193">
          <cell r="K1193" t="str">
            <v>VVF/TAL/EXP/0361</v>
          </cell>
          <cell r="L1193" t="str">
            <v>Sea</v>
          </cell>
          <cell r="M1193" t="str">
            <v>EOU</v>
          </cell>
          <cell r="N1193" t="str">
            <v>TALOJA</v>
          </cell>
          <cell r="O1193" t="str">
            <v>9103550372-73</v>
          </cell>
        </row>
        <row r="1194">
          <cell r="K1194" t="str">
            <v>VVF/TAL/EXP/0362</v>
          </cell>
          <cell r="L1194" t="str">
            <v>Sea</v>
          </cell>
          <cell r="M1194" t="str">
            <v>EOU</v>
          </cell>
          <cell r="N1194" t="str">
            <v>TALOJA</v>
          </cell>
          <cell r="O1194" t="str">
            <v>9103550372-73</v>
          </cell>
        </row>
        <row r="1195">
          <cell r="K1195" t="str">
            <v>VVF/TAL/EXP/0365</v>
          </cell>
          <cell r="L1195" t="str">
            <v>Sea</v>
          </cell>
          <cell r="M1195" t="str">
            <v>EOU</v>
          </cell>
          <cell r="N1195" t="str">
            <v>TALOJA</v>
          </cell>
          <cell r="O1195">
            <v>9103550375</v>
          </cell>
        </row>
        <row r="1196">
          <cell r="K1196" t="str">
            <v>VVF/TAL/EXP/0364</v>
          </cell>
          <cell r="L1196" t="str">
            <v>Sea</v>
          </cell>
          <cell r="M1196" t="str">
            <v>EOU</v>
          </cell>
          <cell r="N1196" t="str">
            <v>TALOJA</v>
          </cell>
          <cell r="O1196">
            <v>9103550377</v>
          </cell>
        </row>
        <row r="1197">
          <cell r="K1197" t="str">
            <v>VVF/TAL/EXP/0366</v>
          </cell>
          <cell r="L1197" t="str">
            <v>Sea</v>
          </cell>
          <cell r="M1197" t="str">
            <v>EOU</v>
          </cell>
          <cell r="N1197" t="str">
            <v>TALOJA</v>
          </cell>
          <cell r="O1197">
            <v>9103550378</v>
          </cell>
        </row>
        <row r="1198">
          <cell r="K1198" t="str">
            <v>VVF/TAL/EXP/0356</v>
          </cell>
          <cell r="L1198" t="str">
            <v>Sea</v>
          </cell>
          <cell r="M1198" t="str">
            <v>EOU</v>
          </cell>
          <cell r="N1198" t="str">
            <v>TALOJA</v>
          </cell>
          <cell r="O1198">
            <v>9103550369</v>
          </cell>
        </row>
        <row r="1199">
          <cell r="K1199" t="str">
            <v>VVF/TAL/EXP/0357</v>
          </cell>
          <cell r="L1199" t="str">
            <v>Sea</v>
          </cell>
          <cell r="M1199" t="str">
            <v>EOU</v>
          </cell>
          <cell r="N1199" t="str">
            <v>TALOJA</v>
          </cell>
          <cell r="O1199">
            <v>9103550370</v>
          </cell>
        </row>
        <row r="1200">
          <cell r="K1200" t="str">
            <v>VVF/TAL/EXP/0367</v>
          </cell>
          <cell r="L1200" t="str">
            <v>Sea</v>
          </cell>
          <cell r="M1200" t="str">
            <v>EOU</v>
          </cell>
          <cell r="N1200" t="str">
            <v>TALOJA</v>
          </cell>
          <cell r="O1200">
            <v>9103550379</v>
          </cell>
        </row>
        <row r="1201">
          <cell r="K1201" t="str">
            <v>VVF/TAL/EXP/0368</v>
          </cell>
          <cell r="L1201" t="str">
            <v>Sea</v>
          </cell>
          <cell r="M1201" t="str">
            <v>EOU</v>
          </cell>
          <cell r="N1201" t="str">
            <v>TALOJA</v>
          </cell>
          <cell r="O1201">
            <v>9103550380</v>
          </cell>
        </row>
        <row r="1202">
          <cell r="K1202" t="str">
            <v>VVF/TAL/EXP/0385</v>
          </cell>
          <cell r="L1202" t="str">
            <v>Sea</v>
          </cell>
          <cell r="M1202" t="str">
            <v>EOU</v>
          </cell>
          <cell r="N1202" t="str">
            <v>TALOJA</v>
          </cell>
          <cell r="O1202">
            <v>9103550395</v>
          </cell>
        </row>
        <row r="1203">
          <cell r="K1203" t="str">
            <v>VVF/TAL/EXP/0337</v>
          </cell>
          <cell r="L1203" t="str">
            <v>Sea</v>
          </cell>
          <cell r="M1203" t="str">
            <v>EOU</v>
          </cell>
          <cell r="N1203" t="str">
            <v>TALOJA</v>
          </cell>
          <cell r="O1203">
            <v>9103550351</v>
          </cell>
        </row>
        <row r="1204">
          <cell r="K1204" t="str">
            <v>VVF/TAL/EXP/0373</v>
          </cell>
          <cell r="L1204" t="str">
            <v>Sea</v>
          </cell>
          <cell r="M1204" t="str">
            <v>EOU</v>
          </cell>
          <cell r="N1204" t="str">
            <v>TALOJA</v>
          </cell>
          <cell r="O1204" t="str">
            <v>9103550385-86</v>
          </cell>
        </row>
        <row r="1205">
          <cell r="K1205" t="str">
            <v>VVF/TAL/EXP/0375</v>
          </cell>
          <cell r="L1205" t="str">
            <v>Sea</v>
          </cell>
          <cell r="M1205" t="str">
            <v>EOU</v>
          </cell>
          <cell r="N1205" t="str">
            <v>TALOJA</v>
          </cell>
          <cell r="O1205" t="str">
            <v>9103550385-86</v>
          </cell>
        </row>
        <row r="1206">
          <cell r="K1206" t="str">
            <v>VVF/TAL/EXP/0369</v>
          </cell>
          <cell r="L1206" t="str">
            <v>Sea</v>
          </cell>
          <cell r="M1206" t="str">
            <v>EOU</v>
          </cell>
          <cell r="N1206" t="str">
            <v>TALOJA</v>
          </cell>
          <cell r="O1206">
            <v>9103550381</v>
          </cell>
        </row>
        <row r="1207">
          <cell r="K1207" t="str">
            <v>VVF/TAL/EXP/0371</v>
          </cell>
          <cell r="L1207" t="str">
            <v>Sea</v>
          </cell>
          <cell r="M1207" t="str">
            <v>EOU</v>
          </cell>
          <cell r="N1207" t="str">
            <v>TALOJA</v>
          </cell>
          <cell r="O1207">
            <v>9103550382</v>
          </cell>
        </row>
        <row r="1208">
          <cell r="K1208" t="str">
            <v>VVF/TAL/EXP/0370</v>
          </cell>
          <cell r="L1208" t="str">
            <v>Sea</v>
          </cell>
          <cell r="M1208" t="str">
            <v>EOU</v>
          </cell>
          <cell r="N1208" t="str">
            <v>TALOJA</v>
          </cell>
          <cell r="O1208" t="str">
            <v>9103550383-84</v>
          </cell>
        </row>
        <row r="1209">
          <cell r="K1209" t="str">
            <v>VVF/TAL/EXP/0374</v>
          </cell>
          <cell r="L1209" t="str">
            <v>Sea</v>
          </cell>
          <cell r="M1209" t="str">
            <v>EOU</v>
          </cell>
          <cell r="N1209" t="str">
            <v>TALOJA</v>
          </cell>
          <cell r="O1209" t="str">
            <v>9103550383-84</v>
          </cell>
        </row>
        <row r="1210">
          <cell r="K1210" t="str">
            <v>VVF/TAL/EXP/0377</v>
          </cell>
          <cell r="L1210" t="str">
            <v>Sea</v>
          </cell>
          <cell r="M1210" t="str">
            <v>EOU</v>
          </cell>
          <cell r="N1210" t="str">
            <v>TALOJA</v>
          </cell>
          <cell r="O1210">
            <v>9103550387</v>
          </cell>
        </row>
        <row r="1211">
          <cell r="K1211" t="str">
            <v>VVF/TAL/EXP/0382</v>
          </cell>
          <cell r="L1211" t="str">
            <v>Sea</v>
          </cell>
          <cell r="M1211" t="str">
            <v>EOU</v>
          </cell>
          <cell r="N1211" t="str">
            <v>TALOJA</v>
          </cell>
          <cell r="O1211">
            <v>9103550388</v>
          </cell>
        </row>
        <row r="1212">
          <cell r="K1212" t="str">
            <v>VVF/TAL/EXP/0381</v>
          </cell>
          <cell r="L1212" t="str">
            <v>Sea</v>
          </cell>
          <cell r="M1212" t="str">
            <v>EOU</v>
          </cell>
          <cell r="N1212" t="str">
            <v>TALOJA</v>
          </cell>
          <cell r="O1212">
            <v>9103550389</v>
          </cell>
        </row>
        <row r="1213">
          <cell r="K1213" t="str">
            <v>VVF/TAL/EXP/0379</v>
          </cell>
          <cell r="L1213" t="str">
            <v>Sea</v>
          </cell>
          <cell r="M1213" t="str">
            <v>EOU</v>
          </cell>
          <cell r="N1213" t="str">
            <v>TALOJA</v>
          </cell>
          <cell r="O1213">
            <v>9103550390</v>
          </cell>
        </row>
        <row r="1214">
          <cell r="K1214" t="str">
            <v>VVF/TAL/EXP/0372</v>
          </cell>
          <cell r="L1214" t="str">
            <v>Sea</v>
          </cell>
          <cell r="M1214" t="str">
            <v>EOU</v>
          </cell>
          <cell r="N1214" t="str">
            <v>TALOJA</v>
          </cell>
          <cell r="O1214" t="str">
            <v>9103550392-93</v>
          </cell>
        </row>
        <row r="1215">
          <cell r="K1215" t="str">
            <v>VVF/TAL/EXP/0376</v>
          </cell>
          <cell r="L1215" t="str">
            <v>Sea</v>
          </cell>
          <cell r="M1215" t="str">
            <v>EOU</v>
          </cell>
          <cell r="N1215" t="str">
            <v>TALOJA</v>
          </cell>
          <cell r="O1215" t="str">
            <v>9103550392-93</v>
          </cell>
        </row>
        <row r="1216">
          <cell r="K1216" t="str">
            <v>VVF/TAL/EXP/0378</v>
          </cell>
          <cell r="L1216" t="str">
            <v>Sea</v>
          </cell>
          <cell r="M1216" t="str">
            <v>EOU</v>
          </cell>
          <cell r="N1216" t="str">
            <v>TALOJA</v>
          </cell>
          <cell r="O1216">
            <v>9103550399</v>
          </cell>
        </row>
        <row r="1217">
          <cell r="K1217" t="str">
            <v>VVF/TAL/EXP/0348</v>
          </cell>
          <cell r="L1217" t="str">
            <v>Sea</v>
          </cell>
          <cell r="M1217" t="str">
            <v>EOU</v>
          </cell>
          <cell r="N1217" t="str">
            <v>TALOJA</v>
          </cell>
          <cell r="O1217">
            <v>9103550362</v>
          </cell>
        </row>
        <row r="1218">
          <cell r="K1218" t="str">
            <v>VVF/TAL/EXP/0354</v>
          </cell>
          <cell r="L1218" t="str">
            <v>Sea</v>
          </cell>
          <cell r="M1218" t="str">
            <v>EOU</v>
          </cell>
          <cell r="N1218" t="str">
            <v>TALOJA</v>
          </cell>
          <cell r="O1218">
            <v>9103550376</v>
          </cell>
        </row>
        <row r="1219">
          <cell r="K1219" t="str">
            <v>VVF/TAL/EXP/0388</v>
          </cell>
          <cell r="L1219" t="str">
            <v>Sea</v>
          </cell>
          <cell r="M1219" t="str">
            <v>EOU</v>
          </cell>
          <cell r="N1219" t="str">
            <v>TALOJA</v>
          </cell>
          <cell r="O1219">
            <v>9103550396</v>
          </cell>
        </row>
        <row r="1220">
          <cell r="K1220" t="str">
            <v>VVF/TAL/EXP/0386</v>
          </cell>
          <cell r="L1220" t="str">
            <v>Sea</v>
          </cell>
          <cell r="M1220" t="str">
            <v>EOU</v>
          </cell>
          <cell r="N1220" t="str">
            <v>TALOJA</v>
          </cell>
          <cell r="O1220">
            <v>9103550397</v>
          </cell>
        </row>
        <row r="1221">
          <cell r="K1221" t="str">
            <v>VVF/TAL/EXP/0387</v>
          </cell>
          <cell r="L1221" t="str">
            <v>Sea</v>
          </cell>
          <cell r="M1221" t="str">
            <v>EOU</v>
          </cell>
          <cell r="N1221" t="str">
            <v>TALOJA</v>
          </cell>
          <cell r="O1221">
            <v>9103550398</v>
          </cell>
        </row>
        <row r="1222">
          <cell r="K1222" t="str">
            <v>VVF/TAL/EXP/0390</v>
          </cell>
          <cell r="L1222" t="str">
            <v>Sea</v>
          </cell>
          <cell r="M1222" t="str">
            <v>EOU</v>
          </cell>
          <cell r="N1222" t="str">
            <v>TALOJA</v>
          </cell>
          <cell r="O1222">
            <v>9103550401</v>
          </cell>
        </row>
        <row r="1223">
          <cell r="K1223" t="str">
            <v>VVF/TAL/EXP/0400</v>
          </cell>
          <cell r="L1223" t="str">
            <v>Sea</v>
          </cell>
          <cell r="M1223" t="str">
            <v>EOU</v>
          </cell>
          <cell r="N1223" t="str">
            <v>TALOJA</v>
          </cell>
          <cell r="O1223">
            <v>9103550410</v>
          </cell>
        </row>
        <row r="1224">
          <cell r="K1224" t="str">
            <v>VVF/TAL/EXP/0401</v>
          </cell>
          <cell r="L1224" t="str">
            <v>Sea</v>
          </cell>
          <cell r="M1224" t="str">
            <v>EOU</v>
          </cell>
          <cell r="N1224" t="str">
            <v>TALOJA</v>
          </cell>
          <cell r="O1224" t="str">
            <v>9103550411-12</v>
          </cell>
        </row>
        <row r="1225">
          <cell r="K1225" t="str">
            <v>VVF/TAL/EXP/0392</v>
          </cell>
          <cell r="L1225" t="str">
            <v>Sea</v>
          </cell>
          <cell r="M1225" t="str">
            <v>EOU</v>
          </cell>
          <cell r="N1225" t="str">
            <v>TALOJA</v>
          </cell>
          <cell r="O1225">
            <v>9103550403</v>
          </cell>
        </row>
        <row r="1226">
          <cell r="K1226" t="str">
            <v>VVF/TAL/EXP/0395</v>
          </cell>
          <cell r="L1226" t="str">
            <v>Sea</v>
          </cell>
          <cell r="M1226" t="str">
            <v>EOU</v>
          </cell>
          <cell r="N1226" t="str">
            <v>TALOJA</v>
          </cell>
          <cell r="O1226">
            <v>9103550405</v>
          </cell>
        </row>
        <row r="1227">
          <cell r="K1227" t="str">
            <v>VVF/TAL/EXP/0396</v>
          </cell>
          <cell r="L1227" t="str">
            <v>Sea</v>
          </cell>
          <cell r="M1227" t="str">
            <v>EOU</v>
          </cell>
          <cell r="N1227" t="str">
            <v>TALOJA</v>
          </cell>
          <cell r="O1227">
            <v>9103550406</v>
          </cell>
        </row>
        <row r="1228">
          <cell r="K1228" t="str">
            <v>VVF/TAL/EXP/0384</v>
          </cell>
          <cell r="L1228" t="str">
            <v>Sea</v>
          </cell>
          <cell r="M1228" t="str">
            <v>EOU</v>
          </cell>
          <cell r="N1228" t="str">
            <v>TALOJA</v>
          </cell>
          <cell r="O1228">
            <v>9103550400</v>
          </cell>
        </row>
        <row r="1229">
          <cell r="K1229" t="str">
            <v>VVF/TAL/EXP/0391</v>
          </cell>
          <cell r="L1229" t="str">
            <v>Sea</v>
          </cell>
          <cell r="M1229" t="str">
            <v>EOU</v>
          </cell>
          <cell r="N1229" t="str">
            <v>TALOJA</v>
          </cell>
          <cell r="O1229">
            <v>9103550402</v>
          </cell>
        </row>
        <row r="1230">
          <cell r="K1230" t="str">
            <v>VVF/TAL/EXP/0393</v>
          </cell>
          <cell r="L1230" t="str">
            <v>Sea</v>
          </cell>
          <cell r="M1230" t="str">
            <v>EOU</v>
          </cell>
          <cell r="N1230" t="str">
            <v>TALOJA</v>
          </cell>
          <cell r="O1230">
            <v>9103550404</v>
          </cell>
        </row>
        <row r="1231">
          <cell r="K1231" t="str">
            <v>VVF/TAL/EXP/0394</v>
          </cell>
          <cell r="L1231" t="str">
            <v>Sea</v>
          </cell>
          <cell r="M1231" t="str">
            <v>EOU</v>
          </cell>
          <cell r="N1231" t="str">
            <v>TALOJA</v>
          </cell>
          <cell r="O1231">
            <v>9103550404</v>
          </cell>
        </row>
        <row r="1232">
          <cell r="K1232" t="str">
            <v>VVF/TAL/EXP/0389</v>
          </cell>
          <cell r="L1232" t="str">
            <v>Sea</v>
          </cell>
          <cell r="M1232" t="str">
            <v>EOU</v>
          </cell>
          <cell r="N1232" t="str">
            <v>TALOJA</v>
          </cell>
          <cell r="O1232">
            <v>9103550408</v>
          </cell>
        </row>
        <row r="1233">
          <cell r="K1233" t="str">
            <v>VVF/TAL/EXP/0398</v>
          </cell>
          <cell r="L1233" t="str">
            <v>Sea</v>
          </cell>
          <cell r="M1233" t="str">
            <v>EOU</v>
          </cell>
          <cell r="N1233" t="str">
            <v>TALOJA</v>
          </cell>
          <cell r="O1233" t="str">
            <v>9103550411-12</v>
          </cell>
        </row>
        <row r="1234">
          <cell r="K1234" t="str">
            <v>VVF/TAL/EXP/0404</v>
          </cell>
          <cell r="L1234" t="str">
            <v>Sea</v>
          </cell>
          <cell r="M1234" t="str">
            <v>EOU</v>
          </cell>
          <cell r="N1234" t="str">
            <v>TALOJA</v>
          </cell>
          <cell r="O1234">
            <v>9103550420</v>
          </cell>
        </row>
        <row r="1235">
          <cell r="K1235" t="str">
            <v>VVF/TAL/EXP/0383</v>
          </cell>
          <cell r="L1235" t="str">
            <v>Sea</v>
          </cell>
          <cell r="M1235" t="str">
            <v>EOU</v>
          </cell>
          <cell r="N1235" t="str">
            <v>TALOJA</v>
          </cell>
          <cell r="O1235">
            <v>9103550391</v>
          </cell>
        </row>
        <row r="1236">
          <cell r="K1236" t="str">
            <v>VVF/TAL/EXP/0380</v>
          </cell>
          <cell r="L1236" t="str">
            <v>Sea</v>
          </cell>
          <cell r="M1236" t="str">
            <v>EOU</v>
          </cell>
          <cell r="N1236" t="str">
            <v>TALOJA</v>
          </cell>
          <cell r="O1236">
            <v>9103550394</v>
          </cell>
        </row>
        <row r="1237">
          <cell r="K1237" t="str">
            <v>VVF/TAL/EXP/0399</v>
          </cell>
          <cell r="L1237" t="str">
            <v>Sea</v>
          </cell>
          <cell r="M1237" t="str">
            <v>EOU</v>
          </cell>
          <cell r="N1237" t="str">
            <v>TALOJA</v>
          </cell>
          <cell r="O1237">
            <v>9103550409</v>
          </cell>
        </row>
        <row r="1238">
          <cell r="K1238" t="str">
            <v>VVF/TAL/EXP/0402</v>
          </cell>
          <cell r="L1238" t="str">
            <v>Sea</v>
          </cell>
          <cell r="M1238" t="str">
            <v>EOU</v>
          </cell>
          <cell r="N1238" t="str">
            <v>TALOJA</v>
          </cell>
          <cell r="O1238" t="str">
            <v>9103550413-14</v>
          </cell>
        </row>
        <row r="1239">
          <cell r="K1239" t="str">
            <v>VVF/TAL/EXP/0403</v>
          </cell>
          <cell r="L1239" t="str">
            <v>Sea</v>
          </cell>
          <cell r="M1239" t="str">
            <v>EOU</v>
          </cell>
          <cell r="N1239" t="str">
            <v>TALOJA</v>
          </cell>
          <cell r="O1239" t="str">
            <v>9103550413-14</v>
          </cell>
        </row>
        <row r="1240">
          <cell r="K1240" t="str">
            <v>VVF/TAL/EXP/0408</v>
          </cell>
          <cell r="L1240" t="str">
            <v>Sea</v>
          </cell>
          <cell r="M1240" t="str">
            <v>EOU</v>
          </cell>
          <cell r="N1240" t="str">
            <v>TALOJA</v>
          </cell>
          <cell r="O1240">
            <v>9103550418</v>
          </cell>
        </row>
        <row r="1241">
          <cell r="K1241" t="str">
            <v>VVF/TAL/EXP/0405</v>
          </cell>
          <cell r="L1241" t="str">
            <v>Sea</v>
          </cell>
          <cell r="M1241" t="str">
            <v>EOU</v>
          </cell>
          <cell r="N1241" t="str">
            <v>TALOJA</v>
          </cell>
          <cell r="O1241">
            <v>9103550415</v>
          </cell>
        </row>
        <row r="1242">
          <cell r="K1242" t="str">
            <v>VVF/TAL/EXP/0409</v>
          </cell>
          <cell r="L1242" t="str">
            <v>Sea</v>
          </cell>
          <cell r="M1242" t="str">
            <v>EOU</v>
          </cell>
          <cell r="N1242" t="str">
            <v>TALOJA</v>
          </cell>
          <cell r="O1242">
            <v>9103550419</v>
          </cell>
        </row>
        <row r="1243">
          <cell r="K1243" t="str">
            <v>VVF/TAL/EXP/0410</v>
          </cell>
          <cell r="L1243" t="str">
            <v>Sea</v>
          </cell>
          <cell r="M1243" t="str">
            <v>EOU</v>
          </cell>
          <cell r="N1243" t="str">
            <v>TALOJA</v>
          </cell>
          <cell r="O1243">
            <v>9103550421</v>
          </cell>
        </row>
        <row r="1244">
          <cell r="K1244" t="str">
            <v>VVF/TAL/EXP/0422</v>
          </cell>
          <cell r="L1244" t="str">
            <v>Sea</v>
          </cell>
          <cell r="M1244" t="str">
            <v>EOU</v>
          </cell>
          <cell r="N1244" t="str">
            <v>TALOJA</v>
          </cell>
          <cell r="O1244">
            <v>9103550430</v>
          </cell>
        </row>
        <row r="1245">
          <cell r="K1245" t="str">
            <v>VVF/TAL/EXP/0397</v>
          </cell>
          <cell r="L1245" t="str">
            <v>Sea</v>
          </cell>
          <cell r="M1245" t="str">
            <v>EOU</v>
          </cell>
          <cell r="N1245" t="str">
            <v>TALOJA</v>
          </cell>
          <cell r="O1245">
            <v>9103550407</v>
          </cell>
        </row>
        <row r="1246">
          <cell r="K1246" t="str">
            <v>VVF/TAL/EXP/0406</v>
          </cell>
          <cell r="L1246" t="str">
            <v>Sea</v>
          </cell>
          <cell r="M1246" t="str">
            <v>EOU</v>
          </cell>
          <cell r="N1246" t="str">
            <v>TALOJA</v>
          </cell>
          <cell r="O1246">
            <v>9103550416</v>
          </cell>
        </row>
        <row r="1247">
          <cell r="K1247" t="str">
            <v>VVF/TAL/EXP/0411</v>
          </cell>
          <cell r="L1247" t="str">
            <v>Sea</v>
          </cell>
          <cell r="M1247" t="str">
            <v>EOU</v>
          </cell>
          <cell r="N1247" t="str">
            <v>TALOJA</v>
          </cell>
          <cell r="O1247">
            <v>9103550422</v>
          </cell>
        </row>
        <row r="1248">
          <cell r="K1248" t="str">
            <v>VVF/TAL/EXP/0416</v>
          </cell>
          <cell r="L1248" t="str">
            <v>Sea</v>
          </cell>
          <cell r="M1248" t="str">
            <v>EOU</v>
          </cell>
          <cell r="N1248" t="str">
            <v>TALOJA</v>
          </cell>
          <cell r="O1248">
            <v>9103550426</v>
          </cell>
        </row>
        <row r="1249">
          <cell r="K1249" t="str">
            <v>VVF/TAL/EXP/0412</v>
          </cell>
          <cell r="L1249" t="str">
            <v>Sea</v>
          </cell>
          <cell r="M1249" t="str">
            <v>EOU</v>
          </cell>
          <cell r="N1249" t="str">
            <v>TALOJA</v>
          </cell>
          <cell r="O1249">
            <v>9103550423</v>
          </cell>
        </row>
        <row r="1250">
          <cell r="K1250" t="str">
            <v>VVF/TAL/EXP/0413</v>
          </cell>
          <cell r="L1250" t="str">
            <v>Sea</v>
          </cell>
          <cell r="M1250" t="str">
            <v>EOU</v>
          </cell>
          <cell r="N1250" t="str">
            <v>TALOJA</v>
          </cell>
          <cell r="O1250">
            <v>9103550424</v>
          </cell>
        </row>
        <row r="1251">
          <cell r="K1251" t="str">
            <v>VVF/TAL/EXP/0417</v>
          </cell>
          <cell r="L1251" t="str">
            <v>Sea</v>
          </cell>
          <cell r="M1251" t="str">
            <v>EOU</v>
          </cell>
          <cell r="N1251" t="str">
            <v>TALOJA</v>
          </cell>
          <cell r="O1251">
            <v>9103550425</v>
          </cell>
        </row>
        <row r="1252">
          <cell r="K1252" t="str">
            <v>VVF/TAL/EXP/0414</v>
          </cell>
          <cell r="L1252" t="str">
            <v>Sea</v>
          </cell>
          <cell r="M1252" t="str">
            <v>EOU</v>
          </cell>
          <cell r="N1252" t="str">
            <v>TALOJA</v>
          </cell>
          <cell r="O1252" t="str">
            <v>9103550427-28</v>
          </cell>
        </row>
        <row r="1253">
          <cell r="K1253" t="str">
            <v>VVF/TAL/EXP/0418</v>
          </cell>
          <cell r="L1253" t="str">
            <v>Sea</v>
          </cell>
          <cell r="M1253" t="str">
            <v>EOU</v>
          </cell>
          <cell r="N1253" t="str">
            <v>TALOJA</v>
          </cell>
          <cell r="O1253" t="str">
            <v>9103550427-28</v>
          </cell>
        </row>
        <row r="1254">
          <cell r="K1254" t="str">
            <v>VVF/TAL/EXP/0415</v>
          </cell>
          <cell r="L1254" t="str">
            <v>Sea</v>
          </cell>
          <cell r="M1254" t="str">
            <v>EOU</v>
          </cell>
          <cell r="N1254" t="str">
            <v>TALOJA</v>
          </cell>
          <cell r="O1254" t="str">
            <v>9103550431-32</v>
          </cell>
        </row>
        <row r="1255">
          <cell r="K1255" t="str">
            <v>VVF/TAL/EXP/0419</v>
          </cell>
          <cell r="L1255" t="str">
            <v>Sea</v>
          </cell>
          <cell r="M1255" t="str">
            <v>EOU</v>
          </cell>
          <cell r="N1255" t="str">
            <v>TALOJA</v>
          </cell>
          <cell r="O1255" t="str">
            <v>9103550431-32</v>
          </cell>
        </row>
        <row r="1256">
          <cell r="K1256" t="str">
            <v>VVF/TAL/EXP/0421</v>
          </cell>
          <cell r="L1256" t="str">
            <v>Sea</v>
          </cell>
          <cell r="M1256" t="str">
            <v>EOU</v>
          </cell>
          <cell r="N1256" t="str">
            <v>TALOJA</v>
          </cell>
          <cell r="O1256">
            <v>9103550433</v>
          </cell>
        </row>
        <row r="1257">
          <cell r="K1257" t="str">
            <v>VVF/TAL/EXP/0427</v>
          </cell>
          <cell r="L1257" t="str">
            <v>Sea</v>
          </cell>
          <cell r="M1257" t="str">
            <v>EOU</v>
          </cell>
          <cell r="N1257" t="str">
            <v>TALOJA</v>
          </cell>
          <cell r="O1257">
            <v>9103550434</v>
          </cell>
        </row>
        <row r="1258">
          <cell r="K1258" t="str">
            <v>VVF/TAL/EXP/0420</v>
          </cell>
          <cell r="L1258" t="str">
            <v>Sea</v>
          </cell>
          <cell r="M1258" t="str">
            <v>EOU</v>
          </cell>
          <cell r="N1258" t="str">
            <v>TALOJA</v>
          </cell>
          <cell r="O1258" t="str">
            <v>9103550435-36</v>
          </cell>
        </row>
        <row r="1259">
          <cell r="K1259" t="str">
            <v>VVF/TAL/EXP/0424</v>
          </cell>
          <cell r="L1259" t="str">
            <v>Sea</v>
          </cell>
          <cell r="M1259" t="str">
            <v>EOU</v>
          </cell>
          <cell r="N1259" t="str">
            <v>TALOJA</v>
          </cell>
          <cell r="O1259" t="str">
            <v>9103550435-36</v>
          </cell>
        </row>
        <row r="1260">
          <cell r="K1260" t="str">
            <v>VVF/TAL/EXP/0425</v>
          </cell>
          <cell r="L1260" t="str">
            <v>Sea</v>
          </cell>
          <cell r="M1260" t="str">
            <v>EOU</v>
          </cell>
          <cell r="N1260" t="str">
            <v>TALOJA</v>
          </cell>
          <cell r="O1260">
            <v>9103550437</v>
          </cell>
        </row>
        <row r="1261">
          <cell r="K1261" t="str">
            <v>VVF/TAL/EXP/0426</v>
          </cell>
          <cell r="L1261" t="str">
            <v>Sea</v>
          </cell>
          <cell r="M1261" t="str">
            <v>EOU</v>
          </cell>
          <cell r="N1261" t="str">
            <v>TALOJA</v>
          </cell>
          <cell r="O1261">
            <v>9103550438</v>
          </cell>
        </row>
        <row r="1262">
          <cell r="K1262" t="str">
            <v>VVF/TAL/EXP/0428</v>
          </cell>
          <cell r="L1262" t="str">
            <v>Sea</v>
          </cell>
          <cell r="M1262" t="str">
            <v>EOU</v>
          </cell>
          <cell r="N1262" t="str">
            <v>TALOJA</v>
          </cell>
          <cell r="O1262">
            <v>9103550439</v>
          </cell>
        </row>
        <row r="1263">
          <cell r="K1263" t="str">
            <v>VVF/TAL/EXP/0430</v>
          </cell>
          <cell r="L1263" t="str">
            <v>Sea</v>
          </cell>
          <cell r="M1263" t="str">
            <v>EOU</v>
          </cell>
          <cell r="N1263" t="str">
            <v>TALOJA</v>
          </cell>
          <cell r="O1263" t="str">
            <v>9103550441-42</v>
          </cell>
        </row>
        <row r="1264">
          <cell r="K1264" t="str">
            <v>VVF/TAL/EXP/0433</v>
          </cell>
          <cell r="L1264" t="str">
            <v>Sea</v>
          </cell>
          <cell r="M1264" t="str">
            <v>EOU</v>
          </cell>
          <cell r="N1264" t="str">
            <v>TALOJA</v>
          </cell>
          <cell r="O1264">
            <v>9103550445</v>
          </cell>
        </row>
        <row r="1265">
          <cell r="K1265" t="str">
            <v>VVF/TAL/EXP/0431</v>
          </cell>
          <cell r="L1265" t="str">
            <v>Sea</v>
          </cell>
          <cell r="M1265" t="str">
            <v>EOU</v>
          </cell>
          <cell r="N1265" t="str">
            <v>TALOJA</v>
          </cell>
          <cell r="O1265">
            <v>9103550440</v>
          </cell>
        </row>
        <row r="1266">
          <cell r="K1266" t="str">
            <v>VVF/TAL/EXP/0432</v>
          </cell>
          <cell r="L1266" t="str">
            <v>Sea</v>
          </cell>
          <cell r="M1266" t="str">
            <v>EOU</v>
          </cell>
          <cell r="N1266" t="str">
            <v>TALOJA</v>
          </cell>
          <cell r="O1266">
            <v>9103550444</v>
          </cell>
        </row>
        <row r="1267">
          <cell r="K1267" t="str">
            <v>VVF/TAL/EXP/0436</v>
          </cell>
          <cell r="L1267" t="str">
            <v>Sea</v>
          </cell>
          <cell r="M1267" t="str">
            <v>EOU</v>
          </cell>
          <cell r="N1267" t="str">
            <v>TALOJA</v>
          </cell>
          <cell r="O1267" t="str">
            <v>9103550450-51</v>
          </cell>
        </row>
        <row r="1268">
          <cell r="K1268" t="str">
            <v>VVF/TAL/EXP/0439</v>
          </cell>
          <cell r="L1268" t="str">
            <v>Sea</v>
          </cell>
          <cell r="M1268" t="str">
            <v>EOU</v>
          </cell>
          <cell r="N1268" t="str">
            <v>TALOJA</v>
          </cell>
          <cell r="O1268" t="str">
            <v>9103550450-51</v>
          </cell>
        </row>
        <row r="1269">
          <cell r="K1269" t="str">
            <v>VVF/TAL/EXP/0429</v>
          </cell>
          <cell r="L1269" t="str">
            <v>Sea</v>
          </cell>
          <cell r="M1269" t="str">
            <v>EOU</v>
          </cell>
          <cell r="N1269" t="str">
            <v>TALOJA</v>
          </cell>
          <cell r="O1269">
            <v>9103550443</v>
          </cell>
        </row>
        <row r="1270">
          <cell r="K1270" t="str">
            <v>VVF/TAL/EXP/0434</v>
          </cell>
          <cell r="L1270" t="str">
            <v>Sea</v>
          </cell>
          <cell r="M1270" t="str">
            <v>EOU</v>
          </cell>
          <cell r="N1270" t="str">
            <v>TALOJA</v>
          </cell>
          <cell r="O1270">
            <v>9103550446</v>
          </cell>
        </row>
        <row r="1271">
          <cell r="K1271" t="str">
            <v>VVF/TAL/EXP/0438</v>
          </cell>
          <cell r="L1271" t="str">
            <v>Sea</v>
          </cell>
          <cell r="M1271" t="str">
            <v>EOU</v>
          </cell>
          <cell r="N1271" t="str">
            <v>TALOJA</v>
          </cell>
          <cell r="O1271">
            <v>9103550449</v>
          </cell>
        </row>
        <row r="1272">
          <cell r="K1272" t="str">
            <v>VVF/TAL/EXP/0441</v>
          </cell>
          <cell r="L1272" t="str">
            <v>Sea</v>
          </cell>
          <cell r="M1272" t="str">
            <v>EOU</v>
          </cell>
          <cell r="N1272" t="str">
            <v>TALOJA</v>
          </cell>
          <cell r="O1272">
            <v>9103550453</v>
          </cell>
        </row>
        <row r="1273">
          <cell r="K1273" t="str">
            <v>VVF/TAL/EXP/0442</v>
          </cell>
          <cell r="L1273" t="str">
            <v>Sea</v>
          </cell>
          <cell r="M1273" t="str">
            <v>EOU</v>
          </cell>
          <cell r="N1273" t="str">
            <v>TALOJA</v>
          </cell>
          <cell r="O1273">
            <v>9103550454</v>
          </cell>
        </row>
        <row r="1274">
          <cell r="K1274" t="str">
            <v>VVF/TAL/EXP/0443</v>
          </cell>
          <cell r="L1274" t="str">
            <v>Sea</v>
          </cell>
          <cell r="M1274" t="str">
            <v>EOU</v>
          </cell>
          <cell r="N1274" t="str">
            <v>TALOJA</v>
          </cell>
          <cell r="O1274">
            <v>9103550455</v>
          </cell>
        </row>
        <row r="1275">
          <cell r="K1275" t="str">
            <v>VVF/TAL/EXP/0464</v>
          </cell>
          <cell r="L1275" t="str">
            <v>Sea</v>
          </cell>
          <cell r="M1275" t="str">
            <v>EOU</v>
          </cell>
          <cell r="N1275" t="str">
            <v>TALOJA</v>
          </cell>
          <cell r="O1275">
            <v>9103550474</v>
          </cell>
        </row>
        <row r="1276">
          <cell r="K1276" t="str">
            <v>VVF/TAL/EXP/0440</v>
          </cell>
          <cell r="L1276" t="str">
            <v>Sea</v>
          </cell>
          <cell r="M1276" t="str">
            <v>EOU</v>
          </cell>
          <cell r="N1276" t="str">
            <v>TALOJA</v>
          </cell>
          <cell r="O1276">
            <v>9103550452</v>
          </cell>
        </row>
        <row r="1277">
          <cell r="K1277" t="str">
            <v>VVF/TAL/EXP/0452</v>
          </cell>
          <cell r="L1277" t="str">
            <v>Sea</v>
          </cell>
          <cell r="M1277" t="str">
            <v>EOU</v>
          </cell>
          <cell r="N1277" t="str">
            <v>TALOJA</v>
          </cell>
          <cell r="O1277" t="str">
            <v>9103550465-66</v>
          </cell>
        </row>
        <row r="1278">
          <cell r="K1278" t="str">
            <v>VVF/TAL/EXP/0454</v>
          </cell>
          <cell r="L1278" t="str">
            <v>Sea</v>
          </cell>
          <cell r="M1278" t="str">
            <v>EOU</v>
          </cell>
          <cell r="N1278" t="str">
            <v>TALOJA</v>
          </cell>
          <cell r="O1278" t="str">
            <v>9103550465-66</v>
          </cell>
        </row>
        <row r="1279">
          <cell r="K1279" t="str">
            <v>VVF/TAL/EXP/0456</v>
          </cell>
          <cell r="L1279" t="str">
            <v>Sea</v>
          </cell>
          <cell r="M1279" t="str">
            <v>EOU</v>
          </cell>
          <cell r="N1279" t="str">
            <v>TALOJA</v>
          </cell>
          <cell r="O1279" t="str">
            <v>9103550465-66</v>
          </cell>
        </row>
        <row r="1280">
          <cell r="K1280" t="str">
            <v>VVF/TAL/EXP/0447</v>
          </cell>
          <cell r="L1280" t="str">
            <v>Sea</v>
          </cell>
          <cell r="M1280" t="str">
            <v>EOU</v>
          </cell>
          <cell r="N1280" t="str">
            <v>TALOJA</v>
          </cell>
          <cell r="O1280">
            <v>9103550459</v>
          </cell>
        </row>
        <row r="1281">
          <cell r="K1281" t="str">
            <v>VVF/TAL/EXP/0450</v>
          </cell>
          <cell r="L1281" t="str">
            <v>Sea</v>
          </cell>
          <cell r="M1281" t="str">
            <v>EOU</v>
          </cell>
          <cell r="N1281" t="str">
            <v>TALOJA</v>
          </cell>
          <cell r="O1281" t="str">
            <v>9103550462-63</v>
          </cell>
        </row>
        <row r="1282">
          <cell r="K1282" t="str">
            <v>VVF/TAL/EXP/0451</v>
          </cell>
          <cell r="L1282" t="str">
            <v>Sea</v>
          </cell>
          <cell r="M1282" t="str">
            <v>EOU</v>
          </cell>
          <cell r="N1282" t="str">
            <v>TALOJA</v>
          </cell>
          <cell r="O1282" t="str">
            <v>9103550462-63</v>
          </cell>
        </row>
        <row r="1283">
          <cell r="K1283" t="str">
            <v>VVF/TAL/EXP/0453</v>
          </cell>
          <cell r="L1283" t="str">
            <v>Sea</v>
          </cell>
          <cell r="M1283" t="str">
            <v>EOU</v>
          </cell>
          <cell r="N1283" t="str">
            <v>TALOJA</v>
          </cell>
          <cell r="O1283">
            <v>9103550464</v>
          </cell>
        </row>
        <row r="1284">
          <cell r="K1284" t="str">
            <v>VVF/TAL/EXP/0455</v>
          </cell>
          <cell r="L1284" t="str">
            <v>Sea</v>
          </cell>
          <cell r="M1284" t="str">
            <v>EOU</v>
          </cell>
          <cell r="N1284" t="str">
            <v>TALOJA</v>
          </cell>
          <cell r="O1284">
            <v>9103550464</v>
          </cell>
        </row>
        <row r="1285">
          <cell r="K1285" t="str">
            <v>VVF/TAL/EXP/0459</v>
          </cell>
          <cell r="L1285" t="str">
            <v>Sea</v>
          </cell>
          <cell r="M1285" t="str">
            <v>EOU</v>
          </cell>
          <cell r="N1285" t="str">
            <v>TALOJA</v>
          </cell>
          <cell r="O1285" t="str">
            <v>9103550469-70</v>
          </cell>
        </row>
        <row r="1286">
          <cell r="K1286" t="str">
            <v>VVF/TAL/EXP/0460</v>
          </cell>
          <cell r="L1286" t="str">
            <v>Sea</v>
          </cell>
          <cell r="M1286" t="str">
            <v>EOU</v>
          </cell>
          <cell r="N1286" t="str">
            <v>TALOJA</v>
          </cell>
          <cell r="O1286" t="str">
            <v>9103550469-70</v>
          </cell>
        </row>
        <row r="1287">
          <cell r="K1287" t="str">
            <v>VVF/TAL/EXP/0461</v>
          </cell>
          <cell r="L1287" t="str">
            <v>Sea</v>
          </cell>
          <cell r="M1287" t="str">
            <v>EOU</v>
          </cell>
          <cell r="N1287" t="str">
            <v>TALOJA</v>
          </cell>
          <cell r="O1287">
            <v>9103550471</v>
          </cell>
        </row>
        <row r="1288">
          <cell r="K1288" t="str">
            <v>VVF/TAL/EXP/0457</v>
          </cell>
          <cell r="L1288" t="str">
            <v>Sea</v>
          </cell>
          <cell r="M1288" t="str">
            <v>EOU</v>
          </cell>
          <cell r="N1288" t="str">
            <v>TALOJA</v>
          </cell>
          <cell r="O1288">
            <v>9103550467</v>
          </cell>
        </row>
        <row r="1289">
          <cell r="K1289" t="str">
            <v>VVF/TAL/EXP/0458</v>
          </cell>
          <cell r="L1289" t="str">
            <v>Sea</v>
          </cell>
          <cell r="M1289" t="str">
            <v>EOU</v>
          </cell>
          <cell r="N1289" t="str">
            <v>TALOJA</v>
          </cell>
          <cell r="O1289">
            <v>9103550468</v>
          </cell>
        </row>
        <row r="1290">
          <cell r="K1290" t="str">
            <v>VVF/TAL/EXP/0462</v>
          </cell>
          <cell r="L1290" t="str">
            <v>Sea</v>
          </cell>
          <cell r="M1290" t="str">
            <v>EOU</v>
          </cell>
          <cell r="N1290" t="str">
            <v>TALOJA</v>
          </cell>
          <cell r="O1290">
            <v>9103550472</v>
          </cell>
        </row>
        <row r="1291">
          <cell r="K1291" t="str">
            <v>VVF/TAL/EXP/0463</v>
          </cell>
          <cell r="L1291" t="str">
            <v>Sea</v>
          </cell>
          <cell r="M1291" t="str">
            <v>EOU</v>
          </cell>
          <cell r="N1291" t="str">
            <v>TALOJA</v>
          </cell>
          <cell r="O1291">
            <v>9103550473</v>
          </cell>
        </row>
        <row r="1292">
          <cell r="K1292" t="str">
            <v>VVF/TAL/EXP/0466</v>
          </cell>
          <cell r="L1292" t="str">
            <v>Sea</v>
          </cell>
          <cell r="M1292" t="str">
            <v>EOU</v>
          </cell>
          <cell r="N1292" t="str">
            <v>TALOJA</v>
          </cell>
          <cell r="O1292" t="str">
            <v>9103550475-76</v>
          </cell>
        </row>
        <row r="1293">
          <cell r="K1293" t="str">
            <v>VVF/TAL/EXP/0467</v>
          </cell>
          <cell r="L1293" t="str">
            <v>Sea</v>
          </cell>
          <cell r="M1293" t="str">
            <v>EOU</v>
          </cell>
          <cell r="N1293" t="str">
            <v>TALOJA</v>
          </cell>
          <cell r="O1293" t="str">
            <v>9103550475-76</v>
          </cell>
        </row>
        <row r="1294">
          <cell r="K1294" t="str">
            <v>VVF/TAL/EXP/0471</v>
          </cell>
          <cell r="L1294" t="str">
            <v>Sea</v>
          </cell>
          <cell r="M1294" t="str">
            <v>EOU</v>
          </cell>
          <cell r="N1294" t="str">
            <v>TALOJA</v>
          </cell>
          <cell r="O1294">
            <v>9103550477</v>
          </cell>
        </row>
        <row r="1295">
          <cell r="K1295" t="str">
            <v>VVF/TAL/EXP/0468</v>
          </cell>
          <cell r="L1295" t="str">
            <v>Sea</v>
          </cell>
          <cell r="M1295" t="str">
            <v>EOU</v>
          </cell>
          <cell r="N1295" t="str">
            <v>TALOJA</v>
          </cell>
          <cell r="O1295">
            <v>9103550478</v>
          </cell>
        </row>
        <row r="1296">
          <cell r="K1296" t="str">
            <v>VVF/TAL/EXP/0470</v>
          </cell>
          <cell r="L1296" t="str">
            <v>Sea</v>
          </cell>
          <cell r="M1296" t="str">
            <v>EOU</v>
          </cell>
          <cell r="N1296" t="str">
            <v>TALOJA</v>
          </cell>
          <cell r="O1296">
            <v>9103550480</v>
          </cell>
        </row>
        <row r="1297">
          <cell r="K1297" t="str">
            <v>VVF/TAL/EXP/0465</v>
          </cell>
          <cell r="L1297" t="str">
            <v>Sea</v>
          </cell>
          <cell r="M1297" t="str">
            <v>EOU</v>
          </cell>
          <cell r="N1297" t="str">
            <v>TALOJA</v>
          </cell>
          <cell r="O1297" t="str">
            <v>9103550481-82</v>
          </cell>
        </row>
        <row r="1298">
          <cell r="K1298" t="str">
            <v>VVF/TAL/EXP/0469</v>
          </cell>
          <cell r="L1298" t="str">
            <v>Sea</v>
          </cell>
          <cell r="M1298" t="str">
            <v>EOU</v>
          </cell>
          <cell r="N1298" t="str">
            <v>TALOJA</v>
          </cell>
          <cell r="O1298" t="str">
            <v>9103550481-82</v>
          </cell>
        </row>
        <row r="1299">
          <cell r="K1299" t="str">
            <v>VVF/TAL/EXP/0473</v>
          </cell>
          <cell r="L1299" t="str">
            <v>Sea</v>
          </cell>
          <cell r="M1299" t="str">
            <v>EOU</v>
          </cell>
          <cell r="N1299" t="str">
            <v>TALOJA</v>
          </cell>
          <cell r="O1299">
            <v>9103550483</v>
          </cell>
        </row>
        <row r="1300">
          <cell r="K1300" t="str">
            <v>VVF/TAL/EXP/0475</v>
          </cell>
          <cell r="L1300" t="str">
            <v>Sea</v>
          </cell>
          <cell r="M1300" t="str">
            <v>EOU</v>
          </cell>
          <cell r="N1300" t="str">
            <v>TALOJA</v>
          </cell>
          <cell r="O1300" t="str">
            <v>9103550484-85</v>
          </cell>
        </row>
        <row r="1301">
          <cell r="K1301" t="str">
            <v>VVF/TAL/EXP/0476</v>
          </cell>
          <cell r="L1301" t="str">
            <v>Sea</v>
          </cell>
          <cell r="M1301" t="str">
            <v>EOU</v>
          </cell>
          <cell r="N1301" t="str">
            <v>TALOJA</v>
          </cell>
          <cell r="O1301" t="str">
            <v>9103550484-85</v>
          </cell>
        </row>
        <row r="1302">
          <cell r="K1302" t="str">
            <v>VVF/TAL/EXP/0482</v>
          </cell>
          <cell r="L1302" t="str">
            <v>Sea</v>
          </cell>
          <cell r="M1302" t="str">
            <v>EOU</v>
          </cell>
          <cell r="N1302" t="str">
            <v>TALOJA</v>
          </cell>
          <cell r="O1302">
            <v>9103550490</v>
          </cell>
        </row>
        <row r="1303">
          <cell r="K1303" t="str">
            <v>VVF/TAL/EXP/0486</v>
          </cell>
          <cell r="L1303" t="str">
            <v>Sea</v>
          </cell>
          <cell r="M1303" t="str">
            <v>EOU</v>
          </cell>
          <cell r="N1303" t="str">
            <v>TALOJA</v>
          </cell>
          <cell r="O1303">
            <v>9103550491</v>
          </cell>
        </row>
        <row r="1304">
          <cell r="K1304" t="str">
            <v>VVF/TAL/EXP/0489</v>
          </cell>
          <cell r="L1304" t="str">
            <v>Sea</v>
          </cell>
          <cell r="M1304" t="str">
            <v>EOU</v>
          </cell>
          <cell r="N1304" t="str">
            <v>TALOJA</v>
          </cell>
          <cell r="O1304">
            <v>9103550495</v>
          </cell>
        </row>
        <row r="1305">
          <cell r="K1305" t="str">
            <v>VVF/TAL/EXP/0483</v>
          </cell>
          <cell r="L1305" t="str">
            <v>Sea</v>
          </cell>
          <cell r="M1305" t="str">
            <v>EOU</v>
          </cell>
          <cell r="N1305" t="str">
            <v>TALOJA</v>
          </cell>
          <cell r="O1305" t="str">
            <v>9103550496-97</v>
          </cell>
        </row>
        <row r="1306">
          <cell r="K1306" t="str">
            <v>VVF/TAL/EXP/0488</v>
          </cell>
          <cell r="L1306" t="str">
            <v>Sea</v>
          </cell>
          <cell r="M1306" t="str">
            <v>EOU</v>
          </cell>
          <cell r="N1306" t="str">
            <v>TALOJA</v>
          </cell>
          <cell r="O1306" t="str">
            <v>9103550496-97</v>
          </cell>
        </row>
        <row r="1307">
          <cell r="K1307" t="str">
            <v>VVF/TAL/EXP/0479</v>
          </cell>
          <cell r="L1307" t="str">
            <v>Sea</v>
          </cell>
          <cell r="M1307" t="str">
            <v>EOU</v>
          </cell>
          <cell r="N1307" t="str">
            <v>TALOJA</v>
          </cell>
          <cell r="O1307">
            <v>9103550489</v>
          </cell>
        </row>
        <row r="1308">
          <cell r="K1308" t="str">
            <v>VVF/TAL/EXP/0484</v>
          </cell>
          <cell r="L1308" t="str">
            <v>Sea</v>
          </cell>
          <cell r="M1308" t="str">
            <v>EOU</v>
          </cell>
          <cell r="N1308" t="str">
            <v>TALOJA</v>
          </cell>
          <cell r="O1308">
            <v>9103550493</v>
          </cell>
        </row>
        <row r="1309">
          <cell r="K1309" t="str">
            <v>VVF/TAL/EXP/0491</v>
          </cell>
          <cell r="L1309" t="str">
            <v>Sea</v>
          </cell>
          <cell r="M1309" t="str">
            <v>EOU</v>
          </cell>
          <cell r="N1309" t="str">
            <v>TALOJA</v>
          </cell>
          <cell r="O1309">
            <v>9103550500</v>
          </cell>
        </row>
        <row r="1310">
          <cell r="K1310" t="str">
            <v>VVF/TAL/EXP/0492</v>
          </cell>
          <cell r="L1310" t="str">
            <v>Sea</v>
          </cell>
          <cell r="M1310" t="str">
            <v>EOU</v>
          </cell>
          <cell r="N1310" t="str">
            <v>TALOJA</v>
          </cell>
          <cell r="O1310">
            <v>9103550501</v>
          </cell>
        </row>
        <row r="1311">
          <cell r="K1311" t="str">
            <v>VVF/TAL/EXP/0493</v>
          </cell>
          <cell r="L1311" t="str">
            <v>Sea</v>
          </cell>
          <cell r="M1311" t="str">
            <v>EOU</v>
          </cell>
          <cell r="N1311" t="str">
            <v>TALOJA</v>
          </cell>
          <cell r="O1311">
            <v>9103550502</v>
          </cell>
        </row>
        <row r="1312">
          <cell r="K1312" t="str">
            <v>VVF/TAL/EXP/0496</v>
          </cell>
          <cell r="L1312" t="str">
            <v>Sea</v>
          </cell>
          <cell r="M1312" t="str">
            <v>EOU</v>
          </cell>
          <cell r="N1312" t="str">
            <v>TALOJA</v>
          </cell>
          <cell r="O1312">
            <v>9103550505</v>
          </cell>
        </row>
        <row r="1313">
          <cell r="K1313" t="str">
            <v>VVF/TAL/EXP/0487</v>
          </cell>
          <cell r="L1313" t="str">
            <v>Sea</v>
          </cell>
          <cell r="M1313" t="str">
            <v>EOU</v>
          </cell>
          <cell r="N1313" t="str">
            <v>TALOJA</v>
          </cell>
          <cell r="O1313">
            <v>9103550498</v>
          </cell>
        </row>
        <row r="1314">
          <cell r="K1314" t="str">
            <v>VVF/V-BULK/EXP/005</v>
          </cell>
          <cell r="L1314" t="str">
            <v>Sea</v>
          </cell>
          <cell r="M1314" t="str">
            <v>EOU</v>
          </cell>
          <cell r="N1314" t="str">
            <v>TALOJA</v>
          </cell>
          <cell r="O1314" t="str">
            <v>9103550519-21-22</v>
          </cell>
        </row>
        <row r="1315">
          <cell r="K1315" t="str">
            <v>VVF/TAL/EXP/0472</v>
          </cell>
          <cell r="L1315" t="str">
            <v>Sea</v>
          </cell>
          <cell r="M1315" t="str">
            <v>EOU</v>
          </cell>
          <cell r="N1315" t="str">
            <v>TALOJA</v>
          </cell>
          <cell r="O1315">
            <v>9103550479</v>
          </cell>
        </row>
        <row r="1316">
          <cell r="K1316" t="str">
            <v>VVF/TAL/EXP/0494</v>
          </cell>
          <cell r="L1316" t="str">
            <v>Sea</v>
          </cell>
          <cell r="M1316" t="str">
            <v>EOU</v>
          </cell>
          <cell r="N1316" t="str">
            <v>TALOJA</v>
          </cell>
          <cell r="O1316">
            <v>9103550503507</v>
          </cell>
        </row>
        <row r="1317">
          <cell r="K1317" t="str">
            <v>VVF/TAL/EXP/0498</v>
          </cell>
          <cell r="L1317" t="str">
            <v>Sea</v>
          </cell>
          <cell r="M1317" t="str">
            <v>EOU</v>
          </cell>
          <cell r="N1317" t="str">
            <v>TALOJA</v>
          </cell>
          <cell r="O1317">
            <v>9103550503507</v>
          </cell>
        </row>
        <row r="1318">
          <cell r="K1318" t="str">
            <v>VVF/TAL/EXP/0497</v>
          </cell>
          <cell r="L1318" t="str">
            <v>Sea</v>
          </cell>
          <cell r="M1318" t="str">
            <v>EOU</v>
          </cell>
          <cell r="N1318" t="str">
            <v>TALOJA</v>
          </cell>
          <cell r="O1318">
            <v>9103550506</v>
          </cell>
        </row>
        <row r="1319">
          <cell r="K1319" t="str">
            <v>VVF/TAL/EXP/0504</v>
          </cell>
          <cell r="L1319" t="str">
            <v>Sea</v>
          </cell>
          <cell r="M1319" t="str">
            <v>EOU</v>
          </cell>
          <cell r="N1319" t="str">
            <v>TALOJA</v>
          </cell>
          <cell r="O1319">
            <v>9103550512</v>
          </cell>
        </row>
        <row r="1320">
          <cell r="K1320" t="str">
            <v>VVF/TAL/EXP/0505</v>
          </cell>
          <cell r="L1320" t="str">
            <v>Sea</v>
          </cell>
          <cell r="M1320" t="str">
            <v>EOU</v>
          </cell>
          <cell r="N1320" t="str">
            <v>TALOJA</v>
          </cell>
          <cell r="O1320">
            <v>9103550513</v>
          </cell>
        </row>
        <row r="1321">
          <cell r="K1321" t="str">
            <v>VVF/TAL/EXP/0509</v>
          </cell>
          <cell r="L1321" t="str">
            <v>Sea</v>
          </cell>
          <cell r="M1321" t="str">
            <v>EOU</v>
          </cell>
          <cell r="N1321" t="str">
            <v>TALOJA</v>
          </cell>
          <cell r="O1321">
            <v>9103550516</v>
          </cell>
        </row>
        <row r="1322">
          <cell r="K1322" t="str">
            <v>VVF/TAL/EXP/0495</v>
          </cell>
          <cell r="L1322" t="str">
            <v>Sea</v>
          </cell>
          <cell r="M1322" t="str">
            <v>EOU</v>
          </cell>
          <cell r="N1322" t="str">
            <v>TALOJA</v>
          </cell>
          <cell r="O1322">
            <v>9103550504</v>
          </cell>
        </row>
        <row r="1323">
          <cell r="K1323" t="str">
            <v>VVF/TAL/EXP/0503</v>
          </cell>
          <cell r="L1323" t="str">
            <v>Sea</v>
          </cell>
          <cell r="M1323" t="str">
            <v>EOU</v>
          </cell>
          <cell r="N1323" t="str">
            <v>TALOJA</v>
          </cell>
          <cell r="O1323">
            <v>9103550511</v>
          </cell>
        </row>
        <row r="1324">
          <cell r="K1324" t="str">
            <v>VVF/TAL/EXP/0480</v>
          </cell>
          <cell r="L1324" t="str">
            <v>Sea</v>
          </cell>
          <cell r="M1324" t="str">
            <v>EOU</v>
          </cell>
          <cell r="N1324" t="str">
            <v>TALOJA</v>
          </cell>
          <cell r="O1324">
            <v>9103550494</v>
          </cell>
        </row>
        <row r="1325">
          <cell r="K1325" t="str">
            <v>VVF/TAL/EXP/0501</v>
          </cell>
          <cell r="L1325" t="str">
            <v>Sea</v>
          </cell>
          <cell r="M1325" t="str">
            <v>EOU</v>
          </cell>
          <cell r="N1325" t="str">
            <v>TALOJA</v>
          </cell>
          <cell r="O1325">
            <v>9103550509</v>
          </cell>
        </row>
        <row r="1326">
          <cell r="K1326" t="str">
            <v>VVF/TAL/EXP/0502</v>
          </cell>
          <cell r="L1326" t="str">
            <v>Sea</v>
          </cell>
          <cell r="M1326" t="str">
            <v>EOU</v>
          </cell>
          <cell r="N1326" t="str">
            <v>TALOJA</v>
          </cell>
          <cell r="O1326">
            <v>9103550510</v>
          </cell>
        </row>
        <row r="1327">
          <cell r="K1327" t="str">
            <v>VVF/TAL/EXP/0512</v>
          </cell>
          <cell r="L1327" t="str">
            <v>Sea</v>
          </cell>
          <cell r="M1327" t="str">
            <v>EOU</v>
          </cell>
          <cell r="N1327" t="str">
            <v>TALOJA</v>
          </cell>
          <cell r="O1327">
            <v>9103550526</v>
          </cell>
        </row>
        <row r="1328">
          <cell r="K1328" t="str">
            <v>VVF/TAL/EXP/0511</v>
          </cell>
          <cell r="L1328" t="str">
            <v>Sea</v>
          </cell>
          <cell r="M1328" t="str">
            <v>EOU</v>
          </cell>
          <cell r="N1328" t="str">
            <v>TALOJA</v>
          </cell>
          <cell r="O1328">
            <v>9103550525</v>
          </cell>
        </row>
        <row r="1329">
          <cell r="K1329" t="str">
            <v>VVF/TAL/EXP/0516</v>
          </cell>
          <cell r="L1329" t="str">
            <v>Sea</v>
          </cell>
          <cell r="M1329" t="str">
            <v>EOU</v>
          </cell>
          <cell r="N1329" t="str">
            <v>TALOJA</v>
          </cell>
          <cell r="O1329" t="str">
            <v>9103550528-29</v>
          </cell>
        </row>
        <row r="1330">
          <cell r="K1330" t="str">
            <v>VVF/TAL/EXP/0517</v>
          </cell>
          <cell r="L1330" t="str">
            <v>Sea</v>
          </cell>
          <cell r="M1330" t="str">
            <v>EOU</v>
          </cell>
          <cell r="N1330" t="str">
            <v>TALOJA</v>
          </cell>
          <cell r="O1330" t="str">
            <v>9103550528-29</v>
          </cell>
        </row>
        <row r="1331">
          <cell r="K1331" t="str">
            <v>VVF/TAL/EXP/0520</v>
          </cell>
          <cell r="L1331" t="str">
            <v>Sea</v>
          </cell>
          <cell r="M1331" t="str">
            <v>EOU</v>
          </cell>
          <cell r="N1331" t="str">
            <v>TALOJA</v>
          </cell>
          <cell r="O1331">
            <v>9103550533</v>
          </cell>
        </row>
        <row r="1332">
          <cell r="K1332" t="str">
            <v>VVF/TAL/EXP/0524</v>
          </cell>
          <cell r="L1332" t="str">
            <v>Sea</v>
          </cell>
          <cell r="M1332" t="str">
            <v>EOU</v>
          </cell>
          <cell r="N1332" t="str">
            <v>TALOJA</v>
          </cell>
          <cell r="O1332" t="str">
            <v>9103550539-40</v>
          </cell>
        </row>
        <row r="1333">
          <cell r="K1333" t="str">
            <v>VVF/TAL/EXP/0526</v>
          </cell>
          <cell r="L1333" t="str">
            <v>Sea</v>
          </cell>
          <cell r="M1333" t="str">
            <v>EOU</v>
          </cell>
          <cell r="N1333" t="str">
            <v>TALOJA</v>
          </cell>
          <cell r="O1333" t="str">
            <v>9103550539-40</v>
          </cell>
        </row>
        <row r="1334">
          <cell r="K1334" t="str">
            <v>VVF/TAL/EXP/0521</v>
          </cell>
          <cell r="L1334" t="str">
            <v>Sea</v>
          </cell>
          <cell r="M1334" t="str">
            <v>EOU</v>
          </cell>
          <cell r="N1334" t="str">
            <v>TALOJA</v>
          </cell>
          <cell r="O1334">
            <v>9103550536</v>
          </cell>
        </row>
        <row r="1335">
          <cell r="K1335" t="str">
            <v>VVF/TAL/EXP/0522</v>
          </cell>
          <cell r="L1335" t="str">
            <v>Sea</v>
          </cell>
          <cell r="M1335" t="str">
            <v>EOU</v>
          </cell>
          <cell r="N1335" t="str">
            <v>TALOJA</v>
          </cell>
          <cell r="O1335">
            <v>9103550537</v>
          </cell>
        </row>
        <row r="1336">
          <cell r="K1336" t="str">
            <v>VVF/TAL/EXP/0523</v>
          </cell>
          <cell r="L1336" t="str">
            <v>Sea</v>
          </cell>
          <cell r="M1336" t="str">
            <v>EOU</v>
          </cell>
          <cell r="N1336" t="str">
            <v>TALOJA</v>
          </cell>
          <cell r="O1336">
            <v>9103550538</v>
          </cell>
        </row>
        <row r="1337">
          <cell r="K1337" t="str">
            <v>VVF/TAL/EXP/0527</v>
          </cell>
          <cell r="L1337" t="str">
            <v>Sea</v>
          </cell>
          <cell r="M1337" t="str">
            <v>EOU</v>
          </cell>
          <cell r="N1337" t="str">
            <v>TALOJA</v>
          </cell>
          <cell r="O1337">
            <v>9103550545</v>
          </cell>
        </row>
        <row r="1338">
          <cell r="K1338" t="str">
            <v>VVF/TAL/EXP/0532</v>
          </cell>
          <cell r="L1338" t="str">
            <v>Sea</v>
          </cell>
          <cell r="M1338" t="str">
            <v>EOU</v>
          </cell>
          <cell r="N1338" t="str">
            <v>TALOJA</v>
          </cell>
          <cell r="O1338">
            <v>9103550545</v>
          </cell>
        </row>
        <row r="1339">
          <cell r="K1339" t="str">
            <v>VVF/TAL/EXP/0534</v>
          </cell>
          <cell r="L1339" t="str">
            <v>Sea</v>
          </cell>
          <cell r="M1339" t="str">
            <v>EOU</v>
          </cell>
          <cell r="N1339" t="str">
            <v>TALOJA</v>
          </cell>
          <cell r="O1339">
            <v>9103550546</v>
          </cell>
        </row>
        <row r="1340">
          <cell r="K1340" t="str">
            <v>VVF/TAL/EXP/0530</v>
          </cell>
          <cell r="L1340" t="str">
            <v>AIR</v>
          </cell>
          <cell r="M1340" t="str">
            <v>EOU</v>
          </cell>
          <cell r="N1340" t="str">
            <v>TALOJA</v>
          </cell>
          <cell r="O1340">
            <v>9103550556</v>
          </cell>
        </row>
        <row r="1341">
          <cell r="K1341" t="str">
            <v>VVF/TAL/EXP/0525</v>
          </cell>
          <cell r="L1341" t="str">
            <v>Sea</v>
          </cell>
          <cell r="M1341" t="str">
            <v>EOU</v>
          </cell>
          <cell r="N1341" t="str">
            <v>TALOJA</v>
          </cell>
          <cell r="O1341" t="str">
            <v>9103550543-44</v>
          </cell>
        </row>
        <row r="1342">
          <cell r="K1342" t="str">
            <v>VVF/TAL/EXP/0531</v>
          </cell>
          <cell r="L1342" t="str">
            <v>Sea</v>
          </cell>
          <cell r="M1342" t="str">
            <v>EOU</v>
          </cell>
          <cell r="N1342" t="str">
            <v>TALOJA</v>
          </cell>
          <cell r="O1342" t="str">
            <v>9103550543-44</v>
          </cell>
        </row>
        <row r="1343">
          <cell r="K1343" t="str">
            <v>VVF/TAL/EXP/0537</v>
          </cell>
          <cell r="L1343" t="str">
            <v>Sea</v>
          </cell>
          <cell r="M1343" t="str">
            <v>EOU</v>
          </cell>
          <cell r="N1343" t="str">
            <v>TALOJA</v>
          </cell>
          <cell r="O1343">
            <v>9103550549</v>
          </cell>
        </row>
        <row r="1344">
          <cell r="K1344" t="str">
            <v>VVF/TAL/EXP/0533</v>
          </cell>
          <cell r="L1344" t="str">
            <v>Sea</v>
          </cell>
          <cell r="M1344" t="str">
            <v>EOU</v>
          </cell>
          <cell r="N1344" t="str">
            <v>TALOJA</v>
          </cell>
          <cell r="O1344" t="str">
            <v>9103550553-54</v>
          </cell>
        </row>
        <row r="1345">
          <cell r="K1345" t="str">
            <v>VVF/TAL/EXP/0539</v>
          </cell>
          <cell r="L1345" t="str">
            <v>Sea</v>
          </cell>
          <cell r="M1345" t="str">
            <v>EOU</v>
          </cell>
          <cell r="N1345" t="str">
            <v>TALOJA</v>
          </cell>
          <cell r="O1345" t="str">
            <v>9103550553-54</v>
          </cell>
        </row>
        <row r="1346">
          <cell r="K1346" t="str">
            <v>VVF/TAL/EXP/0507</v>
          </cell>
          <cell r="L1346" t="str">
            <v>Sea</v>
          </cell>
          <cell r="M1346" t="str">
            <v>EOU</v>
          </cell>
          <cell r="N1346" t="str">
            <v>TALOJA</v>
          </cell>
          <cell r="O1346">
            <v>9103550515</v>
          </cell>
        </row>
        <row r="1347">
          <cell r="K1347" t="str">
            <v>VVF/TAL/EXP/0508</v>
          </cell>
          <cell r="L1347" t="str">
            <v>Sea</v>
          </cell>
          <cell r="M1347" t="str">
            <v>EOU</v>
          </cell>
          <cell r="N1347" t="str">
            <v>TALOJA</v>
          </cell>
          <cell r="O1347">
            <v>9103550517</v>
          </cell>
        </row>
        <row r="1348">
          <cell r="K1348" t="str">
            <v>VVF/TAL/EXP/0535</v>
          </cell>
          <cell r="L1348" t="str">
            <v>Sea</v>
          </cell>
          <cell r="M1348" t="str">
            <v>EOU</v>
          </cell>
          <cell r="N1348" t="str">
            <v>TALOJA</v>
          </cell>
          <cell r="O1348">
            <v>9103550547</v>
          </cell>
        </row>
        <row r="1349">
          <cell r="K1349" t="str">
            <v>VVF/TAL/EXP/0538</v>
          </cell>
          <cell r="L1349" t="str">
            <v>Sea</v>
          </cell>
          <cell r="M1349" t="str">
            <v>EOU</v>
          </cell>
          <cell r="N1349" t="str">
            <v>TALOJA</v>
          </cell>
          <cell r="O1349">
            <v>9103550550</v>
          </cell>
        </row>
        <row r="1350">
          <cell r="K1350" t="str">
            <v>VVF/TAL/EXP/0541</v>
          </cell>
          <cell r="L1350" t="str">
            <v>Sea</v>
          </cell>
          <cell r="M1350" t="str">
            <v>EOU</v>
          </cell>
          <cell r="N1350" t="str">
            <v>TALOJA</v>
          </cell>
          <cell r="O1350">
            <v>9103550552</v>
          </cell>
        </row>
        <row r="1351">
          <cell r="K1351" t="str">
            <v>VVF/TAL/EXP/0542</v>
          </cell>
          <cell r="L1351" t="str">
            <v>Sea</v>
          </cell>
          <cell r="M1351" t="str">
            <v>EOU</v>
          </cell>
          <cell r="N1351" t="str">
            <v>TALOJA</v>
          </cell>
          <cell r="O1351">
            <v>9103550555</v>
          </cell>
        </row>
        <row r="1352">
          <cell r="K1352" t="str">
            <v>VVF/TAL/EXP/0510</v>
          </cell>
          <cell r="L1352" t="str">
            <v>Sea</v>
          </cell>
          <cell r="M1352" t="str">
            <v>EOU</v>
          </cell>
          <cell r="N1352" t="str">
            <v>TALOJA</v>
          </cell>
          <cell r="O1352" t="str">
            <v>9103550534-35</v>
          </cell>
        </row>
        <row r="1353">
          <cell r="K1353" t="str">
            <v>VVF/TAL/EXP/0513</v>
          </cell>
          <cell r="L1353" t="str">
            <v>Sea</v>
          </cell>
          <cell r="M1353" t="str">
            <v>EOU</v>
          </cell>
          <cell r="N1353" t="str">
            <v>TALOJA</v>
          </cell>
          <cell r="O1353" t="str">
            <v>9103550534-35</v>
          </cell>
        </row>
        <row r="1354">
          <cell r="K1354" t="str">
            <v>VVF/TAL/EXP/0536</v>
          </cell>
          <cell r="L1354" t="str">
            <v>Sea</v>
          </cell>
          <cell r="M1354" t="str">
            <v>EOU</v>
          </cell>
          <cell r="N1354" t="str">
            <v>TALOJA</v>
          </cell>
          <cell r="O1354">
            <v>9103550548</v>
          </cell>
        </row>
        <row r="1355">
          <cell r="K1355" t="str">
            <v>VVF/TAL/EXP/0545</v>
          </cell>
          <cell r="L1355" t="str">
            <v>Sea</v>
          </cell>
          <cell r="M1355" t="str">
            <v>EOU</v>
          </cell>
          <cell r="N1355" t="str">
            <v>TALOJA</v>
          </cell>
          <cell r="O1355">
            <v>9103550557</v>
          </cell>
        </row>
        <row r="1356">
          <cell r="K1356" t="str">
            <v>VVF/TAL/EXP/0564</v>
          </cell>
          <cell r="L1356" t="str">
            <v>Sea</v>
          </cell>
          <cell r="M1356" t="str">
            <v>EOU</v>
          </cell>
          <cell r="N1356" t="str">
            <v>TALOJA</v>
          </cell>
          <cell r="O1356">
            <v>9103550567</v>
          </cell>
        </row>
        <row r="1357">
          <cell r="K1357" t="str">
            <v>VVF/TAL/EXP/0550</v>
          </cell>
          <cell r="L1357" t="str">
            <v>Sea</v>
          </cell>
          <cell r="M1357" t="str">
            <v>EOU</v>
          </cell>
          <cell r="N1357" t="str">
            <v>TALOJA</v>
          </cell>
          <cell r="O1357" t="str">
            <v>9103550564-65</v>
          </cell>
        </row>
        <row r="1358">
          <cell r="K1358" t="str">
            <v>VVF/TAL/EXP/0552</v>
          </cell>
          <cell r="L1358" t="str">
            <v>Sea</v>
          </cell>
          <cell r="M1358" t="str">
            <v>EOU</v>
          </cell>
          <cell r="N1358" t="str">
            <v>TALOJA</v>
          </cell>
          <cell r="O1358" t="str">
            <v>9103550564-65</v>
          </cell>
        </row>
        <row r="1359">
          <cell r="K1359" t="str">
            <v>VVF/TAL/EXP/0547</v>
          </cell>
          <cell r="L1359" t="str">
            <v>Sea</v>
          </cell>
          <cell r="M1359" t="str">
            <v>EOU</v>
          </cell>
          <cell r="N1359" t="str">
            <v>TALOJA</v>
          </cell>
          <cell r="O1359">
            <v>9103550560</v>
          </cell>
        </row>
        <row r="1360">
          <cell r="K1360" t="str">
            <v>VVF/TAL/EXP/0549</v>
          </cell>
          <cell r="L1360" t="str">
            <v>Sea</v>
          </cell>
          <cell r="M1360" t="str">
            <v>EOU</v>
          </cell>
          <cell r="N1360" t="str">
            <v>TALOJA</v>
          </cell>
          <cell r="O1360">
            <v>9103550562</v>
          </cell>
        </row>
        <row r="1361">
          <cell r="K1361" t="str">
            <v>VVF/TAL/EXP/0551</v>
          </cell>
          <cell r="L1361" t="str">
            <v>Sea</v>
          </cell>
          <cell r="M1361" t="str">
            <v>EOU</v>
          </cell>
          <cell r="N1361" t="str">
            <v>TALOJA</v>
          </cell>
          <cell r="O1361">
            <v>9103550563</v>
          </cell>
        </row>
        <row r="1362">
          <cell r="K1362" t="str">
            <v>VVF/TAL/EXP/0540</v>
          </cell>
          <cell r="L1362" t="str">
            <v>Sea</v>
          </cell>
          <cell r="M1362" t="str">
            <v>EOU</v>
          </cell>
          <cell r="N1362" t="str">
            <v>TALOJA</v>
          </cell>
          <cell r="O1362">
            <v>9103550551</v>
          </cell>
        </row>
        <row r="1363">
          <cell r="K1363" t="str">
            <v>VVF/TAL/EXP/0561</v>
          </cell>
          <cell r="L1363" t="str">
            <v>Sea</v>
          </cell>
          <cell r="M1363" t="str">
            <v>EOU</v>
          </cell>
          <cell r="N1363" t="str">
            <v>TALOJA</v>
          </cell>
          <cell r="O1363">
            <v>9103550569</v>
          </cell>
        </row>
        <row r="1364">
          <cell r="K1364" t="str">
            <v>VVF/TAL/EXP/0558</v>
          </cell>
          <cell r="L1364" t="str">
            <v>Sea</v>
          </cell>
          <cell r="M1364" t="str">
            <v>EOU</v>
          </cell>
          <cell r="N1364" t="str">
            <v>TALOJA</v>
          </cell>
          <cell r="O1364">
            <v>9103550570</v>
          </cell>
        </row>
        <row r="1365">
          <cell r="K1365" t="str">
            <v>VVF/TAL/EXP/0556</v>
          </cell>
          <cell r="L1365" t="str">
            <v>Sea</v>
          </cell>
          <cell r="M1365" t="str">
            <v>EOU</v>
          </cell>
          <cell r="N1365" t="str">
            <v>TALOJA</v>
          </cell>
          <cell r="O1365" t="str">
            <v>9103550572-73</v>
          </cell>
        </row>
        <row r="1366">
          <cell r="K1366" t="str">
            <v>VVF/TAL/EXP/0557</v>
          </cell>
          <cell r="L1366" t="str">
            <v>Sea</v>
          </cell>
          <cell r="M1366" t="str">
            <v>EOU</v>
          </cell>
          <cell r="N1366" t="str">
            <v>TALOJA</v>
          </cell>
          <cell r="O1366" t="str">
            <v>9103550572-73</v>
          </cell>
        </row>
        <row r="1367">
          <cell r="K1367" t="str">
            <v>VVF/TAL/EXP/0553</v>
          </cell>
          <cell r="L1367" t="str">
            <v>Sea</v>
          </cell>
          <cell r="M1367" t="str">
            <v>EOU</v>
          </cell>
          <cell r="N1367" t="str">
            <v>TALOJA</v>
          </cell>
          <cell r="O1367">
            <v>9103550574</v>
          </cell>
        </row>
        <row r="1368">
          <cell r="K1368" t="str">
            <v>VVF/TAL/EXP/0555</v>
          </cell>
          <cell r="L1368" t="str">
            <v>Sea</v>
          </cell>
          <cell r="M1368" t="str">
            <v>EOU</v>
          </cell>
          <cell r="N1368" t="str">
            <v>TALOJA</v>
          </cell>
          <cell r="O1368">
            <v>9103550571</v>
          </cell>
        </row>
        <row r="1369">
          <cell r="K1369" t="str">
            <v>VVF/TAL/EXP/0565</v>
          </cell>
          <cell r="L1369" t="str">
            <v>Sea</v>
          </cell>
          <cell r="M1369" t="str">
            <v>EOU</v>
          </cell>
          <cell r="N1369" t="str">
            <v>TALOJA</v>
          </cell>
          <cell r="O1369">
            <v>9103550566</v>
          </cell>
        </row>
        <row r="1370">
          <cell r="K1370" t="str">
            <v>VVF/TAL/EXP/0569</v>
          </cell>
          <cell r="L1370" t="str">
            <v>Sea</v>
          </cell>
          <cell r="M1370" t="str">
            <v>EOU</v>
          </cell>
          <cell r="N1370" t="str">
            <v>TALOJA</v>
          </cell>
          <cell r="O1370">
            <v>9103550583</v>
          </cell>
        </row>
        <row r="1371">
          <cell r="K1371" t="str">
            <v>VVF/TAL/EXP/0568</v>
          </cell>
          <cell r="L1371" t="str">
            <v>Sea</v>
          </cell>
          <cell r="M1371" t="str">
            <v>EOU</v>
          </cell>
          <cell r="N1371" t="str">
            <v>TALOJA</v>
          </cell>
          <cell r="O1371">
            <v>9103550578</v>
          </cell>
        </row>
        <row r="1372">
          <cell r="K1372" t="str">
            <v>VVF/TAL/EXP/0573</v>
          </cell>
          <cell r="L1372" t="str">
            <v>Sea</v>
          </cell>
          <cell r="M1372" t="str">
            <v>EOU</v>
          </cell>
          <cell r="N1372" t="str">
            <v>TALOJA</v>
          </cell>
          <cell r="O1372">
            <v>9103550586</v>
          </cell>
        </row>
        <row r="1373">
          <cell r="K1373" t="str">
            <v>VVF/TAL/EXP/0572</v>
          </cell>
          <cell r="L1373" t="str">
            <v>Sea</v>
          </cell>
          <cell r="M1373" t="str">
            <v>EOU</v>
          </cell>
          <cell r="N1373" t="str">
            <v>TALOJA</v>
          </cell>
          <cell r="O1373">
            <v>9103550596</v>
          </cell>
        </row>
        <row r="1374">
          <cell r="K1374" t="str">
            <v>VVF/TAL/EXP/0548</v>
          </cell>
          <cell r="L1374" t="str">
            <v>Sea</v>
          </cell>
          <cell r="M1374" t="str">
            <v>EOU</v>
          </cell>
          <cell r="N1374" t="str">
            <v>TALOJA</v>
          </cell>
          <cell r="O1374">
            <v>9103550561</v>
          </cell>
        </row>
        <row r="1375">
          <cell r="K1375" t="str">
            <v>VVF/TAL/EXP/0566</v>
          </cell>
          <cell r="L1375" t="str">
            <v>Sea</v>
          </cell>
          <cell r="M1375" t="str">
            <v>EOU</v>
          </cell>
          <cell r="N1375" t="str">
            <v>TALOJA</v>
          </cell>
          <cell r="O1375">
            <v>9103550587</v>
          </cell>
        </row>
        <row r="1376">
          <cell r="K1376" t="str">
            <v>VVF/TAL/EXP/0574</v>
          </cell>
          <cell r="L1376" t="str">
            <v>Sea</v>
          </cell>
          <cell r="M1376" t="str">
            <v>EOU</v>
          </cell>
          <cell r="N1376" t="str">
            <v>TALOJA</v>
          </cell>
          <cell r="O1376">
            <v>9103550588</v>
          </cell>
        </row>
        <row r="1377">
          <cell r="K1377" t="str">
            <v>VVF/TAL/EXP/0575</v>
          </cell>
          <cell r="L1377" t="str">
            <v>Sea</v>
          </cell>
          <cell r="M1377" t="str">
            <v>EOU</v>
          </cell>
          <cell r="N1377" t="str">
            <v>TALOJA</v>
          </cell>
          <cell r="O1377">
            <v>9103550589</v>
          </cell>
        </row>
        <row r="1378">
          <cell r="K1378" t="str">
            <v>VVF/TAL/EXP/0576</v>
          </cell>
          <cell r="L1378" t="str">
            <v>Sea</v>
          </cell>
          <cell r="M1378" t="str">
            <v>EOU</v>
          </cell>
          <cell r="N1378" t="str">
            <v>TALOJA</v>
          </cell>
          <cell r="O1378">
            <v>9103550590</v>
          </cell>
        </row>
        <row r="1379">
          <cell r="K1379" t="str">
            <v>VVF/TAL/EXP/0577</v>
          </cell>
          <cell r="L1379" t="str">
            <v>Sea</v>
          </cell>
          <cell r="M1379" t="str">
            <v>EOU</v>
          </cell>
          <cell r="N1379" t="str">
            <v>TALOJA</v>
          </cell>
          <cell r="O1379">
            <v>9103550591</v>
          </cell>
        </row>
        <row r="1380">
          <cell r="K1380" t="str">
            <v>VVF/TAL/EXP/0596</v>
          </cell>
          <cell r="L1380" t="str">
            <v>Sea</v>
          </cell>
          <cell r="M1380" t="str">
            <v>EOU</v>
          </cell>
          <cell r="N1380" t="str">
            <v>TALOJA</v>
          </cell>
          <cell r="O1380">
            <v>9103550613</v>
          </cell>
        </row>
        <row r="1381">
          <cell r="K1381" t="str">
            <v>VVF/TAL/EXP/0580</v>
          </cell>
          <cell r="L1381" t="str">
            <v>Sea</v>
          </cell>
          <cell r="M1381" t="str">
            <v>EOU</v>
          </cell>
          <cell r="N1381" t="str">
            <v>TALOJA</v>
          </cell>
          <cell r="O1381">
            <v>9103550594</v>
          </cell>
        </row>
        <row r="1382">
          <cell r="K1382" t="str">
            <v>VVF/TAL/EXP/0571</v>
          </cell>
          <cell r="L1382" t="str">
            <v>Sea</v>
          </cell>
          <cell r="M1382" t="str">
            <v>EOU</v>
          </cell>
          <cell r="N1382" t="str">
            <v>TALOJA</v>
          </cell>
          <cell r="O1382">
            <v>9103550599</v>
          </cell>
        </row>
        <row r="1383">
          <cell r="K1383" t="str">
            <v>VVF/TAL/EXP/0592</v>
          </cell>
          <cell r="L1383" t="str">
            <v>Sea</v>
          </cell>
          <cell r="M1383" t="str">
            <v>EOU</v>
          </cell>
          <cell r="N1383" t="str">
            <v>TALOJA</v>
          </cell>
          <cell r="O1383">
            <v>9103550608</v>
          </cell>
        </row>
        <row r="1384">
          <cell r="K1384" t="str">
            <v>VVF/TAL/EXP/0582</v>
          </cell>
          <cell r="L1384" t="str">
            <v>Sea</v>
          </cell>
          <cell r="M1384" t="str">
            <v>EOU</v>
          </cell>
          <cell r="N1384" t="str">
            <v>TALOJA</v>
          </cell>
          <cell r="O1384">
            <v>9103550601</v>
          </cell>
        </row>
        <row r="1385">
          <cell r="K1385" t="str">
            <v>VVF/TAL/EXP/0583</v>
          </cell>
          <cell r="L1385" t="str">
            <v>Sea</v>
          </cell>
          <cell r="M1385" t="str">
            <v>EOU</v>
          </cell>
          <cell r="N1385" t="str">
            <v>TALOJA</v>
          </cell>
          <cell r="O1385">
            <v>9103550602</v>
          </cell>
        </row>
        <row r="1386">
          <cell r="K1386" t="str">
            <v>VVF/TAL/EXP/0586</v>
          </cell>
          <cell r="L1386" t="str">
            <v>Sea</v>
          </cell>
          <cell r="M1386" t="str">
            <v>EOU</v>
          </cell>
          <cell r="N1386" t="str">
            <v>TALOJA</v>
          </cell>
          <cell r="O1386" t="str">
            <v>9103550605-06</v>
          </cell>
        </row>
        <row r="1387">
          <cell r="K1387" t="str">
            <v>VVF/TAL/EXP/0587</v>
          </cell>
          <cell r="L1387" t="str">
            <v>Sea</v>
          </cell>
          <cell r="M1387" t="str">
            <v>EOU</v>
          </cell>
          <cell r="N1387" t="str">
            <v>TALOJA</v>
          </cell>
          <cell r="O1387" t="str">
            <v>9103550605-06</v>
          </cell>
        </row>
        <row r="1388">
          <cell r="K1388" t="str">
            <v>VVF/TAL/EXP/0588</v>
          </cell>
          <cell r="L1388" t="str">
            <v>Sea</v>
          </cell>
          <cell r="M1388" t="str">
            <v>EOU</v>
          </cell>
          <cell r="N1388" t="str">
            <v>TALOJA</v>
          </cell>
          <cell r="O1388">
            <v>9103550604</v>
          </cell>
        </row>
        <row r="1389">
          <cell r="K1389" t="str">
            <v>VVF/TAL/EXP/0594</v>
          </cell>
          <cell r="L1389" t="str">
            <v>Sea</v>
          </cell>
          <cell r="M1389" t="str">
            <v>EOU</v>
          </cell>
          <cell r="N1389" t="str">
            <v>TALOJA</v>
          </cell>
          <cell r="O1389">
            <v>9103550611</v>
          </cell>
        </row>
        <row r="1390">
          <cell r="K1390" t="str">
            <v>VVF/TAL/EXP/0601</v>
          </cell>
          <cell r="L1390" t="str">
            <v>Sea</v>
          </cell>
          <cell r="M1390" t="str">
            <v>EOU</v>
          </cell>
          <cell r="N1390" t="str">
            <v>TALOJA</v>
          </cell>
          <cell r="O1390">
            <v>9103550620</v>
          </cell>
        </row>
        <row r="1391">
          <cell r="K1391" t="str">
            <v>VVF/TAL/EXP/0602</v>
          </cell>
          <cell r="L1391" t="str">
            <v>Sea</v>
          </cell>
          <cell r="M1391" t="str">
            <v>EOU</v>
          </cell>
          <cell r="N1391" t="str">
            <v>TALOJA</v>
          </cell>
          <cell r="O1391">
            <v>9103550620</v>
          </cell>
        </row>
        <row r="1392">
          <cell r="K1392" t="str">
            <v>VVF/TAL/EXP/0579</v>
          </cell>
          <cell r="L1392" t="str">
            <v>Sea</v>
          </cell>
          <cell r="M1392" t="str">
            <v>EOU</v>
          </cell>
          <cell r="N1392" t="str">
            <v>TALOJA</v>
          </cell>
          <cell r="O1392">
            <v>9103550597</v>
          </cell>
        </row>
        <row r="1393">
          <cell r="K1393" t="str">
            <v>VVF/TAL/EXP/0595</v>
          </cell>
          <cell r="L1393" t="str">
            <v>Sea</v>
          </cell>
          <cell r="M1393" t="str">
            <v>EOU</v>
          </cell>
          <cell r="N1393" t="str">
            <v>TALOJA</v>
          </cell>
          <cell r="O1393">
            <v>9103550612</v>
          </cell>
        </row>
        <row r="1394">
          <cell r="K1394" t="str">
            <v>VVF/TAL/EXP/0600</v>
          </cell>
          <cell r="L1394" t="str">
            <v>Sea</v>
          </cell>
          <cell r="M1394" t="str">
            <v>EOU</v>
          </cell>
          <cell r="N1394" t="str">
            <v>TALOJA</v>
          </cell>
          <cell r="O1394">
            <v>9103550619</v>
          </cell>
        </row>
        <row r="1395">
          <cell r="K1395" t="str">
            <v>VVF/TAL/EXP/0591</v>
          </cell>
          <cell r="L1395" t="str">
            <v>Sea</v>
          </cell>
          <cell r="M1395" t="str">
            <v>EOU</v>
          </cell>
          <cell r="N1395" t="str">
            <v>TALOJA</v>
          </cell>
          <cell r="O1395">
            <v>9103550609</v>
          </cell>
        </row>
        <row r="1396">
          <cell r="K1396" t="str">
            <v>VVF/TAL/EXP/0597</v>
          </cell>
          <cell r="L1396" t="str">
            <v>Sea</v>
          </cell>
          <cell r="M1396" t="str">
            <v>EOU</v>
          </cell>
          <cell r="N1396" t="str">
            <v>TALOJA</v>
          </cell>
          <cell r="O1396">
            <v>9103550614</v>
          </cell>
        </row>
        <row r="1397">
          <cell r="K1397" t="str">
            <v>VVF/TAL/EXP/0598</v>
          </cell>
          <cell r="L1397" t="str">
            <v>Sea</v>
          </cell>
          <cell r="M1397" t="str">
            <v>EOU</v>
          </cell>
          <cell r="N1397" t="str">
            <v>TALOJA</v>
          </cell>
          <cell r="O1397">
            <v>9103550615</v>
          </cell>
        </row>
        <row r="1398">
          <cell r="K1398" t="str">
            <v>VVF/TAL/EXP/0589</v>
          </cell>
          <cell r="L1398" t="str">
            <v>Sea</v>
          </cell>
          <cell r="M1398" t="str">
            <v>EOU</v>
          </cell>
          <cell r="N1398" t="str">
            <v>TALOJA</v>
          </cell>
          <cell r="O1398" t="str">
            <v>9103550617-18</v>
          </cell>
        </row>
        <row r="1399">
          <cell r="K1399" t="str">
            <v>VVF/TAL/EXP/0599</v>
          </cell>
          <cell r="L1399" t="str">
            <v>Sea</v>
          </cell>
          <cell r="M1399" t="str">
            <v>EOU</v>
          </cell>
          <cell r="N1399" t="str">
            <v>TALOJA</v>
          </cell>
          <cell r="O1399" t="str">
            <v>9103550617-18</v>
          </cell>
        </row>
        <row r="1400">
          <cell r="K1400" t="str">
            <v>VVF/TAL/EXP/0603</v>
          </cell>
          <cell r="L1400" t="str">
            <v>Sea</v>
          </cell>
          <cell r="M1400" t="str">
            <v>EOU</v>
          </cell>
          <cell r="N1400" t="str">
            <v>TALOJA</v>
          </cell>
          <cell r="O1400">
            <v>9103550621</v>
          </cell>
        </row>
        <row r="1401">
          <cell r="K1401" t="str">
            <v>VVF/TAL/EXP/0604</v>
          </cell>
          <cell r="L1401" t="str">
            <v>Sea</v>
          </cell>
          <cell r="M1401" t="str">
            <v>EOU</v>
          </cell>
          <cell r="N1401" t="str">
            <v>TALOJA</v>
          </cell>
          <cell r="O1401">
            <v>9103550622</v>
          </cell>
        </row>
        <row r="1402">
          <cell r="K1402" t="str">
            <v>VVF/TAL/EXP/0605</v>
          </cell>
          <cell r="L1402" t="str">
            <v>Sea</v>
          </cell>
          <cell r="M1402" t="str">
            <v>EOU</v>
          </cell>
          <cell r="N1402" t="str">
            <v>TALOJA</v>
          </cell>
          <cell r="O1402">
            <v>9103550623</v>
          </cell>
        </row>
        <row r="1403">
          <cell r="K1403" t="str">
            <v>VVF/TAL/EXP/0613</v>
          </cell>
          <cell r="L1403" t="str">
            <v>Sea</v>
          </cell>
          <cell r="M1403" t="str">
            <v>EOU</v>
          </cell>
          <cell r="N1403" t="str">
            <v>TALOJA</v>
          </cell>
          <cell r="O1403" t="str">
            <v>9103550630-31</v>
          </cell>
        </row>
        <row r="1404">
          <cell r="K1404" t="str">
            <v>VVF/TAL/EXP/0615</v>
          </cell>
          <cell r="L1404" t="str">
            <v>Sea</v>
          </cell>
          <cell r="M1404" t="str">
            <v>EOU</v>
          </cell>
          <cell r="N1404" t="str">
            <v>TALOJA</v>
          </cell>
          <cell r="O1404" t="str">
            <v>9103550630-31</v>
          </cell>
        </row>
        <row r="1405">
          <cell r="K1405" t="str">
            <v>VVF/TAL/EXP/0584</v>
          </cell>
          <cell r="L1405" t="str">
            <v>Sea</v>
          </cell>
          <cell r="M1405" t="str">
            <v>EOU</v>
          </cell>
          <cell r="N1405" t="str">
            <v>TALOJA</v>
          </cell>
          <cell r="O1405">
            <v>9103550603</v>
          </cell>
        </row>
        <row r="1406">
          <cell r="K1406" t="str">
            <v>VVF/TAL/EXP/0606</v>
          </cell>
          <cell r="L1406" t="str">
            <v>Sea</v>
          </cell>
          <cell r="M1406" t="str">
            <v>EOU</v>
          </cell>
          <cell r="N1406" t="str">
            <v>TALOJA</v>
          </cell>
          <cell r="O1406" t="str">
            <v>9103550624-25</v>
          </cell>
        </row>
        <row r="1407">
          <cell r="K1407" t="str">
            <v>VVF/TAL/EXP/0609</v>
          </cell>
          <cell r="L1407" t="str">
            <v>Sea</v>
          </cell>
          <cell r="M1407" t="str">
            <v>EOU</v>
          </cell>
          <cell r="N1407" t="str">
            <v>TALOJA</v>
          </cell>
          <cell r="O1407" t="str">
            <v>9103550624-25</v>
          </cell>
        </row>
        <row r="1408">
          <cell r="K1408" t="str">
            <v>VVF/TAL/EXP/0614</v>
          </cell>
          <cell r="L1408" t="str">
            <v>Sea</v>
          </cell>
          <cell r="M1408" t="str">
            <v>EOU</v>
          </cell>
          <cell r="N1408" t="str">
            <v>TALOJA</v>
          </cell>
          <cell r="O1408">
            <v>9103550632</v>
          </cell>
        </row>
        <row r="1409">
          <cell r="K1409" t="str">
            <v>VVF/TAL/EXP/0617</v>
          </cell>
          <cell r="L1409" t="str">
            <v>Sea</v>
          </cell>
          <cell r="M1409" t="str">
            <v>EOU</v>
          </cell>
          <cell r="N1409" t="str">
            <v>TALOJA</v>
          </cell>
          <cell r="O1409">
            <v>9103550633</v>
          </cell>
        </row>
        <row r="1410">
          <cell r="K1410" t="str">
            <v>VVF/TAL/EXP/0616</v>
          </cell>
          <cell r="L1410" t="str">
            <v>Sea</v>
          </cell>
          <cell r="M1410" t="str">
            <v>EOU</v>
          </cell>
          <cell r="N1410" t="str">
            <v>TALOJA</v>
          </cell>
          <cell r="O1410">
            <v>9103550634</v>
          </cell>
        </row>
        <row r="1411">
          <cell r="K1411" t="str">
            <v>VVF/TAL/EXP/0608</v>
          </cell>
          <cell r="L1411" t="str">
            <v>Sea</v>
          </cell>
          <cell r="M1411" t="str">
            <v>EOU</v>
          </cell>
          <cell r="N1411" t="str">
            <v>TALOJA</v>
          </cell>
          <cell r="O1411">
            <v>9103550635</v>
          </cell>
        </row>
        <row r="1412">
          <cell r="K1412" t="str">
            <v>VVF/TAL/EXP/0626</v>
          </cell>
          <cell r="L1412" t="str">
            <v>Sea</v>
          </cell>
          <cell r="M1412" t="str">
            <v>EOU</v>
          </cell>
          <cell r="N1412" t="str">
            <v>TALOJA</v>
          </cell>
          <cell r="O1412">
            <v>9103550641</v>
          </cell>
        </row>
        <row r="1413">
          <cell r="K1413" t="str">
            <v>VVF/TAL/EXP/0593</v>
          </cell>
          <cell r="L1413" t="str">
            <v>Sea</v>
          </cell>
          <cell r="M1413" t="str">
            <v>EOU</v>
          </cell>
          <cell r="N1413" t="str">
            <v>TALOJA</v>
          </cell>
          <cell r="O1413">
            <v>9103550610</v>
          </cell>
        </row>
        <row r="1414">
          <cell r="K1414" t="str">
            <v>VVF/TAL/EXP/0610</v>
          </cell>
          <cell r="L1414" t="str">
            <v>Sea</v>
          </cell>
          <cell r="M1414" t="str">
            <v>EOU</v>
          </cell>
          <cell r="N1414" t="str">
            <v>TALOJA</v>
          </cell>
          <cell r="O1414">
            <v>9103550626</v>
          </cell>
        </row>
        <row r="1415">
          <cell r="K1415" t="str">
            <v>VVF/TAL/EXP/0623</v>
          </cell>
          <cell r="L1415" t="str">
            <v>Sea</v>
          </cell>
          <cell r="M1415" t="str">
            <v>EOU</v>
          </cell>
          <cell r="N1415" t="str">
            <v>TALOJA</v>
          </cell>
          <cell r="O1415">
            <v>9103550638</v>
          </cell>
        </row>
        <row r="1416">
          <cell r="K1416" t="str">
            <v>VVF/TAL/EXP/0625</v>
          </cell>
          <cell r="L1416" t="str">
            <v>Sea</v>
          </cell>
          <cell r="M1416" t="str">
            <v>EOU</v>
          </cell>
          <cell r="N1416" t="str">
            <v>TALOJA</v>
          </cell>
          <cell r="O1416">
            <v>9103550642</v>
          </cell>
        </row>
        <row r="1417">
          <cell r="K1417" t="str">
            <v>VVF/TAL/EXP/0621</v>
          </cell>
          <cell r="L1417" t="str">
            <v>Sea</v>
          </cell>
          <cell r="M1417" t="str">
            <v>EOU</v>
          </cell>
          <cell r="N1417" t="str">
            <v>TALOJA</v>
          </cell>
          <cell r="O1417" t="str">
            <v>9103550639-40</v>
          </cell>
        </row>
        <row r="1418">
          <cell r="K1418" t="str">
            <v>VVF/TAL/EXP/0622</v>
          </cell>
          <cell r="L1418" t="str">
            <v>Sea</v>
          </cell>
          <cell r="M1418" t="str">
            <v>EOU</v>
          </cell>
          <cell r="N1418" t="str">
            <v>TALOJA</v>
          </cell>
          <cell r="O1418" t="str">
            <v>9103550639-40</v>
          </cell>
        </row>
        <row r="1419">
          <cell r="K1419" t="str">
            <v>VVF/TAL/EXP/0628</v>
          </cell>
          <cell r="L1419" t="str">
            <v>Sea</v>
          </cell>
          <cell r="M1419" t="str">
            <v>EOU</v>
          </cell>
          <cell r="N1419" t="str">
            <v>TALOJA</v>
          </cell>
          <cell r="O1419">
            <v>9103550648</v>
          </cell>
        </row>
        <row r="1420">
          <cell r="K1420" t="str">
            <v>VVF/TAL/EXP/0645</v>
          </cell>
          <cell r="L1420" t="str">
            <v>Sea</v>
          </cell>
          <cell r="M1420" t="str">
            <v>EOU</v>
          </cell>
          <cell r="N1420" t="str">
            <v>TALOJA</v>
          </cell>
          <cell r="O1420">
            <v>9103550660</v>
          </cell>
        </row>
        <row r="1421">
          <cell r="K1421" t="str">
            <v>VVF/TAL/EXP/0628</v>
          </cell>
          <cell r="L1421" t="str">
            <v>Sea</v>
          </cell>
          <cell r="M1421" t="str">
            <v>EOU</v>
          </cell>
          <cell r="N1421" t="str">
            <v>TALOJA</v>
          </cell>
          <cell r="O1421">
            <v>9103550645</v>
          </cell>
        </row>
        <row r="1422">
          <cell r="K1422" t="str">
            <v>VVF/TAL/EXP/0585</v>
          </cell>
          <cell r="L1422" t="str">
            <v>Sea</v>
          </cell>
          <cell r="M1422" t="str">
            <v>EOU</v>
          </cell>
          <cell r="N1422" t="str">
            <v>TALOJA</v>
          </cell>
          <cell r="O1422">
            <v>9103550616</v>
          </cell>
        </row>
        <row r="1423">
          <cell r="K1423" t="str">
            <v>VVF/TAL/EXP/0633</v>
          </cell>
          <cell r="L1423" t="str">
            <v>Sea</v>
          </cell>
          <cell r="M1423" t="str">
            <v>EOU</v>
          </cell>
          <cell r="N1423" t="str">
            <v>TALOJA</v>
          </cell>
          <cell r="O1423">
            <v>9103550650</v>
          </cell>
        </row>
        <row r="1424">
          <cell r="K1424" t="str">
            <v>VVF/TAL/EXP/0634</v>
          </cell>
          <cell r="L1424" t="str">
            <v>Sea</v>
          </cell>
          <cell r="M1424" t="str">
            <v>EOU</v>
          </cell>
          <cell r="N1424" t="str">
            <v>TALOJA</v>
          </cell>
          <cell r="O1424">
            <v>9103550651</v>
          </cell>
        </row>
        <row r="1425">
          <cell r="K1425" t="str">
            <v>VVF/TAL/EXP/0637</v>
          </cell>
          <cell r="L1425" t="str">
            <v>Sea</v>
          </cell>
          <cell r="M1425" t="str">
            <v>EOU</v>
          </cell>
          <cell r="N1425" t="str">
            <v>TALOJA</v>
          </cell>
          <cell r="O1425">
            <v>9103550654</v>
          </cell>
        </row>
        <row r="1426">
          <cell r="K1426" t="str">
            <v>VVF/TAL/EXP/0638</v>
          </cell>
          <cell r="L1426" t="str">
            <v>Sea</v>
          </cell>
          <cell r="M1426" t="str">
            <v>EOU</v>
          </cell>
          <cell r="N1426" t="str">
            <v>TALOJA</v>
          </cell>
          <cell r="O1426">
            <v>9103550654</v>
          </cell>
        </row>
        <row r="1427">
          <cell r="K1427" t="str">
            <v>VVF/TAL/EXP/0607</v>
          </cell>
          <cell r="L1427" t="str">
            <v>Sea</v>
          </cell>
          <cell r="M1427" t="str">
            <v>EOU</v>
          </cell>
          <cell r="N1427" t="str">
            <v>TALOJA</v>
          </cell>
          <cell r="O1427" t="str">
            <v>9103550627-28</v>
          </cell>
        </row>
        <row r="1428">
          <cell r="K1428" t="str">
            <v>VVF/TAL/EXP/0611</v>
          </cell>
          <cell r="L1428" t="str">
            <v>Sea</v>
          </cell>
          <cell r="M1428" t="str">
            <v>EOU</v>
          </cell>
          <cell r="N1428" t="str">
            <v>TALOJA</v>
          </cell>
          <cell r="O1428" t="str">
            <v>9103550627-28</v>
          </cell>
        </row>
        <row r="1429">
          <cell r="K1429" t="str">
            <v>VVF/TAL/EXP/0618</v>
          </cell>
          <cell r="L1429" t="str">
            <v>Sea</v>
          </cell>
          <cell r="M1429" t="str">
            <v>EOU</v>
          </cell>
          <cell r="N1429" t="str">
            <v>TALOJA</v>
          </cell>
          <cell r="O1429" t="str">
            <v>9103550636-37</v>
          </cell>
        </row>
        <row r="1430">
          <cell r="K1430" t="str">
            <v>VVF/TAL/EXP/0619</v>
          </cell>
          <cell r="L1430" t="str">
            <v>Sea</v>
          </cell>
          <cell r="M1430" t="str">
            <v>EOU</v>
          </cell>
          <cell r="N1430" t="str">
            <v>TALOJA</v>
          </cell>
          <cell r="O1430" t="str">
            <v>9103550636-37</v>
          </cell>
        </row>
        <row r="1431">
          <cell r="K1431" t="str">
            <v>VVF/TAL/EXP/0620</v>
          </cell>
          <cell r="L1431" t="str">
            <v>Sea</v>
          </cell>
          <cell r="M1431" t="str">
            <v>EOU</v>
          </cell>
          <cell r="N1431" t="str">
            <v>TALOJA</v>
          </cell>
          <cell r="O1431" t="str">
            <v>9103550636-37</v>
          </cell>
        </row>
        <row r="1432">
          <cell r="K1432" t="str">
            <v>VVF/TAL/EXP/0649</v>
          </cell>
          <cell r="L1432" t="str">
            <v>Sea</v>
          </cell>
          <cell r="M1432" t="str">
            <v>EOU</v>
          </cell>
          <cell r="N1432" t="str">
            <v>TALOJA</v>
          </cell>
          <cell r="O1432">
            <v>9103550658</v>
          </cell>
        </row>
        <row r="1433">
          <cell r="K1433" t="str">
            <v>VVF/TAL/EXP/0639</v>
          </cell>
          <cell r="L1433" t="str">
            <v>Sea</v>
          </cell>
          <cell r="M1433" t="str">
            <v>EOU</v>
          </cell>
          <cell r="N1433" t="str">
            <v>TALOJA</v>
          </cell>
          <cell r="O1433" t="str">
            <v>9103550662-63-64</v>
          </cell>
        </row>
        <row r="1434">
          <cell r="K1434" t="str">
            <v>VVF/TAL/EXP/0641</v>
          </cell>
          <cell r="L1434" t="str">
            <v>Sea</v>
          </cell>
          <cell r="M1434" t="str">
            <v>EOU</v>
          </cell>
          <cell r="N1434" t="str">
            <v>TALOJA</v>
          </cell>
          <cell r="O1434" t="str">
            <v>9103550662-63-64</v>
          </cell>
        </row>
        <row r="1435">
          <cell r="K1435" t="str">
            <v>VVF/TAL/EXP/0644</v>
          </cell>
          <cell r="L1435" t="str">
            <v>Sea</v>
          </cell>
          <cell r="M1435" t="str">
            <v>EOU</v>
          </cell>
          <cell r="N1435" t="str">
            <v>TALOJA</v>
          </cell>
          <cell r="O1435" t="str">
            <v>9103550662-63-64</v>
          </cell>
        </row>
        <row r="1436">
          <cell r="K1436" t="str">
            <v>VVF/TAL/EXP/0581</v>
          </cell>
          <cell r="L1436" t="str">
            <v>Sea</v>
          </cell>
          <cell r="M1436" t="str">
            <v>EOU</v>
          </cell>
          <cell r="N1436" t="str">
            <v>TALOJA</v>
          </cell>
          <cell r="O1436">
            <v>9103550600</v>
          </cell>
        </row>
        <row r="1437">
          <cell r="K1437" t="str">
            <v>VVF/TAL/EXP/0642</v>
          </cell>
          <cell r="L1437" t="str">
            <v>Sea</v>
          </cell>
          <cell r="M1437" t="str">
            <v>EOU</v>
          </cell>
          <cell r="N1437" t="str">
            <v>TALOJA</v>
          </cell>
          <cell r="O1437">
            <v>9103550656</v>
          </cell>
        </row>
        <row r="1438">
          <cell r="K1438" t="str">
            <v>VVF/TAL/EXP/0650</v>
          </cell>
          <cell r="L1438" t="str">
            <v>Sea</v>
          </cell>
          <cell r="M1438" t="str">
            <v>EOU</v>
          </cell>
          <cell r="N1438" t="str">
            <v>TALOJA</v>
          </cell>
          <cell r="O1438">
            <v>9103550665</v>
          </cell>
        </row>
        <row r="1439">
          <cell r="K1439" t="str">
            <v>VVF/TAL/EXP/0653</v>
          </cell>
          <cell r="L1439" t="str">
            <v>Sea</v>
          </cell>
          <cell r="M1439" t="str">
            <v>EOU</v>
          </cell>
          <cell r="N1439" t="str">
            <v>TALOJA</v>
          </cell>
          <cell r="O1439">
            <v>9103550669</v>
          </cell>
        </row>
        <row r="1440">
          <cell r="K1440" t="str">
            <v>VVF/TAL/EXP/0654</v>
          </cell>
          <cell r="L1440" t="str">
            <v>Sea</v>
          </cell>
          <cell r="M1440" t="str">
            <v>EOU</v>
          </cell>
          <cell r="N1440" t="str">
            <v>TALOJA</v>
          </cell>
          <cell r="O1440">
            <v>9103550670</v>
          </cell>
        </row>
        <row r="1441">
          <cell r="K1441" t="str">
            <v>VVF/TAL/EXP/0632</v>
          </cell>
          <cell r="L1441" t="str">
            <v>Sea</v>
          </cell>
          <cell r="M1441" t="str">
            <v>EOU</v>
          </cell>
          <cell r="N1441" t="str">
            <v>TALOJA</v>
          </cell>
          <cell r="O1441">
            <v>9103550649</v>
          </cell>
        </row>
        <row r="1442">
          <cell r="K1442" t="str">
            <v>VVF/TAL/EXP/0655</v>
          </cell>
          <cell r="L1442" t="str">
            <v>Sea</v>
          </cell>
          <cell r="M1442" t="str">
            <v>EOU</v>
          </cell>
          <cell r="N1442" t="str">
            <v>TALOJA</v>
          </cell>
          <cell r="O1442">
            <v>9103550671</v>
          </cell>
        </row>
        <row r="1443">
          <cell r="K1443" t="str">
            <v>VVF/TAL/EXP/0659</v>
          </cell>
          <cell r="L1443" t="str">
            <v>Sea</v>
          </cell>
          <cell r="M1443" t="str">
            <v>EOU</v>
          </cell>
          <cell r="N1443" t="str">
            <v>TALOJA</v>
          </cell>
          <cell r="O1443">
            <v>9103550675</v>
          </cell>
        </row>
        <row r="1444">
          <cell r="K1444" t="str">
            <v>VVF/TAL/EXP/0656</v>
          </cell>
          <cell r="L1444" t="str">
            <v>Sea</v>
          </cell>
          <cell r="M1444" t="str">
            <v>EOU</v>
          </cell>
          <cell r="N1444" t="str">
            <v>TALOJA</v>
          </cell>
          <cell r="O1444">
            <v>9103550673</v>
          </cell>
        </row>
        <row r="1445">
          <cell r="K1445" t="str">
            <v>VVF/TAL/EXP/0664</v>
          </cell>
          <cell r="L1445" t="str">
            <v>Sea</v>
          </cell>
          <cell r="M1445" t="str">
            <v>EOU</v>
          </cell>
          <cell r="N1445" t="str">
            <v>TALOJA</v>
          </cell>
          <cell r="O1445">
            <v>9103550679</v>
          </cell>
        </row>
        <row r="1446">
          <cell r="K1446" t="str">
            <v>VVF/TAL/EXP/0662</v>
          </cell>
          <cell r="L1446" t="str">
            <v>Sea</v>
          </cell>
          <cell r="M1446" t="str">
            <v>EOU</v>
          </cell>
          <cell r="N1446" t="str">
            <v>TALOJA</v>
          </cell>
          <cell r="O1446">
            <v>9103550680</v>
          </cell>
        </row>
        <row r="1447">
          <cell r="K1447" t="str">
            <v>VVF/TAL/EXP/0658</v>
          </cell>
          <cell r="L1447" t="str">
            <v>Sea</v>
          </cell>
          <cell r="M1447" t="str">
            <v>EOU</v>
          </cell>
          <cell r="N1447" t="str">
            <v>TALOJA</v>
          </cell>
          <cell r="O1447">
            <v>9103550672</v>
          </cell>
        </row>
        <row r="1448">
          <cell r="K1448" t="str">
            <v>VVF/TAL/EXP/0660</v>
          </cell>
          <cell r="L1448" t="str">
            <v>Sea</v>
          </cell>
          <cell r="M1448" t="str">
            <v>EOU</v>
          </cell>
          <cell r="N1448" t="str">
            <v>TALOJA</v>
          </cell>
          <cell r="O1448" t="str">
            <v>9103550681-82</v>
          </cell>
        </row>
        <row r="1449">
          <cell r="K1449" t="str">
            <v>VVF/TAL/EXP/0666</v>
          </cell>
          <cell r="L1449" t="str">
            <v>Sea</v>
          </cell>
          <cell r="M1449" t="str">
            <v>EOU</v>
          </cell>
          <cell r="N1449" t="str">
            <v>TALOJA</v>
          </cell>
          <cell r="O1449" t="str">
            <v>9103550681-82</v>
          </cell>
        </row>
        <row r="1450">
          <cell r="K1450" t="str">
            <v>VVF/TAL/EXP/0674</v>
          </cell>
          <cell r="L1450" t="str">
            <v>Sea</v>
          </cell>
          <cell r="M1450" t="str">
            <v>EOU</v>
          </cell>
          <cell r="N1450" t="str">
            <v>TALOJA</v>
          </cell>
          <cell r="O1450">
            <v>9103550690</v>
          </cell>
        </row>
        <row r="1451">
          <cell r="K1451" t="str">
            <v>VVF/TAL/EXP/0677</v>
          </cell>
          <cell r="L1451" t="str">
            <v>Sea</v>
          </cell>
          <cell r="M1451" t="str">
            <v>EOU</v>
          </cell>
          <cell r="N1451" t="str">
            <v>TALOJA</v>
          </cell>
          <cell r="O1451">
            <v>9103550693</v>
          </cell>
        </row>
        <row r="1452">
          <cell r="K1452" t="str">
            <v>VVF/TAL/EXP/0663</v>
          </cell>
          <cell r="L1452" t="str">
            <v>Sea</v>
          </cell>
          <cell r="M1452" t="str">
            <v>EOU</v>
          </cell>
          <cell r="N1452" t="str">
            <v>TALOJA</v>
          </cell>
          <cell r="O1452">
            <v>9103550677</v>
          </cell>
        </row>
        <row r="1453">
          <cell r="K1453" t="str">
            <v>VVF/TAL/EXP/0673</v>
          </cell>
          <cell r="L1453" t="str">
            <v>Sea</v>
          </cell>
          <cell r="M1453" t="str">
            <v>EOU</v>
          </cell>
          <cell r="N1453" t="str">
            <v>TALOJA</v>
          </cell>
          <cell r="O1453" t="str">
            <v>9103550691-92</v>
          </cell>
        </row>
        <row r="1454">
          <cell r="K1454" t="str">
            <v>VVF/TAL/EXP/0676</v>
          </cell>
          <cell r="L1454" t="str">
            <v>Sea</v>
          </cell>
          <cell r="M1454" t="str">
            <v>EOU</v>
          </cell>
          <cell r="N1454" t="str">
            <v>TALOJA</v>
          </cell>
          <cell r="O1454" t="str">
            <v>9103550691-92</v>
          </cell>
        </row>
        <row r="1455">
          <cell r="K1455" t="str">
            <v>VVF/TAL/EXP/0652</v>
          </cell>
          <cell r="L1455" t="str">
            <v>Sea</v>
          </cell>
          <cell r="M1455" t="str">
            <v>EOU</v>
          </cell>
          <cell r="N1455" t="str">
            <v>TALOJA</v>
          </cell>
          <cell r="O1455">
            <v>9103550668</v>
          </cell>
        </row>
        <row r="1456">
          <cell r="K1456" t="str">
            <v>VVF/TAL/EXP/0668</v>
          </cell>
          <cell r="L1456" t="str">
            <v>Sea</v>
          </cell>
          <cell r="M1456" t="str">
            <v>EOU</v>
          </cell>
          <cell r="N1456" t="str">
            <v>TALOJA</v>
          </cell>
          <cell r="O1456">
            <v>9103550683</v>
          </cell>
        </row>
        <row r="1457">
          <cell r="K1457" t="str">
            <v>VVF/TAL/EXP/0669</v>
          </cell>
          <cell r="L1457" t="str">
            <v>Sea</v>
          </cell>
          <cell r="M1457" t="str">
            <v>EOU</v>
          </cell>
          <cell r="N1457" t="str">
            <v>TALOJA</v>
          </cell>
          <cell r="O1457">
            <v>9103550685</v>
          </cell>
        </row>
        <row r="1458">
          <cell r="K1458" t="str">
            <v>VVF/TAL/EXP/0671</v>
          </cell>
          <cell r="L1458" t="str">
            <v>Sea</v>
          </cell>
          <cell r="M1458" t="str">
            <v>EOU</v>
          </cell>
          <cell r="N1458" t="str">
            <v>TALOJA</v>
          </cell>
          <cell r="O1458" t="str">
            <v>9103550687-88</v>
          </cell>
        </row>
        <row r="1459">
          <cell r="K1459" t="str">
            <v>VVF/TAL/EXP/0672</v>
          </cell>
          <cell r="L1459" t="str">
            <v>Sea</v>
          </cell>
          <cell r="M1459" t="str">
            <v>EOU</v>
          </cell>
          <cell r="N1459" t="str">
            <v>TALOJA</v>
          </cell>
          <cell r="O1459" t="str">
            <v>9103550687-88</v>
          </cell>
        </row>
        <row r="1460">
          <cell r="K1460" t="str">
            <v>VVF/TAL/EXP/0678</v>
          </cell>
          <cell r="L1460" t="str">
            <v>Sea</v>
          </cell>
          <cell r="M1460" t="str">
            <v>EOU</v>
          </cell>
          <cell r="N1460" t="str">
            <v>TALOJA</v>
          </cell>
          <cell r="O1460">
            <v>9103550694</v>
          </cell>
        </row>
        <row r="1461">
          <cell r="K1461" t="str">
            <v>VVF/TAL/EXP/0679</v>
          </cell>
          <cell r="L1461" t="str">
            <v>Sea</v>
          </cell>
          <cell r="M1461" t="str">
            <v>EOU</v>
          </cell>
          <cell r="N1461" t="str">
            <v>TALOJA</v>
          </cell>
          <cell r="O1461">
            <v>9103550695</v>
          </cell>
        </row>
        <row r="1462">
          <cell r="K1462" t="str">
            <v>VVF/TAL/EXP/0640</v>
          </cell>
          <cell r="L1462" t="str">
            <v>Sea</v>
          </cell>
          <cell r="M1462" t="str">
            <v>EOU</v>
          </cell>
          <cell r="N1462" t="str">
            <v>TALOJA</v>
          </cell>
          <cell r="O1462">
            <v>9103550655</v>
          </cell>
        </row>
        <row r="1463">
          <cell r="K1463" t="str">
            <v>VVF/TAL/EXP/0648</v>
          </cell>
          <cell r="L1463" t="str">
            <v>Sea</v>
          </cell>
          <cell r="M1463" t="str">
            <v>EOU</v>
          </cell>
          <cell r="N1463" t="str">
            <v>TALOJA</v>
          </cell>
          <cell r="O1463">
            <v>9103550659</v>
          </cell>
        </row>
        <row r="1464">
          <cell r="K1464" t="str">
            <v>VVF/TAL/EXP/0670</v>
          </cell>
          <cell r="L1464" t="str">
            <v>Sea</v>
          </cell>
          <cell r="M1464" t="str">
            <v>EOU</v>
          </cell>
          <cell r="N1464" t="str">
            <v>TALOJA</v>
          </cell>
          <cell r="O1464">
            <v>9103550686</v>
          </cell>
        </row>
        <row r="1465">
          <cell r="K1465" t="str">
            <v>VVF/TAL/EXP/0680</v>
          </cell>
          <cell r="L1465" t="str">
            <v>Sea</v>
          </cell>
          <cell r="M1465" t="str">
            <v>EOU</v>
          </cell>
          <cell r="N1465" t="str">
            <v>TALOJA</v>
          </cell>
          <cell r="O1465">
            <v>9103550696</v>
          </cell>
        </row>
        <row r="1466">
          <cell r="K1466" t="str">
            <v>VVF/TAL/EXP/0684</v>
          </cell>
          <cell r="L1466" t="str">
            <v>Sea</v>
          </cell>
          <cell r="M1466" t="str">
            <v>EOU</v>
          </cell>
          <cell r="N1466" t="str">
            <v>TALOJA</v>
          </cell>
          <cell r="O1466">
            <v>9103550702</v>
          </cell>
        </row>
        <row r="1467">
          <cell r="K1467" t="str">
            <v>VVF/TAL/EXP/0687</v>
          </cell>
          <cell r="L1467" t="str">
            <v>Sea</v>
          </cell>
          <cell r="M1467" t="str">
            <v>EOU</v>
          </cell>
          <cell r="N1467" t="str">
            <v>TALOJA</v>
          </cell>
          <cell r="O1467">
            <v>9103550705</v>
          </cell>
        </row>
        <row r="1468">
          <cell r="K1468" t="str">
            <v>VVF/TAL/EXP/0682</v>
          </cell>
          <cell r="L1468" t="str">
            <v>Sea</v>
          </cell>
          <cell r="M1468" t="str">
            <v>EOU</v>
          </cell>
          <cell r="N1468" t="str">
            <v>TALOJA</v>
          </cell>
          <cell r="O1468">
            <v>9103550699</v>
          </cell>
        </row>
        <row r="1469">
          <cell r="K1469" t="str">
            <v>VVF/TAL/EXP/0681</v>
          </cell>
          <cell r="L1469" t="str">
            <v>Sea</v>
          </cell>
          <cell r="M1469" t="str">
            <v>EOU</v>
          </cell>
          <cell r="N1469" t="str">
            <v>TALOJA</v>
          </cell>
          <cell r="O1469">
            <v>9103550700</v>
          </cell>
        </row>
        <row r="1470">
          <cell r="K1470" t="str">
            <v>VVF/TAL/EXP/0683</v>
          </cell>
          <cell r="L1470" t="str">
            <v>Sea</v>
          </cell>
          <cell r="M1470" t="str">
            <v>EOU</v>
          </cell>
          <cell r="N1470" t="str">
            <v>TALOJA</v>
          </cell>
          <cell r="O1470">
            <v>9103550701</v>
          </cell>
        </row>
        <row r="1471">
          <cell r="K1471" t="str">
            <v>VVF/TAL/EXP/0685</v>
          </cell>
          <cell r="L1471" t="str">
            <v>Sea</v>
          </cell>
          <cell r="M1471" t="str">
            <v>EOU</v>
          </cell>
          <cell r="N1471" t="str">
            <v>TALOJA</v>
          </cell>
          <cell r="O1471">
            <v>9103550703</v>
          </cell>
        </row>
        <row r="1472">
          <cell r="K1472" t="str">
            <v>VVF/TAL/EXP/0694</v>
          </cell>
          <cell r="L1472" t="str">
            <v>Sea</v>
          </cell>
          <cell r="M1472" t="str">
            <v>EOU</v>
          </cell>
          <cell r="N1472" t="str">
            <v>TALOJA</v>
          </cell>
          <cell r="O1472">
            <v>9103550711</v>
          </cell>
        </row>
        <row r="1473">
          <cell r="K1473" t="str">
            <v>VVF/TAL/EXP/0693</v>
          </cell>
          <cell r="L1473" t="str">
            <v>Sea</v>
          </cell>
          <cell r="M1473" t="str">
            <v>EOU</v>
          </cell>
          <cell r="N1473" t="str">
            <v>TALOJA</v>
          </cell>
          <cell r="O1473">
            <v>9103550710</v>
          </cell>
        </row>
        <row r="1474">
          <cell r="K1474" t="str">
            <v>VVF/TAL/EXP/0696</v>
          </cell>
          <cell r="L1474" t="str">
            <v>Sea</v>
          </cell>
          <cell r="M1474" t="str">
            <v>EOU</v>
          </cell>
          <cell r="N1474" t="str">
            <v>TALOJA</v>
          </cell>
          <cell r="O1474">
            <v>9103550712</v>
          </cell>
        </row>
        <row r="1475">
          <cell r="K1475" t="str">
            <v>VVF/TAL/EXP/0697</v>
          </cell>
          <cell r="L1475" t="str">
            <v>Sea</v>
          </cell>
          <cell r="M1475" t="str">
            <v>EOU</v>
          </cell>
          <cell r="N1475" t="str">
            <v>TALOJA</v>
          </cell>
          <cell r="O1475">
            <v>9103550713</v>
          </cell>
        </row>
        <row r="1476">
          <cell r="K1476" t="str">
            <v>VVF/TAL/EXP/0698</v>
          </cell>
          <cell r="L1476" t="str">
            <v>Sea</v>
          </cell>
          <cell r="M1476" t="str">
            <v>EOU</v>
          </cell>
          <cell r="N1476" t="str">
            <v>TALOJA</v>
          </cell>
          <cell r="O1476">
            <v>9103550714</v>
          </cell>
        </row>
        <row r="1477">
          <cell r="K1477" t="str">
            <v>VVF/TAL/EXP/0690</v>
          </cell>
          <cell r="L1477" t="str">
            <v>Sea</v>
          </cell>
          <cell r="M1477" t="str">
            <v>EOU</v>
          </cell>
          <cell r="N1477" t="str">
            <v>TALOJA</v>
          </cell>
          <cell r="O1477">
            <v>9103550707</v>
          </cell>
        </row>
        <row r="1478">
          <cell r="K1478" t="str">
            <v>VVF/TAL/EXP/0691</v>
          </cell>
          <cell r="L1478" t="str">
            <v>Sea</v>
          </cell>
          <cell r="M1478" t="str">
            <v>EOU</v>
          </cell>
          <cell r="N1478" t="str">
            <v>TALOJA</v>
          </cell>
          <cell r="O1478">
            <v>9103550707</v>
          </cell>
        </row>
        <row r="1479">
          <cell r="K1479" t="str">
            <v>VVF/TAL/EXP/0695</v>
          </cell>
          <cell r="L1479" t="str">
            <v>Sea</v>
          </cell>
          <cell r="M1479" t="str">
            <v>EOU</v>
          </cell>
          <cell r="N1479" t="str">
            <v>TALOJA</v>
          </cell>
          <cell r="O1479" t="str">
            <v>9103550718-19-20</v>
          </cell>
        </row>
        <row r="1480">
          <cell r="K1480" t="str">
            <v>VVF/TAL/EXP/0701</v>
          </cell>
          <cell r="L1480" t="str">
            <v>Sea</v>
          </cell>
          <cell r="M1480" t="str">
            <v>EOU</v>
          </cell>
          <cell r="N1480" t="str">
            <v>TALOJA</v>
          </cell>
          <cell r="O1480" t="str">
            <v>9103550718-19-20</v>
          </cell>
        </row>
        <row r="1481">
          <cell r="K1481" t="str">
            <v>VVF/TAL/EXP/0705</v>
          </cell>
          <cell r="L1481" t="str">
            <v>Sea</v>
          </cell>
          <cell r="M1481" t="str">
            <v>EOU</v>
          </cell>
          <cell r="N1481" t="str">
            <v>TALOJA</v>
          </cell>
          <cell r="O1481" t="str">
            <v>9103550718-19-20</v>
          </cell>
        </row>
        <row r="1482">
          <cell r="K1482" t="str">
            <v>VVF/TAL/EXP/0688</v>
          </cell>
          <cell r="L1482" t="str">
            <v>Sea</v>
          </cell>
          <cell r="M1482" t="str">
            <v>EOU</v>
          </cell>
          <cell r="N1482" t="str">
            <v>TALOJA</v>
          </cell>
          <cell r="O1482">
            <v>9103550706</v>
          </cell>
        </row>
        <row r="1483">
          <cell r="K1483" t="str">
            <v>VVF/TAL/EXP/0703</v>
          </cell>
          <cell r="L1483" t="str">
            <v>Sea</v>
          </cell>
          <cell r="M1483" t="str">
            <v>EOU</v>
          </cell>
          <cell r="N1483" t="str">
            <v>TALOJA</v>
          </cell>
          <cell r="O1483">
            <v>9103550717</v>
          </cell>
        </row>
        <row r="1484">
          <cell r="K1484" t="str">
            <v>VVF/TAL/EXP/0702</v>
          </cell>
          <cell r="L1484" t="str">
            <v>Sea</v>
          </cell>
          <cell r="M1484" t="str">
            <v>EOU</v>
          </cell>
          <cell r="N1484" t="str">
            <v>TALOJA</v>
          </cell>
          <cell r="O1484" t="str">
            <v>9103550721-22</v>
          </cell>
        </row>
        <row r="1485">
          <cell r="K1485" t="str">
            <v>VVF/TAL/EXP/0706</v>
          </cell>
          <cell r="L1485" t="str">
            <v>Sea</v>
          </cell>
          <cell r="M1485" t="str">
            <v>EOU</v>
          </cell>
          <cell r="N1485" t="str">
            <v>TALOJA</v>
          </cell>
          <cell r="O1485" t="str">
            <v>9103550721-22</v>
          </cell>
        </row>
        <row r="1486">
          <cell r="K1486" t="str">
            <v>VVF/TAL/EXP/0710</v>
          </cell>
          <cell r="L1486" t="str">
            <v>Sea</v>
          </cell>
          <cell r="M1486" t="str">
            <v>EOU</v>
          </cell>
          <cell r="N1486" t="str">
            <v>TALOJA</v>
          </cell>
          <cell r="O1486">
            <v>9103550724</v>
          </cell>
        </row>
        <row r="1487">
          <cell r="K1487" t="str">
            <v>VVF/TAL/EXP/0708</v>
          </cell>
          <cell r="L1487" t="str">
            <v>Sea</v>
          </cell>
          <cell r="M1487" t="str">
            <v>EOU</v>
          </cell>
          <cell r="N1487" t="str">
            <v>TALOJA</v>
          </cell>
          <cell r="O1487">
            <v>9103550725</v>
          </cell>
        </row>
        <row r="1488">
          <cell r="K1488" t="str">
            <v>VVF/TAL/EXP/0712</v>
          </cell>
          <cell r="L1488" t="str">
            <v>Air</v>
          </cell>
          <cell r="M1488" t="str">
            <v>EOU</v>
          </cell>
          <cell r="N1488" t="str">
            <v>TALOJA</v>
          </cell>
          <cell r="O1488">
            <v>9103550736</v>
          </cell>
        </row>
        <row r="1489">
          <cell r="K1489" t="str">
            <v>VVF/TAL/EXP/0692</v>
          </cell>
          <cell r="L1489" t="str">
            <v>Sea</v>
          </cell>
          <cell r="M1489" t="str">
            <v>EOU</v>
          </cell>
          <cell r="N1489" t="str">
            <v>TALOJA</v>
          </cell>
          <cell r="O1489">
            <v>9103550709</v>
          </cell>
        </row>
        <row r="1490">
          <cell r="K1490" t="str">
            <v>VVF/TAL/EXP/0707</v>
          </cell>
          <cell r="L1490" t="str">
            <v>Sea</v>
          </cell>
          <cell r="M1490" t="str">
            <v>EOU</v>
          </cell>
          <cell r="N1490" t="str">
            <v>TALOJA</v>
          </cell>
          <cell r="O1490">
            <v>9103550723</v>
          </cell>
        </row>
        <row r="1491">
          <cell r="K1491" t="str">
            <v>VVF/TAL/EXP/0709</v>
          </cell>
          <cell r="L1491" t="str">
            <v>Sea</v>
          </cell>
          <cell r="M1491" t="str">
            <v>EOU</v>
          </cell>
          <cell r="N1491" t="str">
            <v>TALOJA</v>
          </cell>
          <cell r="O1491">
            <v>9103550726</v>
          </cell>
        </row>
        <row r="1492">
          <cell r="K1492" t="str">
            <v>VVF/TAL/EXP/0711</v>
          </cell>
          <cell r="L1492" t="str">
            <v>Sea</v>
          </cell>
          <cell r="M1492" t="str">
            <v>EOU</v>
          </cell>
          <cell r="N1492" t="str">
            <v>TALOJA</v>
          </cell>
          <cell r="O1492" t="str">
            <v>9103550727-28</v>
          </cell>
        </row>
        <row r="1493">
          <cell r="K1493" t="str">
            <v>VVF/TAL/EXP/0713</v>
          </cell>
          <cell r="L1493" t="str">
            <v>Sea</v>
          </cell>
          <cell r="M1493" t="str">
            <v>EOU</v>
          </cell>
          <cell r="N1493" t="str">
            <v>TALOJA</v>
          </cell>
          <cell r="O1493" t="str">
            <v>9103550727-28</v>
          </cell>
        </row>
        <row r="1494">
          <cell r="K1494" t="str">
            <v>VVF/TAL/EXP/0716</v>
          </cell>
          <cell r="L1494" t="str">
            <v>Sea</v>
          </cell>
          <cell r="M1494" t="str">
            <v>EOU</v>
          </cell>
          <cell r="N1494" t="str">
            <v>TALOJA</v>
          </cell>
          <cell r="O1494">
            <v>9103550729</v>
          </cell>
        </row>
        <row r="1495">
          <cell r="K1495" t="str">
            <v>VVF/TAL/EXP/0717</v>
          </cell>
          <cell r="L1495" t="str">
            <v>Sea</v>
          </cell>
          <cell r="M1495" t="str">
            <v>EOU</v>
          </cell>
          <cell r="N1495" t="str">
            <v>TALOJA</v>
          </cell>
          <cell r="O1495">
            <v>9103550731</v>
          </cell>
        </row>
        <row r="1496">
          <cell r="K1496" t="str">
            <v>VVF/TAL/EXP/0714</v>
          </cell>
          <cell r="L1496" t="str">
            <v>Sea</v>
          </cell>
          <cell r="M1496" t="str">
            <v>EOU</v>
          </cell>
          <cell r="N1496" t="str">
            <v>TALOJA</v>
          </cell>
          <cell r="O1496">
            <v>9103550734</v>
          </cell>
        </row>
        <row r="1497">
          <cell r="K1497" t="str">
            <v>VVF/TAL/EXP/0719</v>
          </cell>
          <cell r="L1497" t="str">
            <v>Sea</v>
          </cell>
          <cell r="M1497" t="str">
            <v>EOU</v>
          </cell>
          <cell r="N1497" t="str">
            <v>TALOJA</v>
          </cell>
          <cell r="O1497">
            <v>9103550734</v>
          </cell>
        </row>
        <row r="1498">
          <cell r="K1498" t="str">
            <v>VVF/TAL/EXP/0715</v>
          </cell>
          <cell r="L1498" t="str">
            <v>Sea</v>
          </cell>
          <cell r="M1498" t="str">
            <v>EOU</v>
          </cell>
          <cell r="N1498" t="str">
            <v>TALOJA</v>
          </cell>
          <cell r="O1498">
            <v>9103550730</v>
          </cell>
        </row>
        <row r="1499">
          <cell r="K1499" t="str">
            <v>VVF/TAL/EXP/0723</v>
          </cell>
          <cell r="L1499" t="str">
            <v>Sea</v>
          </cell>
          <cell r="M1499" t="str">
            <v>EOU</v>
          </cell>
          <cell r="N1499" t="str">
            <v>TALOJA</v>
          </cell>
          <cell r="O1499">
            <v>9103550739</v>
          </cell>
        </row>
        <row r="1500">
          <cell r="K1500" t="str">
            <v>VVF/TAL/EXP/0722</v>
          </cell>
          <cell r="L1500" t="str">
            <v>Sea</v>
          </cell>
          <cell r="M1500" t="str">
            <v>EOU</v>
          </cell>
          <cell r="N1500" t="str">
            <v>TALOJA</v>
          </cell>
          <cell r="O1500">
            <v>9103550738</v>
          </cell>
        </row>
        <row r="1501">
          <cell r="K1501" t="str">
            <v>VVF/TAL/EXP/0731</v>
          </cell>
          <cell r="L1501" t="str">
            <v>Sea</v>
          </cell>
          <cell r="M1501" t="str">
            <v>EOU</v>
          </cell>
          <cell r="N1501" t="str">
            <v>TALOJA</v>
          </cell>
          <cell r="O1501">
            <v>9103550744</v>
          </cell>
        </row>
        <row r="1502">
          <cell r="K1502" t="str">
            <v>VVF/TAL/EXP/0733</v>
          </cell>
          <cell r="L1502" t="str">
            <v>Sea</v>
          </cell>
          <cell r="M1502" t="str">
            <v>EOU</v>
          </cell>
          <cell r="N1502" t="str">
            <v>TALOJA</v>
          </cell>
          <cell r="O1502">
            <v>9103550746</v>
          </cell>
        </row>
        <row r="1503">
          <cell r="K1503" t="str">
            <v>VVF/TAL/EXP/0726</v>
          </cell>
          <cell r="L1503" t="str">
            <v>Sea</v>
          </cell>
          <cell r="M1503" t="str">
            <v>EOU</v>
          </cell>
          <cell r="N1503" t="str">
            <v>TALOJA</v>
          </cell>
          <cell r="O1503">
            <v>9103550741</v>
          </cell>
        </row>
        <row r="1504">
          <cell r="K1504" t="str">
            <v>VVF/TAL/EXP/0727</v>
          </cell>
          <cell r="L1504" t="str">
            <v>Sea</v>
          </cell>
          <cell r="M1504" t="str">
            <v>EOU</v>
          </cell>
          <cell r="N1504" t="str">
            <v>TALOJA</v>
          </cell>
          <cell r="O1504">
            <v>9103550741</v>
          </cell>
        </row>
        <row r="1505">
          <cell r="K1505" t="str">
            <v>VVF/TAL/EXP/0724</v>
          </cell>
          <cell r="L1505" t="str">
            <v>Sea</v>
          </cell>
          <cell r="M1505" t="str">
            <v>EOU</v>
          </cell>
          <cell r="N1505" t="str">
            <v>TALOJA</v>
          </cell>
          <cell r="O1505">
            <v>9103550740</v>
          </cell>
        </row>
        <row r="1506">
          <cell r="K1506" t="str">
            <v>VVF/TAL/EXP/0729</v>
          </cell>
          <cell r="L1506" t="str">
            <v>Sea</v>
          </cell>
          <cell r="M1506" t="str">
            <v>EOU</v>
          </cell>
          <cell r="N1506" t="str">
            <v>TALOJA</v>
          </cell>
          <cell r="O1506">
            <v>9103550742</v>
          </cell>
        </row>
        <row r="1507">
          <cell r="K1507" t="str">
            <v>VVF/TAL/EXP/0728</v>
          </cell>
          <cell r="L1507" t="str">
            <v>Sea</v>
          </cell>
          <cell r="M1507" t="str">
            <v>EOU</v>
          </cell>
          <cell r="N1507" t="str">
            <v>TALOJA</v>
          </cell>
          <cell r="O1507">
            <v>9103550743</v>
          </cell>
        </row>
        <row r="1508">
          <cell r="K1508" t="str">
            <v>VVF/TAL/EXP/0737</v>
          </cell>
          <cell r="L1508" t="str">
            <v>Sea</v>
          </cell>
          <cell r="M1508" t="str">
            <v>EOU</v>
          </cell>
          <cell r="N1508" t="str">
            <v>TALOJA</v>
          </cell>
          <cell r="O1508">
            <v>9103550750</v>
          </cell>
        </row>
        <row r="1509">
          <cell r="K1509" t="str">
            <v>VVF/TAL/EXP/0730</v>
          </cell>
          <cell r="L1509" t="str">
            <v>Sea</v>
          </cell>
          <cell r="M1509" t="str">
            <v>EOU</v>
          </cell>
          <cell r="N1509" t="str">
            <v>TALOJA</v>
          </cell>
          <cell r="O1509" t="str">
            <v>9103550753-54</v>
          </cell>
        </row>
        <row r="1510">
          <cell r="K1510" t="str">
            <v>VVF/TAL/EXP/0740</v>
          </cell>
          <cell r="L1510" t="str">
            <v>Sea</v>
          </cell>
          <cell r="M1510" t="str">
            <v>EOU</v>
          </cell>
          <cell r="N1510" t="str">
            <v>TALOJA</v>
          </cell>
          <cell r="O1510" t="str">
            <v>9103550753-54</v>
          </cell>
        </row>
        <row r="1511">
          <cell r="K1511" t="str">
            <v>VVF/TAL/EXP/0748</v>
          </cell>
          <cell r="L1511" t="str">
            <v>Sea</v>
          </cell>
          <cell r="M1511" t="str">
            <v>EOU</v>
          </cell>
          <cell r="N1511" t="str">
            <v>TALOJA</v>
          </cell>
          <cell r="O1511">
            <v>9103550766</v>
          </cell>
        </row>
        <row r="1512">
          <cell r="K1512" t="str">
            <v>VVF/TAL/EXP/0758</v>
          </cell>
          <cell r="L1512" t="str">
            <v>Sea</v>
          </cell>
          <cell r="M1512" t="str">
            <v>EOU</v>
          </cell>
          <cell r="N1512" t="str">
            <v>TALOJA</v>
          </cell>
          <cell r="O1512">
            <v>9103550772</v>
          </cell>
        </row>
        <row r="1513">
          <cell r="K1513" t="str">
            <v>VVF/TAL/EXP/0767</v>
          </cell>
          <cell r="L1513" t="str">
            <v>Sea</v>
          </cell>
          <cell r="M1513" t="str">
            <v>EOU</v>
          </cell>
          <cell r="N1513" t="str">
            <v>TALOJA</v>
          </cell>
          <cell r="O1513">
            <v>9103550778</v>
          </cell>
        </row>
        <row r="1514">
          <cell r="K1514" t="str">
            <v>VVF/TAL/EXP/0736</v>
          </cell>
          <cell r="L1514" t="str">
            <v>Sea</v>
          </cell>
          <cell r="M1514" t="str">
            <v>EOU</v>
          </cell>
          <cell r="N1514" t="str">
            <v>TALOJA</v>
          </cell>
          <cell r="O1514">
            <v>9103550749</v>
          </cell>
        </row>
        <row r="1515">
          <cell r="K1515" t="str">
            <v>VVF/TAL/EXP/0741</v>
          </cell>
          <cell r="L1515" t="str">
            <v>Sea</v>
          </cell>
          <cell r="M1515" t="str">
            <v>EOU</v>
          </cell>
          <cell r="N1515" t="str">
            <v>TALOJA</v>
          </cell>
          <cell r="O1515" t="str">
            <v>9103550755-56</v>
          </cell>
        </row>
        <row r="1516">
          <cell r="K1516" t="str">
            <v>VVF/TAL/EXP/0742</v>
          </cell>
          <cell r="L1516" t="str">
            <v>Sea</v>
          </cell>
          <cell r="M1516" t="str">
            <v>EOU</v>
          </cell>
          <cell r="N1516" t="str">
            <v>TALOJA</v>
          </cell>
          <cell r="O1516" t="str">
            <v>9103550755-56</v>
          </cell>
        </row>
        <row r="1517">
          <cell r="K1517" t="str">
            <v>VVF/TAL/EXP/0734</v>
          </cell>
          <cell r="L1517" t="str">
            <v>Sea</v>
          </cell>
          <cell r="M1517" t="str">
            <v>EOU</v>
          </cell>
          <cell r="N1517" t="str">
            <v>TALOJA</v>
          </cell>
          <cell r="O1517">
            <v>9103550747</v>
          </cell>
        </row>
        <row r="1518">
          <cell r="K1518" t="str">
            <v>VVF/TAL/EXP/0735</v>
          </cell>
          <cell r="L1518" t="str">
            <v>Sea</v>
          </cell>
          <cell r="M1518" t="str">
            <v>EOU</v>
          </cell>
          <cell r="N1518" t="str">
            <v>TALOJA</v>
          </cell>
          <cell r="O1518">
            <v>9103550748</v>
          </cell>
        </row>
        <row r="1519">
          <cell r="K1519" t="str">
            <v>VVF/TAL/EXP/0738</v>
          </cell>
          <cell r="L1519" t="str">
            <v>Sea</v>
          </cell>
          <cell r="M1519" t="str">
            <v>EOU</v>
          </cell>
          <cell r="N1519" t="str">
            <v>TALOJA</v>
          </cell>
          <cell r="O1519">
            <v>9103550751</v>
          </cell>
        </row>
        <row r="1520">
          <cell r="K1520" t="str">
            <v>VVF/TAL/EXP/0744</v>
          </cell>
          <cell r="L1520" t="str">
            <v>Sea</v>
          </cell>
          <cell r="M1520" t="str">
            <v>EOU</v>
          </cell>
          <cell r="N1520" t="str">
            <v>TALOJA</v>
          </cell>
          <cell r="O1520">
            <v>9103550757</v>
          </cell>
        </row>
        <row r="1521">
          <cell r="K1521" t="str">
            <v>VVF/TAL/EXP/0746</v>
          </cell>
          <cell r="L1521" t="str">
            <v>Sea</v>
          </cell>
          <cell r="M1521" t="str">
            <v>EOU</v>
          </cell>
          <cell r="N1521" t="str">
            <v>TALOJA</v>
          </cell>
          <cell r="O1521">
            <v>9103550758</v>
          </cell>
        </row>
        <row r="1522">
          <cell r="K1522" t="str">
            <v>VVF/TAL/EXP/0750</v>
          </cell>
          <cell r="L1522" t="str">
            <v>Sea</v>
          </cell>
          <cell r="M1522" t="str">
            <v>EOU</v>
          </cell>
          <cell r="N1522" t="str">
            <v>TALOJA</v>
          </cell>
          <cell r="O1522">
            <v>9103550762</v>
          </cell>
        </row>
        <row r="1523">
          <cell r="K1523" t="str">
            <v>VVF/TAL/EXP/0754</v>
          </cell>
          <cell r="L1523" t="str">
            <v>Sea</v>
          </cell>
          <cell r="M1523" t="str">
            <v>EOU</v>
          </cell>
          <cell r="N1523" t="str">
            <v>TALOJA</v>
          </cell>
          <cell r="O1523">
            <v>9103550765</v>
          </cell>
        </row>
        <row r="1524">
          <cell r="K1524" t="str">
            <v>VVF/TAL/EXP/0752</v>
          </cell>
          <cell r="L1524" t="str">
            <v>Sea</v>
          </cell>
          <cell r="M1524" t="str">
            <v>EOU</v>
          </cell>
          <cell r="N1524" t="str">
            <v>TALOJA</v>
          </cell>
          <cell r="O1524">
            <v>9103550763</v>
          </cell>
        </row>
        <row r="1525">
          <cell r="K1525" t="str">
            <v>VVF/TAL/EXP/0743</v>
          </cell>
          <cell r="L1525" t="str">
            <v>Sea</v>
          </cell>
          <cell r="M1525" t="str">
            <v>EOU</v>
          </cell>
          <cell r="N1525" t="str">
            <v>TALOJA</v>
          </cell>
          <cell r="O1525">
            <v>9103550761</v>
          </cell>
        </row>
        <row r="1526">
          <cell r="K1526" t="str">
            <v>VVF/TAL/EXP/0749</v>
          </cell>
          <cell r="L1526" t="str">
            <v>Sea</v>
          </cell>
          <cell r="M1526" t="str">
            <v>EOU</v>
          </cell>
          <cell r="N1526" t="str">
            <v>TALOJA</v>
          </cell>
          <cell r="O1526">
            <v>9103550761</v>
          </cell>
        </row>
        <row r="1527">
          <cell r="K1527" t="str">
            <v>VVF/TAL/EXP/0725</v>
          </cell>
          <cell r="L1527" t="str">
            <v>Sea</v>
          </cell>
          <cell r="M1527" t="str">
            <v>EOU</v>
          </cell>
          <cell r="N1527" t="str">
            <v>TALOJA</v>
          </cell>
          <cell r="O1527">
            <v>9103550774</v>
          </cell>
        </row>
        <row r="1528">
          <cell r="K1528" t="str">
            <v>VVF/TAL/EXP/0769</v>
          </cell>
          <cell r="L1528" t="str">
            <v>Sea</v>
          </cell>
          <cell r="M1528" t="str">
            <v>EOU</v>
          </cell>
          <cell r="N1528" t="str">
            <v>TALOJA</v>
          </cell>
          <cell r="O1528">
            <v>9103550779</v>
          </cell>
        </row>
        <row r="1529">
          <cell r="K1529" t="str">
            <v>VVF/TAL/EXP/0760</v>
          </cell>
          <cell r="L1529" t="str">
            <v>Sea</v>
          </cell>
          <cell r="M1529" t="str">
            <v>EOU</v>
          </cell>
          <cell r="N1529" t="str">
            <v>TALOJA</v>
          </cell>
          <cell r="O1529">
            <v>9103550769</v>
          </cell>
        </row>
        <row r="1530">
          <cell r="K1530" t="str">
            <v>VVF/TAL/EXP/0757</v>
          </cell>
          <cell r="L1530" t="str">
            <v>Sea</v>
          </cell>
          <cell r="M1530" t="str">
            <v>EOU</v>
          </cell>
          <cell r="N1530" t="str">
            <v>TALOJA</v>
          </cell>
          <cell r="O1530">
            <v>9103550771</v>
          </cell>
        </row>
        <row r="1531">
          <cell r="K1531" t="str">
            <v>VVF/TAL/EXP/0762</v>
          </cell>
          <cell r="L1531" t="str">
            <v>Sea</v>
          </cell>
          <cell r="M1531" t="str">
            <v>EOU</v>
          </cell>
          <cell r="N1531" t="str">
            <v>TALOJA</v>
          </cell>
          <cell r="O1531">
            <v>9103550776</v>
          </cell>
        </row>
        <row r="1532">
          <cell r="K1532" t="str">
            <v>VVF/TAL/EXP/0765</v>
          </cell>
          <cell r="L1532" t="str">
            <v>Sea</v>
          </cell>
          <cell r="M1532" t="str">
            <v>EOU</v>
          </cell>
          <cell r="N1532" t="str">
            <v>TALOJA</v>
          </cell>
          <cell r="O1532" t="str">
            <v>9103550780-81</v>
          </cell>
        </row>
        <row r="1533">
          <cell r="K1533" t="str">
            <v>VVF/TAL/EXP/0766</v>
          </cell>
          <cell r="L1533" t="str">
            <v>Sea</v>
          </cell>
          <cell r="M1533" t="str">
            <v>EOU</v>
          </cell>
          <cell r="N1533" t="str">
            <v>TALOJA</v>
          </cell>
          <cell r="O1533" t="str">
            <v>9103550780-81</v>
          </cell>
        </row>
        <row r="1534">
          <cell r="K1534" t="str">
            <v>VVF/TAL/EXP/0772</v>
          </cell>
          <cell r="L1534" t="str">
            <v>Sea</v>
          </cell>
          <cell r="M1534" t="str">
            <v>EOU</v>
          </cell>
          <cell r="N1534" t="str">
            <v>TALOJA</v>
          </cell>
          <cell r="O1534" t="str">
            <v>9103550780-81</v>
          </cell>
        </row>
        <row r="1535">
          <cell r="K1535" t="str">
            <v>VVF/TAL/EXP/0763</v>
          </cell>
          <cell r="L1535" t="str">
            <v>Sea</v>
          </cell>
          <cell r="M1535" t="str">
            <v>EOU</v>
          </cell>
          <cell r="N1535" t="str">
            <v>TALOJA</v>
          </cell>
          <cell r="O1535">
            <v>9103550785</v>
          </cell>
        </row>
        <row r="1536">
          <cell r="K1536" t="str">
            <v>VVF/TAL/EXP/0785</v>
          </cell>
          <cell r="L1536" t="str">
            <v>Sea</v>
          </cell>
          <cell r="M1536" t="str">
            <v>EOU</v>
          </cell>
          <cell r="N1536" t="str">
            <v>TALOJA</v>
          </cell>
          <cell r="O1536">
            <v>9103550799</v>
          </cell>
        </row>
        <row r="1537">
          <cell r="K1537" t="str">
            <v>VVF/TAL/EXP/0775</v>
          </cell>
          <cell r="L1537" t="str">
            <v>Sea</v>
          </cell>
          <cell r="M1537" t="str">
            <v>EOU</v>
          </cell>
          <cell r="N1537" t="str">
            <v>TALOJA</v>
          </cell>
          <cell r="O1537">
            <v>9103550786</v>
          </cell>
        </row>
        <row r="1538">
          <cell r="K1538" t="str">
            <v>VVF/TAL/EXP/0751</v>
          </cell>
          <cell r="L1538" t="str">
            <v>Sea</v>
          </cell>
          <cell r="M1538" t="str">
            <v>EOU</v>
          </cell>
          <cell r="N1538" t="str">
            <v>TALOJA</v>
          </cell>
          <cell r="O1538">
            <v>9103550767</v>
          </cell>
        </row>
        <row r="1539">
          <cell r="K1539" t="str">
            <v>VVF/TAL/EXP/0756</v>
          </cell>
          <cell r="L1539" t="str">
            <v>Sea</v>
          </cell>
          <cell r="M1539" t="str">
            <v>EOU</v>
          </cell>
          <cell r="N1539" t="str">
            <v>TALOJA</v>
          </cell>
          <cell r="O1539">
            <v>9103550770</v>
          </cell>
        </row>
        <row r="1540">
          <cell r="K1540" t="str">
            <v>VVF/TAL/EXP/0778</v>
          </cell>
          <cell r="L1540" t="str">
            <v>Sea</v>
          </cell>
          <cell r="M1540" t="str">
            <v>EOU</v>
          </cell>
          <cell r="N1540" t="str">
            <v>TALOJA</v>
          </cell>
          <cell r="O1540">
            <v>9103550795</v>
          </cell>
        </row>
        <row r="1541">
          <cell r="K1541" t="str">
            <v>VVF/TAL/EXP/0784</v>
          </cell>
          <cell r="L1541" t="str">
            <v>Sea</v>
          </cell>
          <cell r="M1541" t="str">
            <v>EOU</v>
          </cell>
          <cell r="N1541" t="str">
            <v>TALOJA</v>
          </cell>
          <cell r="O1541">
            <v>9103550798</v>
          </cell>
        </row>
        <row r="1542">
          <cell r="K1542" t="str">
            <v>VVF/TAL/EXP/0786</v>
          </cell>
          <cell r="L1542" t="str">
            <v>Sea</v>
          </cell>
          <cell r="M1542" t="str">
            <v>EOU</v>
          </cell>
          <cell r="N1542" t="str">
            <v>TALOJA</v>
          </cell>
          <cell r="O1542">
            <v>9103550800</v>
          </cell>
        </row>
        <row r="1543">
          <cell r="K1543" t="str">
            <v>VVF/TAL/EXP/0783</v>
          </cell>
          <cell r="L1543" t="str">
            <v>Sea</v>
          </cell>
          <cell r="M1543" t="str">
            <v>EOU</v>
          </cell>
          <cell r="N1543" t="str">
            <v>TALOJA</v>
          </cell>
          <cell r="O1543">
            <v>9103550797</v>
          </cell>
        </row>
        <row r="1544">
          <cell r="K1544" t="str">
            <v>VVF/TAL/EXP/0789</v>
          </cell>
          <cell r="L1544" t="str">
            <v>Sea</v>
          </cell>
          <cell r="M1544" t="str">
            <v>EOU</v>
          </cell>
          <cell r="N1544" t="str">
            <v>TALOJA</v>
          </cell>
          <cell r="O1544">
            <v>9103550802</v>
          </cell>
        </row>
        <row r="1545">
          <cell r="K1545" t="str">
            <v>VVF/TAL/EXP/0801</v>
          </cell>
          <cell r="L1545" t="str">
            <v>Sea</v>
          </cell>
          <cell r="M1545" t="str">
            <v>EOU</v>
          </cell>
          <cell r="N1545" t="str">
            <v>TALOJA</v>
          </cell>
          <cell r="O1545">
            <v>9103550817</v>
          </cell>
        </row>
        <row r="1546">
          <cell r="K1546" t="str">
            <v>VVF/TAL/EXP/0776</v>
          </cell>
          <cell r="L1546" t="str">
            <v>Sea</v>
          </cell>
          <cell r="M1546" t="str">
            <v>EOU</v>
          </cell>
          <cell r="N1546" t="str">
            <v>TALOJA</v>
          </cell>
          <cell r="O1546">
            <v>9103550788</v>
          </cell>
        </row>
        <row r="1547">
          <cell r="K1547" t="str">
            <v>VVF/TAL/EXP/0779</v>
          </cell>
          <cell r="L1547" t="str">
            <v>Sea</v>
          </cell>
          <cell r="M1547" t="str">
            <v>EOU</v>
          </cell>
          <cell r="N1547" t="str">
            <v>TALOJA</v>
          </cell>
          <cell r="O1547">
            <v>9103550791</v>
          </cell>
        </row>
        <row r="1548">
          <cell r="K1548" t="str">
            <v>VVF/TAL/EXP/0781</v>
          </cell>
          <cell r="L1548" t="str">
            <v>Sea</v>
          </cell>
          <cell r="M1548" t="str">
            <v>EOU</v>
          </cell>
          <cell r="N1548" t="str">
            <v>TALOJA</v>
          </cell>
          <cell r="O1548">
            <v>9103550792</v>
          </cell>
        </row>
        <row r="1549">
          <cell r="K1549" t="str">
            <v>VVF/TAL/EXP/0780</v>
          </cell>
          <cell r="L1549" t="str">
            <v>Sea</v>
          </cell>
          <cell r="M1549" t="str">
            <v>EOU</v>
          </cell>
          <cell r="N1549" t="str">
            <v>TALOJA</v>
          </cell>
          <cell r="O1549">
            <v>9103550793</v>
          </cell>
        </row>
        <row r="1550">
          <cell r="K1550" t="str">
            <v>VVF/TAL/EXP/0790</v>
          </cell>
          <cell r="L1550" t="str">
            <v>Sea</v>
          </cell>
          <cell r="M1550" t="str">
            <v>EOU</v>
          </cell>
          <cell r="N1550" t="str">
            <v>TALOJA</v>
          </cell>
          <cell r="O1550">
            <v>9103550803</v>
          </cell>
        </row>
        <row r="1551">
          <cell r="K1551" t="str">
            <v>VVF/TAL/EXP/0790</v>
          </cell>
          <cell r="L1551" t="str">
            <v>Sea</v>
          </cell>
          <cell r="M1551" t="str">
            <v>EOU</v>
          </cell>
          <cell r="N1551" t="str">
            <v>TALOJA</v>
          </cell>
          <cell r="O1551">
            <v>9103550805</v>
          </cell>
        </row>
        <row r="1552">
          <cell r="K1552" t="str">
            <v>VVF/TAL/EXP/0795</v>
          </cell>
          <cell r="L1552" t="str">
            <v>Sea</v>
          </cell>
          <cell r="M1552" t="str">
            <v>EOU</v>
          </cell>
          <cell r="N1552" t="str">
            <v>TALOJA</v>
          </cell>
          <cell r="O1552">
            <v>9103550811</v>
          </cell>
        </row>
        <row r="1553">
          <cell r="K1553" t="str">
            <v>VVF/TAL/EXP/0798</v>
          </cell>
          <cell r="L1553" t="str">
            <v>Sea</v>
          </cell>
          <cell r="M1553" t="str">
            <v>EOU</v>
          </cell>
          <cell r="N1553" t="str">
            <v>TALOJA</v>
          </cell>
          <cell r="O1553">
            <v>9103550814</v>
          </cell>
        </row>
        <row r="1554">
          <cell r="K1554" t="str">
            <v>VVF/TAL/EXP/0792</v>
          </cell>
          <cell r="L1554" t="str">
            <v>Sea</v>
          </cell>
          <cell r="M1554" t="str">
            <v>EOU</v>
          </cell>
          <cell r="N1554" t="str">
            <v>TALOJA</v>
          </cell>
          <cell r="O1554">
            <v>9103550806</v>
          </cell>
        </row>
        <row r="1555">
          <cell r="K1555" t="str">
            <v>VVF/TAL/EXP/0793</v>
          </cell>
          <cell r="L1555" t="str">
            <v>Sea</v>
          </cell>
          <cell r="M1555" t="str">
            <v>EOU</v>
          </cell>
          <cell r="N1555" t="str">
            <v>TALOJA</v>
          </cell>
          <cell r="O1555">
            <v>9103550807</v>
          </cell>
        </row>
        <row r="1556">
          <cell r="K1556" t="str">
            <v>VVF/TAL/EXP/0799</v>
          </cell>
          <cell r="L1556" t="str">
            <v>Sea</v>
          </cell>
          <cell r="M1556" t="str">
            <v>EOU</v>
          </cell>
          <cell r="N1556" t="str">
            <v>TALOJA</v>
          </cell>
          <cell r="O1556">
            <v>9103550815</v>
          </cell>
        </row>
        <row r="1557">
          <cell r="K1557" t="str">
            <v>VVF/TAL/EXP/0800</v>
          </cell>
          <cell r="L1557" t="str">
            <v>Sea</v>
          </cell>
          <cell r="M1557" t="str">
            <v>EOU</v>
          </cell>
          <cell r="N1557" t="str">
            <v>TALOJA</v>
          </cell>
          <cell r="O1557">
            <v>9103550816</v>
          </cell>
        </row>
        <row r="1558">
          <cell r="K1558" t="str">
            <v>VVF/TAL/EXP/0808</v>
          </cell>
          <cell r="L1558" t="str">
            <v>Sea</v>
          </cell>
          <cell r="M1558" t="str">
            <v>EOU</v>
          </cell>
          <cell r="N1558" t="str">
            <v>TALOJA</v>
          </cell>
          <cell r="O1558">
            <v>9103550824</v>
          </cell>
        </row>
        <row r="1559">
          <cell r="K1559" t="str">
            <v>VVF/TAL/EXP/0768</v>
          </cell>
          <cell r="L1559" t="str">
            <v>Sea</v>
          </cell>
          <cell r="M1559" t="str">
            <v>EOU</v>
          </cell>
          <cell r="N1559" t="str">
            <v>TALOJA</v>
          </cell>
          <cell r="O1559">
            <v>9103550804</v>
          </cell>
        </row>
        <row r="1560">
          <cell r="K1560" t="str">
            <v>VVF/TAL/EXP/0804</v>
          </cell>
          <cell r="L1560" t="str">
            <v>Sea</v>
          </cell>
          <cell r="M1560" t="str">
            <v>EOU</v>
          </cell>
          <cell r="N1560" t="str">
            <v>TALOJA</v>
          </cell>
          <cell r="O1560">
            <v>9103550820</v>
          </cell>
        </row>
        <row r="1561">
          <cell r="K1561" t="str">
            <v>VVF/TAL/EXP/0806</v>
          </cell>
          <cell r="L1561" t="str">
            <v>Sea</v>
          </cell>
          <cell r="M1561" t="str">
            <v>EOU</v>
          </cell>
          <cell r="N1561" t="str">
            <v>TALOJA</v>
          </cell>
          <cell r="O1561">
            <v>9103550822</v>
          </cell>
        </row>
        <row r="1562">
          <cell r="K1562" t="str">
            <v>VVF/TAL/EXP/0809</v>
          </cell>
          <cell r="L1562" t="str">
            <v>Sea</v>
          </cell>
          <cell r="M1562" t="str">
            <v>EOU</v>
          </cell>
          <cell r="N1562" t="str">
            <v>TALOJA</v>
          </cell>
          <cell r="O1562">
            <v>9103550825</v>
          </cell>
        </row>
        <row r="1563">
          <cell r="K1563" t="str">
            <v>VVF/TAL/EXP/0803</v>
          </cell>
          <cell r="L1563" t="str">
            <v>Sea</v>
          </cell>
          <cell r="M1563" t="str">
            <v>EOU</v>
          </cell>
          <cell r="N1563" t="str">
            <v>TALOJA</v>
          </cell>
          <cell r="O1563">
            <v>9103550819</v>
          </cell>
        </row>
        <row r="1564">
          <cell r="K1564" t="str">
            <v>VVF/TAL/EXP/0811</v>
          </cell>
          <cell r="L1564" t="str">
            <v>Sea</v>
          </cell>
          <cell r="M1564" t="str">
            <v>EOU</v>
          </cell>
          <cell r="N1564" t="str">
            <v>TALOJA</v>
          </cell>
          <cell r="O1564">
            <v>9103550827</v>
          </cell>
        </row>
        <row r="1565">
          <cell r="K1565" t="str">
            <v>VVF/TAL/EXP/0805</v>
          </cell>
          <cell r="L1565" t="str">
            <v>Sea</v>
          </cell>
          <cell r="M1565" t="str">
            <v>EOU</v>
          </cell>
          <cell r="N1565" t="str">
            <v>TALOJA</v>
          </cell>
          <cell r="O1565">
            <v>9103550821</v>
          </cell>
        </row>
        <row r="1566">
          <cell r="K1566" t="str">
            <v>VVF/TAL/EXP/0812</v>
          </cell>
          <cell r="L1566" t="str">
            <v>Sea</v>
          </cell>
          <cell r="M1566" t="str">
            <v>EOU</v>
          </cell>
          <cell r="N1566" t="str">
            <v>TALOJA</v>
          </cell>
          <cell r="O1566">
            <v>9103550828</v>
          </cell>
        </row>
        <row r="1567">
          <cell r="K1567" t="str">
            <v>VVF/TAL/EXP/0813</v>
          </cell>
          <cell r="L1567" t="str">
            <v>Sea</v>
          </cell>
          <cell r="M1567" t="str">
            <v>EOU</v>
          </cell>
          <cell r="N1567" t="str">
            <v>TALOJA</v>
          </cell>
          <cell r="O1567">
            <v>9103550829</v>
          </cell>
        </row>
        <row r="1568">
          <cell r="K1568" t="str">
            <v>VVF/TAL/EXP/0818</v>
          </cell>
          <cell r="L1568" t="str">
            <v>Sea</v>
          </cell>
          <cell r="M1568" t="str">
            <v>EOU</v>
          </cell>
          <cell r="N1568" t="str">
            <v>TALOJA</v>
          </cell>
          <cell r="O1568">
            <v>9103550834</v>
          </cell>
        </row>
        <row r="1569">
          <cell r="K1569" t="str">
            <v>VVF/TAL/EXP/0819</v>
          </cell>
          <cell r="L1569" t="str">
            <v>Sea</v>
          </cell>
          <cell r="M1569" t="str">
            <v>EOU</v>
          </cell>
          <cell r="N1569" t="str">
            <v>TALOJA</v>
          </cell>
          <cell r="O1569">
            <v>9103550835</v>
          </cell>
        </row>
        <row r="1570">
          <cell r="K1570" t="str">
            <v>VVF/TAL/EXP/0814</v>
          </cell>
          <cell r="L1570" t="str">
            <v>Sea</v>
          </cell>
          <cell r="M1570" t="str">
            <v>EOU</v>
          </cell>
          <cell r="N1570" t="str">
            <v>TALOJA</v>
          </cell>
          <cell r="O1570">
            <v>9103550830</v>
          </cell>
        </row>
        <row r="1571">
          <cell r="K1571" t="str">
            <v>VVF/TAL/EXP/0815</v>
          </cell>
          <cell r="L1571" t="str">
            <v>Sea</v>
          </cell>
          <cell r="M1571" t="str">
            <v>EOU</v>
          </cell>
          <cell r="N1571" t="str">
            <v>TALOJA</v>
          </cell>
          <cell r="O1571">
            <v>9103550831</v>
          </cell>
        </row>
        <row r="1572">
          <cell r="K1572" t="str">
            <v>VVF/TAL/EXP/0816</v>
          </cell>
          <cell r="L1572" t="str">
            <v>Sea</v>
          </cell>
          <cell r="M1572" t="str">
            <v>EOU</v>
          </cell>
          <cell r="N1572" t="str">
            <v>TALOJA</v>
          </cell>
          <cell r="O1572" t="str">
            <v>9103550832 &amp; 36</v>
          </cell>
        </row>
        <row r="1573">
          <cell r="K1573" t="str">
            <v>VVF/TAL/EXP/0820</v>
          </cell>
          <cell r="L1573" t="str">
            <v>Sea</v>
          </cell>
          <cell r="M1573" t="str">
            <v>EOU</v>
          </cell>
          <cell r="N1573" t="str">
            <v>TALOJA</v>
          </cell>
          <cell r="O1573" t="str">
            <v>9103550832 &amp; 36</v>
          </cell>
        </row>
        <row r="1574">
          <cell r="K1574" t="str">
            <v>VVF/TAL/EXP/0817</v>
          </cell>
          <cell r="L1574" t="str">
            <v>Sea</v>
          </cell>
          <cell r="M1574" t="str">
            <v>EOU</v>
          </cell>
          <cell r="N1574" t="str">
            <v>TALOJA</v>
          </cell>
          <cell r="O1574">
            <v>9103550833</v>
          </cell>
        </row>
        <row r="1575">
          <cell r="K1575" t="str">
            <v>VVF/TAL/EXP/0822</v>
          </cell>
          <cell r="L1575" t="str">
            <v>Sea</v>
          </cell>
          <cell r="M1575" t="str">
            <v>EOU</v>
          </cell>
          <cell r="N1575" t="str">
            <v>TALOJA</v>
          </cell>
          <cell r="O1575" t="str">
            <v>9103550837 &amp; 870</v>
          </cell>
        </row>
        <row r="1576">
          <cell r="K1576" t="str">
            <v>VVF/TAL/EXP/0823</v>
          </cell>
          <cell r="L1576" t="str">
            <v>Sea</v>
          </cell>
          <cell r="M1576" t="str">
            <v>EOU</v>
          </cell>
          <cell r="N1576" t="str">
            <v>TALOJA</v>
          </cell>
          <cell r="O1576" t="str">
            <v>9103550837 &amp; 870</v>
          </cell>
        </row>
        <row r="1577">
          <cell r="K1577" t="str">
            <v>VVF/TAL/EXP/0825</v>
          </cell>
          <cell r="L1577" t="str">
            <v>Sea</v>
          </cell>
          <cell r="M1577" t="str">
            <v>EOU</v>
          </cell>
          <cell r="N1577" t="str">
            <v>TALOJA</v>
          </cell>
          <cell r="O1577">
            <v>9103550840</v>
          </cell>
        </row>
        <row r="1578">
          <cell r="K1578" t="str">
            <v>VVF/TAL/EXP/0826</v>
          </cell>
          <cell r="L1578" t="str">
            <v>Sea</v>
          </cell>
          <cell r="M1578" t="str">
            <v>EOU</v>
          </cell>
          <cell r="N1578" t="str">
            <v>TALOJA</v>
          </cell>
          <cell r="O1578">
            <v>9103550841</v>
          </cell>
        </row>
        <row r="1579">
          <cell r="K1579" t="str">
            <v>VVF/TAL/EXP/0831</v>
          </cell>
          <cell r="L1579" t="str">
            <v>Sea</v>
          </cell>
          <cell r="M1579" t="str">
            <v>EOU</v>
          </cell>
          <cell r="N1579" t="str">
            <v>TALOJA</v>
          </cell>
          <cell r="O1579">
            <v>9103550847</v>
          </cell>
        </row>
        <row r="1580">
          <cell r="K1580" t="str">
            <v>VVF/TAL/EXP/0827</v>
          </cell>
          <cell r="L1580" t="str">
            <v>Sea</v>
          </cell>
          <cell r="M1580" t="str">
            <v>EOU</v>
          </cell>
          <cell r="N1580" t="str">
            <v>TALOJA</v>
          </cell>
          <cell r="O1580">
            <v>9103550842</v>
          </cell>
        </row>
        <row r="1581">
          <cell r="K1581" t="str">
            <v>VVF/TAL/EXP/0828</v>
          </cell>
          <cell r="L1581" t="str">
            <v>Sea</v>
          </cell>
          <cell r="M1581" t="str">
            <v>EOU</v>
          </cell>
          <cell r="N1581" t="str">
            <v>TALOJA</v>
          </cell>
          <cell r="O1581">
            <v>9103550843</v>
          </cell>
        </row>
        <row r="1582">
          <cell r="K1582" t="str">
            <v>VVF/TAL/EXP/0821</v>
          </cell>
          <cell r="L1582" t="str">
            <v>Sea</v>
          </cell>
          <cell r="M1582" t="str">
            <v>EOU</v>
          </cell>
          <cell r="N1582" t="str">
            <v>TALOJA</v>
          </cell>
          <cell r="O1582" t="str">
            <v>9103550844-45</v>
          </cell>
        </row>
        <row r="1583">
          <cell r="K1583" t="str">
            <v>VVF/TAL/EXP/0829</v>
          </cell>
          <cell r="L1583" t="str">
            <v>Sea</v>
          </cell>
          <cell r="M1583" t="str">
            <v>EOU</v>
          </cell>
          <cell r="N1583" t="str">
            <v>TALOJA</v>
          </cell>
          <cell r="O1583" t="str">
            <v>9103550844-45</v>
          </cell>
        </row>
        <row r="1584">
          <cell r="K1584" t="str">
            <v>VVF/TAL/EXP/0833</v>
          </cell>
          <cell r="L1584" t="str">
            <v>Sea</v>
          </cell>
          <cell r="M1584" t="str">
            <v>EOU</v>
          </cell>
          <cell r="N1584" t="str">
            <v>TALOJA</v>
          </cell>
          <cell r="O1584">
            <v>9103550848</v>
          </cell>
        </row>
        <row r="1585">
          <cell r="K1585" t="str">
            <v>VVF/TAL/EXP/0830</v>
          </cell>
          <cell r="L1585" t="str">
            <v>Sea</v>
          </cell>
          <cell r="M1585" t="str">
            <v>EOU</v>
          </cell>
          <cell r="N1585" t="str">
            <v>TALOJA</v>
          </cell>
          <cell r="O1585" t="str">
            <v>9103550849-50</v>
          </cell>
        </row>
        <row r="1586">
          <cell r="K1586" t="str">
            <v>VVF/TAL/EXP/0834</v>
          </cell>
          <cell r="L1586" t="str">
            <v>Sea</v>
          </cell>
          <cell r="M1586" t="str">
            <v>EOU</v>
          </cell>
          <cell r="N1586" t="str">
            <v>TALOJA</v>
          </cell>
          <cell r="O1586" t="str">
            <v>9103550849-50</v>
          </cell>
        </row>
        <row r="1587">
          <cell r="K1587" t="str">
            <v>VVF/TAL/EXP/0838</v>
          </cell>
          <cell r="L1587" t="str">
            <v>Sea</v>
          </cell>
          <cell r="M1587" t="str">
            <v>EOU</v>
          </cell>
          <cell r="N1587" t="str">
            <v>TALOJA</v>
          </cell>
          <cell r="O1587" t="str">
            <v>9103550854-55</v>
          </cell>
        </row>
        <row r="1588">
          <cell r="K1588" t="str">
            <v>VVF/TAL/EXP/0840</v>
          </cell>
          <cell r="L1588" t="str">
            <v>Sea</v>
          </cell>
          <cell r="M1588" t="str">
            <v>EOU</v>
          </cell>
          <cell r="N1588" t="str">
            <v>TALOJA</v>
          </cell>
          <cell r="O1588" t="str">
            <v>9103550854-55</v>
          </cell>
        </row>
        <row r="1589">
          <cell r="K1589" t="str">
            <v>VVF/TAL/EXP/0839</v>
          </cell>
          <cell r="L1589" t="str">
            <v>Sea</v>
          </cell>
          <cell r="M1589" t="str">
            <v>EOU</v>
          </cell>
          <cell r="N1589" t="str">
            <v>TALOJA</v>
          </cell>
          <cell r="O1589" t="str">
            <v>9103550856-57</v>
          </cell>
        </row>
        <row r="1590">
          <cell r="K1590" t="str">
            <v>VVF/TAL/EXP/0841</v>
          </cell>
          <cell r="L1590" t="str">
            <v>Sea</v>
          </cell>
          <cell r="M1590" t="str">
            <v>EOU</v>
          </cell>
          <cell r="N1590" t="str">
            <v>TALOJA</v>
          </cell>
          <cell r="O1590" t="str">
            <v>9103550856-57</v>
          </cell>
        </row>
        <row r="1591">
          <cell r="K1591" t="str">
            <v>VVF/TAL/EXP/0835</v>
          </cell>
          <cell r="L1591" t="str">
            <v>Sea</v>
          </cell>
          <cell r="M1591" t="str">
            <v>EOU</v>
          </cell>
          <cell r="N1591" t="str">
            <v>TALOJA</v>
          </cell>
          <cell r="O1591">
            <v>9103550851</v>
          </cell>
        </row>
        <row r="1592">
          <cell r="K1592" t="str">
            <v>VVF/TAL/EXP/0836</v>
          </cell>
          <cell r="L1592" t="str">
            <v>Sea</v>
          </cell>
          <cell r="M1592" t="str">
            <v>EOU</v>
          </cell>
          <cell r="N1592" t="str">
            <v>TALOJA</v>
          </cell>
          <cell r="O1592">
            <v>9103550852</v>
          </cell>
        </row>
        <row r="1593">
          <cell r="K1593" t="str">
            <v>VVF/TAL/EXP/0832</v>
          </cell>
          <cell r="L1593" t="str">
            <v>Sea</v>
          </cell>
          <cell r="M1593" t="str">
            <v>EOU</v>
          </cell>
          <cell r="N1593" t="str">
            <v>TALOJA</v>
          </cell>
          <cell r="O1593">
            <v>9103550846</v>
          </cell>
        </row>
        <row r="1594">
          <cell r="K1594" t="str">
            <v>VVF/TAL/EXP/0849</v>
          </cell>
          <cell r="L1594" t="str">
            <v>Sea</v>
          </cell>
          <cell r="M1594" t="str">
            <v>EOU</v>
          </cell>
          <cell r="N1594" t="str">
            <v>TALOJA</v>
          </cell>
          <cell r="O1594" t="str">
            <v>9103550863-64</v>
          </cell>
        </row>
        <row r="1595">
          <cell r="K1595" t="str">
            <v>VVF/TAL/EXP/0850</v>
          </cell>
          <cell r="L1595" t="str">
            <v>Sea</v>
          </cell>
          <cell r="M1595" t="str">
            <v>EOU</v>
          </cell>
          <cell r="N1595" t="str">
            <v>TALOJA</v>
          </cell>
          <cell r="O1595" t="str">
            <v>9103550863-64</v>
          </cell>
        </row>
        <row r="1596">
          <cell r="K1596" t="str">
            <v>VVF/TAL/EXP/0847</v>
          </cell>
          <cell r="L1596" t="str">
            <v>Sea</v>
          </cell>
          <cell r="M1596" t="str">
            <v>EOU</v>
          </cell>
          <cell r="N1596" t="str">
            <v>TALOJA</v>
          </cell>
          <cell r="O1596">
            <v>9103550866</v>
          </cell>
        </row>
        <row r="1597">
          <cell r="K1597" t="str">
            <v>VVF/TAL/EXP/0843</v>
          </cell>
          <cell r="L1597" t="str">
            <v>Sea</v>
          </cell>
          <cell r="M1597" t="str">
            <v>EOU</v>
          </cell>
          <cell r="N1597" t="str">
            <v>TALOJA</v>
          </cell>
          <cell r="O1597">
            <v>9103550859</v>
          </cell>
        </row>
        <row r="1598">
          <cell r="K1598" t="str">
            <v>VVF/TAL/EXP/0844</v>
          </cell>
          <cell r="L1598" t="str">
            <v>Sea</v>
          </cell>
          <cell r="M1598" t="str">
            <v>EOU</v>
          </cell>
          <cell r="N1598" t="str">
            <v>TALOJA</v>
          </cell>
          <cell r="O1598" t="str">
            <v>9103550867-68</v>
          </cell>
        </row>
        <row r="1599">
          <cell r="K1599" t="str">
            <v>VVF/TAL/EXP/0848</v>
          </cell>
          <cell r="L1599" t="str">
            <v>Sea</v>
          </cell>
          <cell r="M1599" t="str">
            <v>EOU</v>
          </cell>
          <cell r="N1599" t="str">
            <v>TALOJA</v>
          </cell>
          <cell r="O1599" t="str">
            <v>9103550867-68</v>
          </cell>
        </row>
        <row r="1600">
          <cell r="K1600" t="str">
            <v>VVF/TAL/EXP/0842</v>
          </cell>
          <cell r="L1600" t="str">
            <v>Sea</v>
          </cell>
          <cell r="M1600" t="str">
            <v>EOU</v>
          </cell>
          <cell r="N1600" t="str">
            <v>TALOJA</v>
          </cell>
          <cell r="O1600">
            <v>9103550858</v>
          </cell>
        </row>
        <row r="1601">
          <cell r="K1601" t="str">
            <v>VVF/TAL/EXP/0860</v>
          </cell>
          <cell r="L1601" t="str">
            <v>Sea</v>
          </cell>
          <cell r="M1601" t="str">
            <v>EOU</v>
          </cell>
          <cell r="N1601" t="str">
            <v>TALOJA</v>
          </cell>
          <cell r="O1601">
            <v>9103550879</v>
          </cell>
        </row>
        <row r="1602">
          <cell r="K1602" t="str">
            <v>VVF/TAL/EXP/0863</v>
          </cell>
          <cell r="L1602" t="str">
            <v>Sea</v>
          </cell>
          <cell r="M1602" t="str">
            <v>EOU</v>
          </cell>
          <cell r="N1602" t="str">
            <v>TALOJA</v>
          </cell>
          <cell r="O1602">
            <v>9103550883</v>
          </cell>
        </row>
        <row r="1603">
          <cell r="K1603" t="str">
            <v>VVF/TAL/EXP/0810</v>
          </cell>
          <cell r="L1603" t="str">
            <v>Sea</v>
          </cell>
          <cell r="M1603" t="str">
            <v>EOU</v>
          </cell>
          <cell r="N1603" t="str">
            <v>TALOJA</v>
          </cell>
          <cell r="O1603">
            <v>9103550826</v>
          </cell>
        </row>
        <row r="1604">
          <cell r="K1604" t="str">
            <v>VVF/TAL/EXP/0852</v>
          </cell>
          <cell r="L1604" t="str">
            <v>Sea</v>
          </cell>
          <cell r="M1604" t="str">
            <v>EOU</v>
          </cell>
          <cell r="N1604" t="str">
            <v>TALOJA</v>
          </cell>
          <cell r="O1604">
            <v>9103550872</v>
          </cell>
        </row>
        <row r="1605">
          <cell r="K1605" t="str">
            <v>VVF/TAL/EXP/0854</v>
          </cell>
          <cell r="L1605" t="str">
            <v>Sea</v>
          </cell>
          <cell r="M1605" t="str">
            <v>EOU</v>
          </cell>
          <cell r="N1605" t="str">
            <v>TALOJA</v>
          </cell>
          <cell r="O1605">
            <v>9103550873</v>
          </cell>
        </row>
        <row r="1606">
          <cell r="K1606" t="str">
            <v>VVF/TAL/EXP/0856</v>
          </cell>
          <cell r="L1606" t="str">
            <v>Sea</v>
          </cell>
          <cell r="M1606" t="str">
            <v>EOU</v>
          </cell>
          <cell r="N1606" t="str">
            <v>TALOJA</v>
          </cell>
          <cell r="O1606">
            <v>9103550874</v>
          </cell>
        </row>
        <row r="1607">
          <cell r="K1607" t="str">
            <v>VVF/TAL/EXP/0853</v>
          </cell>
          <cell r="L1607" t="str">
            <v>Sea</v>
          </cell>
          <cell r="M1607" t="str">
            <v>EOU</v>
          </cell>
          <cell r="N1607" t="str">
            <v>TALOJA</v>
          </cell>
          <cell r="O1607" t="str">
            <v>9103550877-78</v>
          </cell>
        </row>
        <row r="1608">
          <cell r="K1608" t="str">
            <v>VVF/TAL/EXP/0858</v>
          </cell>
          <cell r="L1608" t="str">
            <v>Sea</v>
          </cell>
          <cell r="M1608" t="str">
            <v>EOU</v>
          </cell>
          <cell r="N1608" t="str">
            <v>TALOJA</v>
          </cell>
          <cell r="O1608" t="str">
            <v>9103550877-78</v>
          </cell>
        </row>
        <row r="1609">
          <cell r="K1609" t="str">
            <v>VVF/TAL/EXP/0865</v>
          </cell>
          <cell r="L1609" t="str">
            <v>Sea</v>
          </cell>
          <cell r="M1609" t="str">
            <v>EOU</v>
          </cell>
          <cell r="N1609" t="str">
            <v>TALOJA</v>
          </cell>
          <cell r="O1609" t="str">
            <v>9103550884-85</v>
          </cell>
        </row>
        <row r="1610">
          <cell r="K1610" t="str">
            <v>VVF/TAL/EXP/0868</v>
          </cell>
          <cell r="L1610" t="str">
            <v>Sea</v>
          </cell>
          <cell r="M1610" t="str">
            <v>EOU</v>
          </cell>
          <cell r="N1610" t="str">
            <v>TALOJA</v>
          </cell>
          <cell r="O1610" t="str">
            <v>9103550884-85</v>
          </cell>
        </row>
        <row r="1611">
          <cell r="K1611" t="str">
            <v>VVF/TAL/EXP/0870</v>
          </cell>
          <cell r="L1611" t="str">
            <v>Sea</v>
          </cell>
          <cell r="M1611" t="str">
            <v>EOU</v>
          </cell>
          <cell r="N1611" t="str">
            <v>TALOJA</v>
          </cell>
          <cell r="O1611" t="str">
            <v>9103550884-85</v>
          </cell>
        </row>
        <row r="1612">
          <cell r="K1612" t="str">
            <v>VVF/TAL/EXP/0871</v>
          </cell>
          <cell r="L1612" t="str">
            <v>Sea</v>
          </cell>
          <cell r="M1612" t="str">
            <v>EOU</v>
          </cell>
          <cell r="N1612" t="str">
            <v>TALOJA</v>
          </cell>
          <cell r="O1612" t="str">
            <v>9103550884-85</v>
          </cell>
        </row>
        <row r="1613">
          <cell r="K1613" t="str">
            <v>VVF/TAL/EXP/0866</v>
          </cell>
          <cell r="L1613" t="str">
            <v>Sea</v>
          </cell>
          <cell r="M1613" t="str">
            <v>EOU</v>
          </cell>
          <cell r="N1613" t="str">
            <v>TALOJA</v>
          </cell>
          <cell r="O1613" t="str">
            <v>9103550886-87</v>
          </cell>
        </row>
        <row r="1614">
          <cell r="K1614" t="str">
            <v>VVF/TAL/EXP/0867</v>
          </cell>
          <cell r="L1614" t="str">
            <v>Sea</v>
          </cell>
          <cell r="M1614" t="str">
            <v>EOU</v>
          </cell>
          <cell r="N1614" t="str">
            <v>TALOJA</v>
          </cell>
          <cell r="O1614" t="str">
            <v>9103550886-87</v>
          </cell>
        </row>
        <row r="1615">
          <cell r="K1615" t="str">
            <v>VVF/TAL/EXP/0872</v>
          </cell>
          <cell r="L1615" t="str">
            <v>Sea</v>
          </cell>
          <cell r="M1615" t="str">
            <v>EOU</v>
          </cell>
          <cell r="N1615" t="str">
            <v>TALOJA</v>
          </cell>
          <cell r="O1615" t="str">
            <v>9103550886-87</v>
          </cell>
        </row>
        <row r="1616">
          <cell r="K1616" t="str">
            <v>VVF/TAL/EXP/0893</v>
          </cell>
          <cell r="L1616" t="str">
            <v>Sea</v>
          </cell>
          <cell r="M1616" t="str">
            <v>EOU</v>
          </cell>
          <cell r="N1616" t="str">
            <v>TALOJA</v>
          </cell>
          <cell r="O1616">
            <v>9103550888</v>
          </cell>
        </row>
        <row r="1617">
          <cell r="K1617" t="str">
            <v>VVF/TAL/EXP/0893</v>
          </cell>
          <cell r="L1617" t="str">
            <v>Sea</v>
          </cell>
          <cell r="M1617" t="str">
            <v>EOU</v>
          </cell>
          <cell r="N1617" t="str">
            <v>TALOJA</v>
          </cell>
          <cell r="O1617">
            <v>9103550909</v>
          </cell>
        </row>
        <row r="1618">
          <cell r="K1618" t="str">
            <v>VVF/TAL/EXP/0875</v>
          </cell>
          <cell r="L1618" t="str">
            <v>Sea</v>
          </cell>
          <cell r="M1618" t="str">
            <v>EOU</v>
          </cell>
          <cell r="N1618" t="str">
            <v>TALOJA</v>
          </cell>
          <cell r="O1618">
            <v>9103550891</v>
          </cell>
        </row>
        <row r="1619">
          <cell r="K1619" t="str">
            <v>VVF/TAL/EXP/0880</v>
          </cell>
          <cell r="L1619" t="str">
            <v>Sea</v>
          </cell>
          <cell r="M1619" t="str">
            <v>EOU</v>
          </cell>
          <cell r="N1619" t="str">
            <v>TALOJA</v>
          </cell>
          <cell r="O1619">
            <v>9103550897</v>
          </cell>
        </row>
        <row r="1620">
          <cell r="K1620" t="str">
            <v>VVF/TAL/EXP/0881</v>
          </cell>
          <cell r="L1620" t="str">
            <v>Sea</v>
          </cell>
          <cell r="M1620" t="str">
            <v>EOU</v>
          </cell>
          <cell r="N1620" t="str">
            <v>TALOJA</v>
          </cell>
          <cell r="O1620">
            <v>9103550904</v>
          </cell>
        </row>
        <row r="1621">
          <cell r="K1621" t="str">
            <v>VVF/TAL/EXP/0884</v>
          </cell>
          <cell r="L1621" t="str">
            <v>Sea</v>
          </cell>
          <cell r="M1621" t="str">
            <v>EOU</v>
          </cell>
          <cell r="N1621" t="str">
            <v>TALOJA</v>
          </cell>
          <cell r="O1621">
            <v>9103550904</v>
          </cell>
        </row>
        <row r="1622">
          <cell r="K1622" t="str">
            <v>VVF/TAL/EXP/0857</v>
          </cell>
          <cell r="L1622" t="str">
            <v>Sea</v>
          </cell>
          <cell r="M1622" t="str">
            <v>EOU</v>
          </cell>
          <cell r="N1622" t="str">
            <v>TALOJA</v>
          </cell>
          <cell r="O1622">
            <v>9103550875</v>
          </cell>
        </row>
        <row r="1623">
          <cell r="K1623" t="str">
            <v>VVF/TAL/EXP/0874</v>
          </cell>
          <cell r="L1623" t="str">
            <v>Sea</v>
          </cell>
          <cell r="M1623" t="str">
            <v>EOU</v>
          </cell>
          <cell r="N1623" t="str">
            <v>TALOJA</v>
          </cell>
          <cell r="O1623">
            <v>9103550889</v>
          </cell>
        </row>
        <row r="1624">
          <cell r="K1624" t="str">
            <v>VVF/TAL/EXP/0876</v>
          </cell>
          <cell r="L1624" t="str">
            <v>Sea</v>
          </cell>
          <cell r="M1624" t="str">
            <v>EOU</v>
          </cell>
          <cell r="N1624" t="str">
            <v>TALOJA</v>
          </cell>
          <cell r="O1624" t="str">
            <v>9103550892 &amp; 903</v>
          </cell>
        </row>
        <row r="1625">
          <cell r="K1625" t="str">
            <v>VVF/TAL/EXP/0882</v>
          </cell>
          <cell r="L1625" t="str">
            <v>Sea</v>
          </cell>
          <cell r="M1625" t="str">
            <v>EOU</v>
          </cell>
          <cell r="N1625" t="str">
            <v>TALOJA</v>
          </cell>
          <cell r="O1625" t="str">
            <v>9103550892 &amp; 903</v>
          </cell>
        </row>
        <row r="1626">
          <cell r="K1626" t="str">
            <v>VVF/TAL/EXP/0869</v>
          </cell>
          <cell r="L1626" t="str">
            <v>Sea</v>
          </cell>
          <cell r="M1626" t="str">
            <v>EOU</v>
          </cell>
          <cell r="N1626" t="str">
            <v>TALOJA</v>
          </cell>
          <cell r="O1626" t="str">
            <v>9103550894-95-96</v>
          </cell>
        </row>
        <row r="1627">
          <cell r="K1627" t="str">
            <v>VVF/TAL/EXP/0877</v>
          </cell>
          <cell r="L1627" t="str">
            <v>Sea</v>
          </cell>
          <cell r="M1627" t="str">
            <v>EOU</v>
          </cell>
          <cell r="N1627" t="str">
            <v>TALOJA</v>
          </cell>
          <cell r="O1627" t="str">
            <v>9103550894-95-96</v>
          </cell>
        </row>
        <row r="1628">
          <cell r="K1628" t="str">
            <v>VVF/TAL/EXP/0879</v>
          </cell>
          <cell r="L1628" t="str">
            <v>Sea</v>
          </cell>
          <cell r="M1628" t="str">
            <v>EOU</v>
          </cell>
          <cell r="N1628" t="str">
            <v>TALOJA</v>
          </cell>
          <cell r="O1628" t="str">
            <v>9103550894-95-96</v>
          </cell>
        </row>
        <row r="1629">
          <cell r="K1629" t="str">
            <v>VVF/TAL/EXP/0886</v>
          </cell>
          <cell r="L1629" t="str">
            <v>Sea</v>
          </cell>
          <cell r="M1629" t="str">
            <v>EOU</v>
          </cell>
          <cell r="N1629" t="str">
            <v>TALOJA</v>
          </cell>
          <cell r="O1629" t="str">
            <v>9103550899-900</v>
          </cell>
        </row>
        <row r="1630">
          <cell r="K1630" t="str">
            <v>VVF/TAL/EXP/0887</v>
          </cell>
          <cell r="L1630" t="str">
            <v>Sea</v>
          </cell>
          <cell r="M1630" t="str">
            <v>EOU</v>
          </cell>
          <cell r="N1630" t="str">
            <v>TALOJA</v>
          </cell>
          <cell r="O1630" t="str">
            <v>9103550899-900</v>
          </cell>
        </row>
        <row r="1631">
          <cell r="K1631" t="str">
            <v>VVF/TAL/EXP/0878</v>
          </cell>
          <cell r="L1631" t="str">
            <v>Sea</v>
          </cell>
          <cell r="M1631" t="str">
            <v>EOU</v>
          </cell>
          <cell r="N1631" t="str">
            <v>TALOJA</v>
          </cell>
          <cell r="O1631">
            <v>9103550893</v>
          </cell>
        </row>
        <row r="1632">
          <cell r="K1632" t="str">
            <v>VVF/TAL/EXP/0889</v>
          </cell>
          <cell r="L1632" t="str">
            <v>Sea</v>
          </cell>
          <cell r="M1632" t="str">
            <v>EOU</v>
          </cell>
          <cell r="N1632" t="str">
            <v>TALOJA</v>
          </cell>
          <cell r="O1632" t="str">
            <v>9103550905-06</v>
          </cell>
        </row>
        <row r="1633">
          <cell r="K1633" t="str">
            <v>VVF/TAL/EXP/0890</v>
          </cell>
          <cell r="L1633" t="str">
            <v>Sea</v>
          </cell>
          <cell r="M1633" t="str">
            <v>EOU</v>
          </cell>
          <cell r="N1633" t="str">
            <v>TALOJA</v>
          </cell>
          <cell r="O1633" t="str">
            <v>9103550905-06</v>
          </cell>
        </row>
        <row r="1634">
          <cell r="K1634" t="str">
            <v>VVF/TAL/EXP/0895</v>
          </cell>
          <cell r="L1634" t="str">
            <v>Sea</v>
          </cell>
          <cell r="M1634" t="str">
            <v>EOU</v>
          </cell>
          <cell r="N1634" t="str">
            <v>TALOJA</v>
          </cell>
          <cell r="O1634">
            <v>9103550911</v>
          </cell>
        </row>
        <row r="1635">
          <cell r="K1635" t="str">
            <v>VVF/TAL/EXP/0898</v>
          </cell>
          <cell r="L1635" t="str">
            <v>by road</v>
          </cell>
          <cell r="M1635" t="str">
            <v>EOU</v>
          </cell>
          <cell r="N1635" t="str">
            <v>TALOJA</v>
          </cell>
          <cell r="O1635">
            <v>9103551003</v>
          </cell>
        </row>
        <row r="1636">
          <cell r="K1636" t="str">
            <v>VVF/TAL/EXP/0883</v>
          </cell>
          <cell r="L1636" t="str">
            <v>Sea</v>
          </cell>
          <cell r="M1636" t="str">
            <v>EOU</v>
          </cell>
          <cell r="N1636" t="str">
            <v>TALOJA</v>
          </cell>
          <cell r="O1636">
            <v>9103550898</v>
          </cell>
        </row>
        <row r="1637">
          <cell r="K1637" t="str">
            <v>VVF/TAL/EXP/0885</v>
          </cell>
          <cell r="L1637" t="str">
            <v>Sea</v>
          </cell>
          <cell r="M1637" t="str">
            <v>EOU</v>
          </cell>
          <cell r="N1637" t="str">
            <v>TALOJA</v>
          </cell>
          <cell r="O1637" t="str">
            <v>9103550901-02</v>
          </cell>
        </row>
        <row r="1638">
          <cell r="K1638" t="str">
            <v>VVF/TAL/EXP/0885</v>
          </cell>
          <cell r="L1638" t="str">
            <v>Sea</v>
          </cell>
          <cell r="M1638" t="str">
            <v>EOU</v>
          </cell>
          <cell r="N1638" t="str">
            <v>TALOJA</v>
          </cell>
          <cell r="O1638" t="str">
            <v>9103550901-02</v>
          </cell>
        </row>
        <row r="1639">
          <cell r="K1639" t="str">
            <v>VVF/TAL/EXP/0892</v>
          </cell>
          <cell r="L1639" t="str">
            <v>Sea</v>
          </cell>
          <cell r="M1639" t="str">
            <v>EOU</v>
          </cell>
          <cell r="N1639" t="str">
            <v>TALOJA</v>
          </cell>
          <cell r="O1639">
            <v>9103550907</v>
          </cell>
        </row>
        <row r="1640">
          <cell r="K1640" t="str">
            <v>VVF/TAL/EXP/0891</v>
          </cell>
          <cell r="L1640" t="str">
            <v>Sea</v>
          </cell>
          <cell r="M1640" t="str">
            <v>EOU</v>
          </cell>
          <cell r="N1640" t="str">
            <v>TALOJA</v>
          </cell>
          <cell r="O1640">
            <v>9103550908</v>
          </cell>
        </row>
        <row r="1641">
          <cell r="K1641" t="str">
            <v>VVF/TAL/EXP/0896</v>
          </cell>
          <cell r="L1641" t="str">
            <v>Sea</v>
          </cell>
          <cell r="M1641" t="str">
            <v>EOU</v>
          </cell>
          <cell r="N1641" t="str">
            <v>TALOJA</v>
          </cell>
          <cell r="O1641">
            <v>9103550912</v>
          </cell>
        </row>
        <row r="1642">
          <cell r="K1642" t="str">
            <v>VVF/TAL/EXP/0908</v>
          </cell>
          <cell r="L1642" t="str">
            <v>Sea</v>
          </cell>
          <cell r="M1642" t="str">
            <v>EOU</v>
          </cell>
          <cell r="N1642" t="str">
            <v>TALOJA</v>
          </cell>
          <cell r="O1642">
            <v>9103550921</v>
          </cell>
        </row>
        <row r="1643">
          <cell r="K1643" t="str">
            <v>VVF/TAL/EXP/0900</v>
          </cell>
          <cell r="L1643" t="str">
            <v>Sea</v>
          </cell>
          <cell r="M1643" t="str">
            <v>EOU</v>
          </cell>
          <cell r="N1643" t="str">
            <v>TALOJA</v>
          </cell>
          <cell r="O1643">
            <v>9103550915</v>
          </cell>
        </row>
        <row r="1644">
          <cell r="K1644" t="str">
            <v>VVF/TAL/EXP/0855</v>
          </cell>
          <cell r="L1644" t="str">
            <v>Sea</v>
          </cell>
          <cell r="M1644" t="str">
            <v>EOU</v>
          </cell>
          <cell r="N1644" t="str">
            <v>TALOJA</v>
          </cell>
          <cell r="O1644">
            <v>9103550881</v>
          </cell>
        </row>
        <row r="1645">
          <cell r="K1645" t="str">
            <v>VVF/TAL/EXP/0864</v>
          </cell>
          <cell r="L1645" t="str">
            <v>Sea</v>
          </cell>
          <cell r="M1645" t="str">
            <v>EOU</v>
          </cell>
          <cell r="N1645" t="str">
            <v>TALOJA</v>
          </cell>
          <cell r="O1645">
            <v>9103550890</v>
          </cell>
        </row>
        <row r="1646">
          <cell r="K1646" t="str">
            <v>VVF/TAL/EXP/0897</v>
          </cell>
          <cell r="L1646" t="str">
            <v>Sea</v>
          </cell>
          <cell r="M1646" t="str">
            <v>EOU</v>
          </cell>
          <cell r="N1646" t="str">
            <v>TALOJA</v>
          </cell>
          <cell r="O1646">
            <v>9103550913</v>
          </cell>
        </row>
        <row r="1647">
          <cell r="K1647" t="str">
            <v>VVF/TAL/EXP/0899</v>
          </cell>
          <cell r="L1647" t="str">
            <v>Sea</v>
          </cell>
          <cell r="M1647" t="str">
            <v>EOU</v>
          </cell>
          <cell r="N1647" t="str">
            <v>TALOJA</v>
          </cell>
          <cell r="O1647">
            <v>9103550914</v>
          </cell>
        </row>
        <row r="1648">
          <cell r="K1648" t="str">
            <v>VVF/TAL/EXP/0901</v>
          </cell>
          <cell r="L1648" t="str">
            <v>Sea</v>
          </cell>
          <cell r="M1648" t="str">
            <v>EOU</v>
          </cell>
          <cell r="N1648" t="str">
            <v>TALOJA</v>
          </cell>
          <cell r="O1648">
            <v>9103550916</v>
          </cell>
        </row>
        <row r="1649">
          <cell r="K1649" t="str">
            <v>VVF/TAL/EXP/0909</v>
          </cell>
          <cell r="L1649" t="str">
            <v>Sea</v>
          </cell>
          <cell r="M1649" t="str">
            <v>EOU</v>
          </cell>
          <cell r="N1649" t="str">
            <v>TALOJA</v>
          </cell>
          <cell r="O1649">
            <v>9103550922</v>
          </cell>
        </row>
        <row r="1650">
          <cell r="K1650" t="str">
            <v>VVF/TAL/EXP/0905</v>
          </cell>
          <cell r="L1650" t="str">
            <v>Sea</v>
          </cell>
          <cell r="M1650" t="str">
            <v>EOU</v>
          </cell>
          <cell r="N1650" t="str">
            <v>TALOJA</v>
          </cell>
          <cell r="O1650">
            <v>9103550918</v>
          </cell>
        </row>
        <row r="1651">
          <cell r="K1651" t="str">
            <v>VVF/TAL/EXP/0906</v>
          </cell>
          <cell r="L1651" t="str">
            <v>Sea</v>
          </cell>
          <cell r="M1651" t="str">
            <v>EOU</v>
          </cell>
          <cell r="N1651" t="str">
            <v>TALOJA</v>
          </cell>
          <cell r="O1651">
            <v>9103550919</v>
          </cell>
        </row>
        <row r="1652">
          <cell r="K1652" t="str">
            <v>VVF/TAL/EXP/0910</v>
          </cell>
          <cell r="L1652" t="str">
            <v>Sea</v>
          </cell>
          <cell r="M1652" t="str">
            <v>EOU</v>
          </cell>
          <cell r="N1652" t="str">
            <v>TALOJA</v>
          </cell>
          <cell r="O1652">
            <v>9103550923</v>
          </cell>
        </row>
        <row r="1653">
          <cell r="K1653" t="str">
            <v>VVF/TAL/EXP/0911</v>
          </cell>
          <cell r="L1653" t="str">
            <v>Sea</v>
          </cell>
          <cell r="M1653" t="str">
            <v>EOU</v>
          </cell>
          <cell r="N1653" t="str">
            <v>TALOJA</v>
          </cell>
          <cell r="O1653">
            <v>9103550924</v>
          </cell>
        </row>
        <row r="1654">
          <cell r="K1654" t="str">
            <v>VVF/TAL/EXP/0914</v>
          </cell>
          <cell r="L1654" t="str">
            <v>Sea</v>
          </cell>
          <cell r="M1654" t="str">
            <v>EOU</v>
          </cell>
          <cell r="N1654" t="str">
            <v>TALOJA</v>
          </cell>
          <cell r="O1654">
            <v>9103550925</v>
          </cell>
        </row>
        <row r="1655">
          <cell r="K1655" t="str">
            <v>VVF/TAL/EXP/0924</v>
          </cell>
          <cell r="L1655" t="str">
            <v>Sea</v>
          </cell>
          <cell r="M1655" t="str">
            <v>EOU</v>
          </cell>
          <cell r="N1655" t="str">
            <v>TALOJA</v>
          </cell>
          <cell r="O1655">
            <v>9103550925</v>
          </cell>
        </row>
        <row r="1656">
          <cell r="K1656" t="str">
            <v>VVF/V-BULK/EXP-006</v>
          </cell>
          <cell r="L1656" t="str">
            <v>Sea</v>
          </cell>
          <cell r="M1656" t="str">
            <v>EOU</v>
          </cell>
          <cell r="N1656" t="str">
            <v>TALOJA</v>
          </cell>
          <cell r="O1656" t="str">
            <v>9103550937/8/9/40/41</v>
          </cell>
        </row>
        <row r="1657">
          <cell r="K1657" t="str">
            <v>VVF/TAL/EXP/0917</v>
          </cell>
          <cell r="L1657" t="str">
            <v>Sea</v>
          </cell>
          <cell r="M1657" t="str">
            <v>EOU</v>
          </cell>
          <cell r="N1657" t="str">
            <v>TALOJA</v>
          </cell>
          <cell r="O1657">
            <v>9103550929</v>
          </cell>
        </row>
        <row r="1658">
          <cell r="K1658" t="str">
            <v>VVF/TAL/EXP/0918</v>
          </cell>
          <cell r="L1658" t="str">
            <v>Sea</v>
          </cell>
          <cell r="M1658" t="str">
            <v>EOU</v>
          </cell>
          <cell r="N1658" t="str">
            <v>TALOJA</v>
          </cell>
          <cell r="O1658">
            <v>9103550930</v>
          </cell>
        </row>
        <row r="1659">
          <cell r="K1659" t="str">
            <v>VVF/TAL/EXP/0907</v>
          </cell>
          <cell r="L1659" t="str">
            <v>Sea</v>
          </cell>
          <cell r="M1659" t="str">
            <v>EOU</v>
          </cell>
          <cell r="N1659" t="str">
            <v>TALOJA</v>
          </cell>
          <cell r="O1659">
            <v>9103550920</v>
          </cell>
        </row>
        <row r="1660">
          <cell r="K1660" t="str">
            <v>VVF/TAL/EXP/0916</v>
          </cell>
          <cell r="L1660" t="str">
            <v>Sea</v>
          </cell>
          <cell r="M1660" t="str">
            <v>EOU</v>
          </cell>
          <cell r="N1660" t="str">
            <v>TALOJA</v>
          </cell>
          <cell r="O1660">
            <v>9103550928</v>
          </cell>
        </row>
        <row r="1661">
          <cell r="K1661" t="str">
            <v>VVF/TAL/EXP/0919</v>
          </cell>
          <cell r="L1661" t="str">
            <v>Sea</v>
          </cell>
          <cell r="M1661" t="str">
            <v>EOU</v>
          </cell>
          <cell r="N1661" t="str">
            <v>TALOJA</v>
          </cell>
          <cell r="O1661">
            <v>9103550931</v>
          </cell>
        </row>
        <row r="1662">
          <cell r="K1662" t="str">
            <v>VVF/TAL/EXP/0922</v>
          </cell>
          <cell r="L1662" t="str">
            <v>Sea</v>
          </cell>
          <cell r="M1662" t="str">
            <v>EOU</v>
          </cell>
          <cell r="N1662" t="str">
            <v>TALOJA</v>
          </cell>
          <cell r="O1662">
            <v>9103550934</v>
          </cell>
        </row>
        <row r="1663">
          <cell r="K1663" t="str">
            <v>VVF/TAL/EXP/0920</v>
          </cell>
          <cell r="L1663" t="str">
            <v>Sea</v>
          </cell>
          <cell r="M1663" t="str">
            <v>EOU</v>
          </cell>
          <cell r="N1663" t="str">
            <v>TALOJA</v>
          </cell>
          <cell r="O1663">
            <v>9103550932</v>
          </cell>
        </row>
        <row r="1664">
          <cell r="K1664" t="str">
            <v>VVF/TAL/EXP/0923</v>
          </cell>
          <cell r="L1664" t="str">
            <v>Sea</v>
          </cell>
          <cell r="M1664" t="str">
            <v>EOU</v>
          </cell>
          <cell r="N1664" t="str">
            <v>TALOJA</v>
          </cell>
          <cell r="O1664">
            <v>9103550935</v>
          </cell>
        </row>
        <row r="1665">
          <cell r="K1665" t="str">
            <v>VVF/TAL/EXP/0924</v>
          </cell>
          <cell r="L1665" t="str">
            <v>Sea</v>
          </cell>
          <cell r="M1665" t="str">
            <v>EOU</v>
          </cell>
          <cell r="N1665" t="str">
            <v>TALOJA</v>
          </cell>
          <cell r="O1665">
            <v>9103550936</v>
          </cell>
        </row>
        <row r="1666">
          <cell r="K1666" t="str">
            <v>VVF/TAL/EXP/0926</v>
          </cell>
          <cell r="L1666" t="str">
            <v>Sea</v>
          </cell>
          <cell r="M1666" t="str">
            <v>EOU</v>
          </cell>
          <cell r="N1666" t="str">
            <v>TALOJA</v>
          </cell>
          <cell r="O1666">
            <v>9103550943</v>
          </cell>
        </row>
        <row r="1667">
          <cell r="K1667" t="str">
            <v>VVF/TAL/EXP/0927</v>
          </cell>
          <cell r="L1667" t="str">
            <v>Sea</v>
          </cell>
          <cell r="M1667" t="str">
            <v>EOU</v>
          </cell>
          <cell r="N1667" t="str">
            <v>TALOJA</v>
          </cell>
          <cell r="O1667">
            <v>9103550944</v>
          </cell>
        </row>
        <row r="1668">
          <cell r="K1668" t="str">
            <v>VVF/TAL/EXP/0932</v>
          </cell>
          <cell r="L1668" t="str">
            <v>Sea</v>
          </cell>
          <cell r="M1668" t="str">
            <v>EOU</v>
          </cell>
          <cell r="N1668" t="str">
            <v>TALOJA</v>
          </cell>
          <cell r="O1668">
            <v>9103550946</v>
          </cell>
        </row>
        <row r="1669">
          <cell r="K1669" t="str">
            <v>VVF/TAL/EXP/0933</v>
          </cell>
          <cell r="L1669" t="str">
            <v>Sea</v>
          </cell>
          <cell r="M1669" t="str">
            <v>EOU</v>
          </cell>
          <cell r="N1669" t="str">
            <v>TALOJA</v>
          </cell>
          <cell r="O1669">
            <v>9103550947</v>
          </cell>
        </row>
        <row r="1670">
          <cell r="K1670" t="str">
            <v>VVF/TAL/EXP/0931</v>
          </cell>
          <cell r="L1670" t="str">
            <v>Sea</v>
          </cell>
          <cell r="M1670" t="str">
            <v>EOU</v>
          </cell>
          <cell r="N1670" t="str">
            <v>TALOJA</v>
          </cell>
          <cell r="O1670">
            <v>9103550948</v>
          </cell>
        </row>
        <row r="1671">
          <cell r="K1671" t="str">
            <v>VVF/TAL/EXP/0936</v>
          </cell>
          <cell r="L1671" t="str">
            <v>Sea</v>
          </cell>
          <cell r="M1671" t="str">
            <v>EOU</v>
          </cell>
          <cell r="N1671" t="str">
            <v>TALOJA</v>
          </cell>
          <cell r="O1671" t="str">
            <v>9103550951-52</v>
          </cell>
        </row>
        <row r="1672">
          <cell r="K1672" t="str">
            <v>VVF/TAL/EXP/0937</v>
          </cell>
          <cell r="L1672" t="str">
            <v>Sea</v>
          </cell>
          <cell r="M1672" t="str">
            <v>EOU</v>
          </cell>
          <cell r="N1672" t="str">
            <v>TALOJA</v>
          </cell>
          <cell r="O1672" t="str">
            <v>9103550951-52</v>
          </cell>
        </row>
        <row r="1673">
          <cell r="K1673" t="str">
            <v>VVF/TAL/EXP/0928</v>
          </cell>
          <cell r="L1673" t="str">
            <v>Sea</v>
          </cell>
          <cell r="M1673" t="str">
            <v>EOU</v>
          </cell>
          <cell r="N1673" t="str">
            <v>TALOJA</v>
          </cell>
          <cell r="O1673" t="str">
            <v>9103550955-56</v>
          </cell>
        </row>
        <row r="1674">
          <cell r="K1674" t="str">
            <v>VVF/TAL/EXP/0941</v>
          </cell>
          <cell r="L1674" t="str">
            <v>Sea</v>
          </cell>
          <cell r="M1674" t="str">
            <v>EOU</v>
          </cell>
          <cell r="N1674" t="str">
            <v>TALOJA</v>
          </cell>
          <cell r="O1674" t="str">
            <v>9103550955-56</v>
          </cell>
        </row>
        <row r="1675">
          <cell r="K1675" t="str">
            <v>VVF/TAL/EXP/0913</v>
          </cell>
          <cell r="L1675" t="str">
            <v>Sea</v>
          </cell>
          <cell r="M1675" t="str">
            <v>EOU</v>
          </cell>
          <cell r="N1675" t="str">
            <v>TALOJA</v>
          </cell>
          <cell r="O1675">
            <v>9103550926</v>
          </cell>
        </row>
        <row r="1676">
          <cell r="K1676" t="str">
            <v>VVF/TAL/EXP/0904</v>
          </cell>
          <cell r="L1676" t="str">
            <v>Sea</v>
          </cell>
          <cell r="M1676" t="str">
            <v>EOU</v>
          </cell>
          <cell r="N1676" t="str">
            <v>TALOJA</v>
          </cell>
          <cell r="O1676">
            <v>9103550945</v>
          </cell>
        </row>
        <row r="1677">
          <cell r="K1677" t="str">
            <v>VVF/TAL/EXP/0929</v>
          </cell>
          <cell r="L1677" t="str">
            <v>Sea</v>
          </cell>
          <cell r="M1677" t="str">
            <v>EOU</v>
          </cell>
          <cell r="N1677" t="str">
            <v>TALOJA</v>
          </cell>
          <cell r="O1677" t="str">
            <v>9103550949-50</v>
          </cell>
        </row>
        <row r="1678">
          <cell r="K1678" t="str">
            <v>VVF/TAL/EXP/0934</v>
          </cell>
          <cell r="L1678" t="str">
            <v>Sea</v>
          </cell>
          <cell r="M1678" t="str">
            <v>EOU</v>
          </cell>
          <cell r="N1678" t="str">
            <v>TALOJA</v>
          </cell>
          <cell r="O1678" t="str">
            <v>9103550949-50</v>
          </cell>
        </row>
        <row r="1679">
          <cell r="K1679" t="str">
            <v>VVF/TAL/EXP/0935</v>
          </cell>
          <cell r="L1679" t="str">
            <v>Sea</v>
          </cell>
          <cell r="M1679" t="str">
            <v>EOU</v>
          </cell>
          <cell r="N1679" t="str">
            <v>TALOJA</v>
          </cell>
          <cell r="O1679" t="str">
            <v>9103550949-50</v>
          </cell>
        </row>
        <row r="1680">
          <cell r="K1680" t="str">
            <v>VVF/TAL/EXP/0940</v>
          </cell>
          <cell r="L1680" t="str">
            <v>Sea</v>
          </cell>
          <cell r="M1680" t="str">
            <v>EOU</v>
          </cell>
          <cell r="N1680" t="str">
            <v>TALOJA</v>
          </cell>
          <cell r="O1680">
            <v>9103550954</v>
          </cell>
        </row>
        <row r="1681">
          <cell r="K1681" t="str">
            <v>VVF/TAL/EXP/0942</v>
          </cell>
          <cell r="L1681" t="str">
            <v>Sea</v>
          </cell>
          <cell r="M1681" t="str">
            <v>EOU</v>
          </cell>
          <cell r="N1681" t="str">
            <v>TALOJA</v>
          </cell>
          <cell r="O1681" t="str">
            <v>9103550957-58</v>
          </cell>
        </row>
        <row r="1682">
          <cell r="K1682" t="str">
            <v>VVF/TAL/EXP/0944</v>
          </cell>
          <cell r="L1682" t="str">
            <v>Sea</v>
          </cell>
          <cell r="M1682" t="str">
            <v>EOU</v>
          </cell>
          <cell r="N1682" t="str">
            <v>TALOJA</v>
          </cell>
          <cell r="O1682" t="str">
            <v>9103550957-58</v>
          </cell>
        </row>
        <row r="1683">
          <cell r="K1683" t="str">
            <v>VVF/TAL/EXP/0930</v>
          </cell>
          <cell r="L1683" t="str">
            <v>Air</v>
          </cell>
          <cell r="M1683" t="str">
            <v>EOU</v>
          </cell>
          <cell r="N1683" t="str">
            <v>TALOJA</v>
          </cell>
          <cell r="O1683">
            <v>9103550967</v>
          </cell>
        </row>
        <row r="1684">
          <cell r="K1684" t="str">
            <v>VVF/TAL/EXP/0938</v>
          </cell>
          <cell r="L1684" t="str">
            <v>Sea</v>
          </cell>
          <cell r="M1684" t="str">
            <v>EOU</v>
          </cell>
          <cell r="N1684" t="str">
            <v>TALOJA</v>
          </cell>
          <cell r="O1684">
            <v>9103550953</v>
          </cell>
        </row>
        <row r="1685">
          <cell r="K1685" t="str">
            <v>VVF/TAL/EXP/0952</v>
          </cell>
          <cell r="L1685" t="str">
            <v>Sea</v>
          </cell>
          <cell r="M1685" t="str">
            <v>EOU</v>
          </cell>
          <cell r="N1685" t="str">
            <v>TALOJA</v>
          </cell>
          <cell r="O1685">
            <v>9103550966</v>
          </cell>
        </row>
        <row r="1686">
          <cell r="K1686" t="str">
            <v>VVF/TAL/EXP/0945</v>
          </cell>
          <cell r="L1686" t="str">
            <v>Sea</v>
          </cell>
          <cell r="M1686" t="str">
            <v>EOU</v>
          </cell>
          <cell r="N1686" t="str">
            <v>TALOJA</v>
          </cell>
          <cell r="O1686">
            <v>9103550960</v>
          </cell>
        </row>
        <row r="1687">
          <cell r="K1687" t="str">
            <v>VVF/TAL/EXP/0946</v>
          </cell>
          <cell r="L1687" t="str">
            <v>Sea</v>
          </cell>
          <cell r="M1687" t="str">
            <v>EOU</v>
          </cell>
          <cell r="N1687" t="str">
            <v>TALOJA</v>
          </cell>
          <cell r="O1687">
            <v>9103550962</v>
          </cell>
        </row>
        <row r="1688">
          <cell r="K1688" t="str">
            <v>VVF/TAL/EXP/0953</v>
          </cell>
          <cell r="L1688" t="str">
            <v>Sea</v>
          </cell>
          <cell r="M1688" t="str">
            <v>EOU</v>
          </cell>
          <cell r="N1688" t="str">
            <v>TALOJA</v>
          </cell>
          <cell r="O1688">
            <v>9103550968</v>
          </cell>
        </row>
        <row r="1689">
          <cell r="K1689" t="str">
            <v>VVF/TAL/EXP/0947</v>
          </cell>
          <cell r="L1689" t="str">
            <v>Sea</v>
          </cell>
          <cell r="M1689" t="str">
            <v>EOU</v>
          </cell>
          <cell r="N1689" t="str">
            <v>TALOJA</v>
          </cell>
          <cell r="O1689" t="str">
            <v>9103550969-70-71</v>
          </cell>
        </row>
        <row r="1690">
          <cell r="K1690" t="str">
            <v>VVF/TAL/EXP/0948</v>
          </cell>
          <cell r="L1690" t="str">
            <v>Sea</v>
          </cell>
          <cell r="M1690" t="str">
            <v>EOU</v>
          </cell>
          <cell r="N1690" t="str">
            <v>TALOJA</v>
          </cell>
          <cell r="O1690" t="str">
            <v>9103550969-70-71</v>
          </cell>
        </row>
        <row r="1691">
          <cell r="K1691" t="str">
            <v>VVF/TAL/EXP/0951</v>
          </cell>
          <cell r="L1691" t="str">
            <v>Sea</v>
          </cell>
          <cell r="M1691" t="str">
            <v>EOU</v>
          </cell>
          <cell r="N1691" t="str">
            <v>TALOJA</v>
          </cell>
          <cell r="O1691" t="str">
            <v>9103550969-70-71</v>
          </cell>
        </row>
        <row r="1692">
          <cell r="K1692" t="str">
            <v>VVF/TAL/EXP/0954</v>
          </cell>
          <cell r="L1692" t="str">
            <v>Sea</v>
          </cell>
          <cell r="M1692" t="str">
            <v>EOU</v>
          </cell>
          <cell r="N1692" t="str">
            <v>TALOJA</v>
          </cell>
          <cell r="O1692" t="str">
            <v>9103550969-70-71</v>
          </cell>
        </row>
        <row r="1693">
          <cell r="K1693" t="str">
            <v>VVF/TAL/EXP/0949</v>
          </cell>
          <cell r="L1693" t="str">
            <v>Sea</v>
          </cell>
          <cell r="M1693" t="str">
            <v>EOU</v>
          </cell>
          <cell r="N1693" t="str">
            <v>TALOJA</v>
          </cell>
          <cell r="O1693">
            <v>9103550963</v>
          </cell>
        </row>
        <row r="1694">
          <cell r="K1694" t="str">
            <v>VVF/TAL/EXP/0939</v>
          </cell>
          <cell r="L1694" t="str">
            <v>Sea</v>
          </cell>
          <cell r="M1694" t="str">
            <v>EOU</v>
          </cell>
          <cell r="N1694" t="str">
            <v>TALOJA</v>
          </cell>
          <cell r="O1694" t="str">
            <v>9103550964-65</v>
          </cell>
        </row>
        <row r="1695">
          <cell r="K1695" t="str">
            <v>VVF/TAL/EXP/0950</v>
          </cell>
          <cell r="L1695" t="str">
            <v>Sea</v>
          </cell>
          <cell r="M1695" t="str">
            <v>EOU</v>
          </cell>
          <cell r="N1695" t="str">
            <v>TALOJA</v>
          </cell>
          <cell r="O1695" t="str">
            <v>9103550964-65</v>
          </cell>
        </row>
        <row r="1696">
          <cell r="K1696" t="str">
            <v>VVF/TAL/EXP/0958</v>
          </cell>
          <cell r="L1696" t="str">
            <v>Sea</v>
          </cell>
          <cell r="M1696" t="str">
            <v>EOU</v>
          </cell>
          <cell r="N1696" t="str">
            <v>TALOJA</v>
          </cell>
          <cell r="O1696">
            <v>9103550974</v>
          </cell>
        </row>
        <row r="1697">
          <cell r="K1697" t="str">
            <v>VVF/TAL/EXP/0956</v>
          </cell>
          <cell r="L1697" t="str">
            <v>Sea</v>
          </cell>
          <cell r="M1697" t="str">
            <v>EOU</v>
          </cell>
          <cell r="N1697" t="str">
            <v>TALOJA</v>
          </cell>
          <cell r="O1697">
            <v>9103550973</v>
          </cell>
        </row>
        <row r="1698">
          <cell r="K1698" t="str">
            <v>VVF/TAL/EXP/0962</v>
          </cell>
          <cell r="L1698" t="str">
            <v>Sea</v>
          </cell>
          <cell r="M1698" t="str">
            <v>EOU</v>
          </cell>
          <cell r="N1698" t="str">
            <v>TALOJA</v>
          </cell>
          <cell r="O1698" t="str">
            <v>9103550979-80</v>
          </cell>
        </row>
        <row r="1699">
          <cell r="K1699" t="str">
            <v>VVF/TAL/EXP/0964</v>
          </cell>
          <cell r="L1699" t="str">
            <v>Sea</v>
          </cell>
          <cell r="M1699" t="str">
            <v>EOU</v>
          </cell>
          <cell r="N1699" t="str">
            <v>TALOJA</v>
          </cell>
          <cell r="O1699" t="str">
            <v>9103550979-80</v>
          </cell>
        </row>
        <row r="1700">
          <cell r="K1700" t="str">
            <v>VVF/TAL/EXP/0955</v>
          </cell>
          <cell r="L1700" t="str">
            <v>Sea</v>
          </cell>
          <cell r="M1700" t="str">
            <v>EOU</v>
          </cell>
          <cell r="N1700" t="str">
            <v>TALOJA</v>
          </cell>
          <cell r="O1700">
            <v>9103550972</v>
          </cell>
        </row>
        <row r="1701">
          <cell r="K1701" t="str">
            <v>VVF/TAL/EXP/0959</v>
          </cell>
          <cell r="L1701" t="str">
            <v>Sea</v>
          </cell>
          <cell r="M1701" t="str">
            <v>EOU</v>
          </cell>
          <cell r="N1701" t="str">
            <v>TALOJA</v>
          </cell>
          <cell r="O1701">
            <v>9103550975</v>
          </cell>
        </row>
        <row r="1702">
          <cell r="K1702" t="str">
            <v>VVF/TAL/EXP/0960</v>
          </cell>
          <cell r="L1702" t="str">
            <v>Sea</v>
          </cell>
          <cell r="M1702" t="str">
            <v>EOU</v>
          </cell>
          <cell r="N1702" t="str">
            <v>TALOJA</v>
          </cell>
          <cell r="O1702">
            <v>9103550975</v>
          </cell>
        </row>
        <row r="1703">
          <cell r="K1703" t="str">
            <v>VVF/TAL/EXP/0963</v>
          </cell>
          <cell r="L1703" t="str">
            <v>Sea</v>
          </cell>
          <cell r="M1703" t="str">
            <v>EOU</v>
          </cell>
          <cell r="N1703" t="str">
            <v>TALOJA</v>
          </cell>
          <cell r="O1703">
            <v>9103550978</v>
          </cell>
        </row>
        <row r="1704">
          <cell r="K1704" t="str">
            <v>VVF/TAL/EXP/0974</v>
          </cell>
          <cell r="L1704" t="str">
            <v>Sea</v>
          </cell>
          <cell r="M1704" t="str">
            <v>EOU</v>
          </cell>
          <cell r="N1704" t="str">
            <v>TALOJA</v>
          </cell>
          <cell r="O1704">
            <v>9103550992</v>
          </cell>
        </row>
        <row r="1705">
          <cell r="K1705" t="str">
            <v>VVF/TAL/EXP/0965</v>
          </cell>
          <cell r="L1705" t="str">
            <v>Sea</v>
          </cell>
          <cell r="M1705" t="str">
            <v>EOU</v>
          </cell>
          <cell r="N1705" t="str">
            <v>TALOJA</v>
          </cell>
          <cell r="O1705">
            <v>9103550981</v>
          </cell>
        </row>
        <row r="1706">
          <cell r="K1706" t="str">
            <v>VVF/TAL/EXP/0975</v>
          </cell>
          <cell r="L1706" t="str">
            <v>Sea</v>
          </cell>
          <cell r="M1706" t="str">
            <v>EOU</v>
          </cell>
          <cell r="N1706" t="str">
            <v>TALOJA</v>
          </cell>
          <cell r="O1706">
            <v>9103550991</v>
          </cell>
        </row>
        <row r="1707">
          <cell r="K1707" t="str">
            <v>VVF/TAL/EXP/0977</v>
          </cell>
          <cell r="L1707" t="str">
            <v>Sea</v>
          </cell>
          <cell r="M1707" t="str">
            <v>EOU</v>
          </cell>
          <cell r="N1707" t="str">
            <v>TALOJA</v>
          </cell>
          <cell r="O1707">
            <v>9103550995</v>
          </cell>
        </row>
        <row r="1708">
          <cell r="K1708" t="str">
            <v>VVF/TAL/EXP/0980</v>
          </cell>
          <cell r="L1708" t="str">
            <v>Sea</v>
          </cell>
          <cell r="M1708" t="str">
            <v>EOU</v>
          </cell>
          <cell r="N1708" t="str">
            <v>TALOJA</v>
          </cell>
          <cell r="O1708">
            <v>9103550995</v>
          </cell>
        </row>
        <row r="1709">
          <cell r="K1709" t="str">
            <v>VVF/TAL/EXP/0976</v>
          </cell>
          <cell r="L1709" t="str">
            <v>Sea</v>
          </cell>
          <cell r="M1709" t="str">
            <v>EOU</v>
          </cell>
          <cell r="N1709" t="str">
            <v>TALOJA</v>
          </cell>
          <cell r="O1709" t="str">
            <v>9103550997-98</v>
          </cell>
        </row>
        <row r="1710">
          <cell r="K1710" t="str">
            <v>VVF/TAL/EXP/0981</v>
          </cell>
          <cell r="L1710" t="str">
            <v>Sea</v>
          </cell>
          <cell r="M1710" t="str">
            <v>EOU</v>
          </cell>
          <cell r="N1710" t="str">
            <v>TALOJA</v>
          </cell>
          <cell r="O1710" t="str">
            <v>9103550997-98</v>
          </cell>
        </row>
        <row r="1711">
          <cell r="K1711" t="str">
            <v>VVF/TAL/EXP/0983</v>
          </cell>
          <cell r="L1711" t="str">
            <v>Sea</v>
          </cell>
          <cell r="M1711" t="str">
            <v>EOU</v>
          </cell>
          <cell r="N1711" t="str">
            <v>TALOJA</v>
          </cell>
          <cell r="O1711" t="str">
            <v>9103550997-98</v>
          </cell>
        </row>
        <row r="1712">
          <cell r="K1712" t="str">
            <v>VVF/TAL/EXP/0985</v>
          </cell>
          <cell r="L1712" t="str">
            <v>Sea</v>
          </cell>
          <cell r="M1712" t="str">
            <v>EOU</v>
          </cell>
          <cell r="N1712" t="str">
            <v>TALOJA</v>
          </cell>
          <cell r="O1712">
            <v>9103551000</v>
          </cell>
        </row>
        <row r="1713">
          <cell r="K1713" t="str">
            <v>VVF/TAL/EXP/0987</v>
          </cell>
          <cell r="L1713" t="str">
            <v>Sea</v>
          </cell>
          <cell r="M1713" t="str">
            <v>EOU</v>
          </cell>
          <cell r="N1713" t="str">
            <v>TALOJA</v>
          </cell>
          <cell r="O1713">
            <v>9103551002</v>
          </cell>
        </row>
        <row r="1714">
          <cell r="K1714" t="str">
            <v>VVF/TAL/EXP/0972</v>
          </cell>
          <cell r="L1714" t="str">
            <v>Sea</v>
          </cell>
          <cell r="M1714" t="str">
            <v>EOU</v>
          </cell>
          <cell r="N1714" t="str">
            <v>TALOJA</v>
          </cell>
          <cell r="O1714">
            <v>9103550989</v>
          </cell>
        </row>
        <row r="1715">
          <cell r="K1715" t="str">
            <v>VVF/TAL/EXP/0979</v>
          </cell>
          <cell r="L1715" t="str">
            <v>Sea</v>
          </cell>
          <cell r="M1715" t="str">
            <v>EOU</v>
          </cell>
          <cell r="N1715" t="str">
            <v>TALOJA</v>
          </cell>
          <cell r="O1715">
            <v>9103550994</v>
          </cell>
        </row>
        <row r="1716">
          <cell r="K1716" t="str">
            <v>VVF/TAL/EXP/0986</v>
          </cell>
          <cell r="L1716" t="str">
            <v>Sea</v>
          </cell>
          <cell r="M1716" t="str">
            <v>EOU</v>
          </cell>
          <cell r="N1716" t="str">
            <v>TALOJA</v>
          </cell>
          <cell r="O1716">
            <v>9103551001</v>
          </cell>
        </row>
        <row r="1717">
          <cell r="K1717" t="str">
            <v>VVF/TAL/EXP/0988</v>
          </cell>
          <cell r="L1717" t="str">
            <v>Sea</v>
          </cell>
          <cell r="M1717" t="str">
            <v>EOU</v>
          </cell>
          <cell r="N1717" t="str">
            <v>TALOJA</v>
          </cell>
          <cell r="O1717" t="str">
            <v>9103551006-07</v>
          </cell>
        </row>
        <row r="1718">
          <cell r="K1718" t="str">
            <v>VVF/TAL/EXP/0991</v>
          </cell>
          <cell r="L1718" t="str">
            <v>Sea</v>
          </cell>
          <cell r="M1718" t="str">
            <v>EOU</v>
          </cell>
          <cell r="N1718" t="str">
            <v>TALOJA</v>
          </cell>
          <cell r="O1718" t="str">
            <v>9103551006-07</v>
          </cell>
        </row>
        <row r="1719">
          <cell r="K1719" t="str">
            <v>VVF/TAL/EXP/0984</v>
          </cell>
          <cell r="L1719" t="str">
            <v>Sea</v>
          </cell>
          <cell r="M1719" t="str">
            <v>EOU</v>
          </cell>
          <cell r="N1719" t="str">
            <v>TALOJA</v>
          </cell>
          <cell r="O1719">
            <v>9103550999</v>
          </cell>
        </row>
        <row r="1720">
          <cell r="K1720" t="str">
            <v>VVF/TAL/EXP/0989</v>
          </cell>
          <cell r="L1720" t="str">
            <v>Sea</v>
          </cell>
          <cell r="M1720" t="str">
            <v>EOU</v>
          </cell>
          <cell r="N1720" t="str">
            <v>TALOJA</v>
          </cell>
          <cell r="O1720">
            <v>9103551004</v>
          </cell>
        </row>
        <row r="1721">
          <cell r="K1721" t="str">
            <v>VVF/TAL/EXP/0990</v>
          </cell>
          <cell r="L1721" t="str">
            <v>Sea</v>
          </cell>
          <cell r="M1721" t="str">
            <v>EOU</v>
          </cell>
          <cell r="N1721" t="str">
            <v>TALOJA</v>
          </cell>
          <cell r="O1721">
            <v>9103551005</v>
          </cell>
        </row>
        <row r="1722">
          <cell r="K1722" t="str">
            <v>VVF/TAL/EXP/1002</v>
          </cell>
          <cell r="L1722" t="str">
            <v>Sea</v>
          </cell>
          <cell r="M1722" t="str">
            <v>EOU</v>
          </cell>
          <cell r="N1722" t="str">
            <v>TALOJA</v>
          </cell>
          <cell r="O1722">
            <v>9103551028</v>
          </cell>
        </row>
        <row r="1723">
          <cell r="K1723" t="str">
            <v>VVF/TAL/EXP/0970</v>
          </cell>
          <cell r="L1723" t="str">
            <v>Sea</v>
          </cell>
          <cell r="M1723" t="str">
            <v>EOU</v>
          </cell>
          <cell r="N1723" t="str">
            <v>TALOJA</v>
          </cell>
          <cell r="O1723">
            <v>9103550986</v>
          </cell>
        </row>
        <row r="1724">
          <cell r="K1724" t="str">
            <v>VVF/TAL/EXP/0971</v>
          </cell>
          <cell r="L1724" t="str">
            <v>Sea</v>
          </cell>
          <cell r="M1724" t="str">
            <v>EOU</v>
          </cell>
          <cell r="N1724" t="str">
            <v>TALOJA</v>
          </cell>
          <cell r="O1724">
            <v>9103550986</v>
          </cell>
        </row>
        <row r="1725">
          <cell r="K1725" t="str">
            <v>VVF/TAL/EXP/0969</v>
          </cell>
          <cell r="L1725" t="str">
            <v>Sea</v>
          </cell>
          <cell r="M1725" t="str">
            <v>EOU</v>
          </cell>
          <cell r="N1725" t="str">
            <v>TALOJA</v>
          </cell>
          <cell r="O1725">
            <v>9103550987</v>
          </cell>
        </row>
        <row r="1726">
          <cell r="K1726" t="str">
            <v>VVF/TAL/EXP/0968</v>
          </cell>
          <cell r="L1726" t="str">
            <v>Sea</v>
          </cell>
          <cell r="M1726" t="str">
            <v>EOU</v>
          </cell>
          <cell r="N1726" t="str">
            <v>TALOJA</v>
          </cell>
          <cell r="O1726">
            <v>9103550988</v>
          </cell>
        </row>
        <row r="1727">
          <cell r="K1727" t="str">
            <v>VVF/TAL/EXP/0995</v>
          </cell>
          <cell r="L1727" t="str">
            <v>Sea</v>
          </cell>
          <cell r="M1727" t="str">
            <v>EOU</v>
          </cell>
          <cell r="N1727" t="str">
            <v>TALOJA</v>
          </cell>
          <cell r="O1727">
            <v>9103551011</v>
          </cell>
        </row>
        <row r="1728">
          <cell r="K1728" t="str">
            <v>VVF/TAL/EXP/0998</v>
          </cell>
          <cell r="L1728" t="str">
            <v>Sea</v>
          </cell>
          <cell r="M1728" t="str">
            <v>EOU</v>
          </cell>
          <cell r="N1728" t="str">
            <v>TALOJA</v>
          </cell>
          <cell r="O1728">
            <v>9103551015</v>
          </cell>
        </row>
        <row r="1729">
          <cell r="K1729" t="str">
            <v>VVF/TAL/EXP/0994</v>
          </cell>
          <cell r="L1729" t="str">
            <v>Sea</v>
          </cell>
          <cell r="M1729" t="str">
            <v>EOU</v>
          </cell>
          <cell r="N1729" t="str">
            <v>TALOJA</v>
          </cell>
          <cell r="O1729">
            <v>9103551010</v>
          </cell>
        </row>
        <row r="1730">
          <cell r="K1730" t="str">
            <v>VVF/TAL/EXP/1013</v>
          </cell>
          <cell r="L1730" t="str">
            <v>Sea</v>
          </cell>
          <cell r="M1730" t="str">
            <v>EOU</v>
          </cell>
          <cell r="N1730" t="str">
            <v>TALOJA</v>
          </cell>
          <cell r="O1730">
            <v>9103551054</v>
          </cell>
        </row>
        <row r="1731">
          <cell r="K1731" t="str">
            <v>VVF/TAL/EXP/1016</v>
          </cell>
          <cell r="L1731" t="str">
            <v>Sea</v>
          </cell>
          <cell r="M1731" t="str">
            <v>EOU</v>
          </cell>
          <cell r="N1731" t="str">
            <v>TALOJA</v>
          </cell>
          <cell r="O1731">
            <v>9103551054</v>
          </cell>
        </row>
        <row r="1732">
          <cell r="K1732" t="str">
            <v>VVF/TAL/EXP/0996</v>
          </cell>
          <cell r="L1732" t="str">
            <v>Sea</v>
          </cell>
          <cell r="M1732" t="str">
            <v>EOU</v>
          </cell>
          <cell r="N1732" t="str">
            <v>TALOJA</v>
          </cell>
          <cell r="O1732">
            <v>9103551014</v>
          </cell>
        </row>
        <row r="1733">
          <cell r="K1733" t="str">
            <v>VVF/TAL/EXP/1004</v>
          </cell>
          <cell r="L1733" t="str">
            <v>Sea</v>
          </cell>
          <cell r="M1733" t="str">
            <v>EOU</v>
          </cell>
          <cell r="N1733" t="str">
            <v>TALOJA</v>
          </cell>
          <cell r="O1733">
            <v>9103551044</v>
          </cell>
        </row>
        <row r="1734">
          <cell r="K1734" t="str">
            <v>VVF/TAL/EXP/1006</v>
          </cell>
          <cell r="L1734" t="str">
            <v>Sea</v>
          </cell>
          <cell r="M1734" t="str">
            <v>EOU</v>
          </cell>
          <cell r="N1734" t="str">
            <v>TALOJA</v>
          </cell>
          <cell r="O1734">
            <v>9103551046</v>
          </cell>
        </row>
        <row r="1735">
          <cell r="K1735" t="str">
            <v>VVF/TAL/EXP/1000</v>
          </cell>
          <cell r="L1735" t="str">
            <v>Sea</v>
          </cell>
          <cell r="M1735" t="str">
            <v>EOU</v>
          </cell>
          <cell r="N1735" t="str">
            <v>TALOJA</v>
          </cell>
          <cell r="O1735">
            <v>9103551017</v>
          </cell>
        </row>
        <row r="1736">
          <cell r="K1736" t="str">
            <v>VVF/TAL/EXP/1021</v>
          </cell>
          <cell r="L1736" t="str">
            <v>Sea</v>
          </cell>
          <cell r="M1736" t="str">
            <v>EOU</v>
          </cell>
          <cell r="N1736" t="str">
            <v>TALOJA</v>
          </cell>
          <cell r="O1736">
            <v>9103551060</v>
          </cell>
        </row>
        <row r="1737">
          <cell r="K1737" t="str">
            <v>VVF/TAL/EXP/1027</v>
          </cell>
          <cell r="L1737" t="str">
            <v>Sea</v>
          </cell>
          <cell r="M1737" t="str">
            <v>EOU</v>
          </cell>
          <cell r="N1737" t="str">
            <v>TALOJA</v>
          </cell>
          <cell r="O1737">
            <v>9103551065</v>
          </cell>
        </row>
        <row r="1738">
          <cell r="K1738" t="str">
            <v>VVF/TAL/EXP/1001</v>
          </cell>
          <cell r="L1738" t="str">
            <v>Sea</v>
          </cell>
          <cell r="M1738" t="str">
            <v>EOU</v>
          </cell>
          <cell r="N1738" t="str">
            <v>TALOJA</v>
          </cell>
          <cell r="O1738">
            <v>9103551018</v>
          </cell>
        </row>
        <row r="1739">
          <cell r="K1739" t="str">
            <v>VVF/TAL/EXP/1007</v>
          </cell>
          <cell r="L1739" t="str">
            <v>Sea</v>
          </cell>
          <cell r="M1739" t="str">
            <v>EOU</v>
          </cell>
          <cell r="N1739" t="str">
            <v>TALOJA</v>
          </cell>
          <cell r="O1739">
            <v>9103551047</v>
          </cell>
        </row>
        <row r="1740">
          <cell r="K1740" t="str">
            <v>VVF/TAL/EXP/1008</v>
          </cell>
          <cell r="L1740" t="str">
            <v>Sea</v>
          </cell>
          <cell r="M1740" t="str">
            <v>EOU</v>
          </cell>
          <cell r="N1740" t="str">
            <v>TALOJA</v>
          </cell>
          <cell r="O1740">
            <v>9103551048</v>
          </cell>
        </row>
        <row r="1741">
          <cell r="K1741" t="str">
            <v>VVF/TAL/EXP/1005</v>
          </cell>
          <cell r="L1741" t="str">
            <v>Sea</v>
          </cell>
          <cell r="M1741" t="str">
            <v>EOU</v>
          </cell>
          <cell r="N1741" t="str">
            <v>TALOJA</v>
          </cell>
          <cell r="O1741">
            <v>9103551069</v>
          </cell>
        </row>
        <row r="1742">
          <cell r="K1742" t="str">
            <v>VVF/TAL/EXP/1009</v>
          </cell>
          <cell r="L1742" t="str">
            <v>Sea</v>
          </cell>
          <cell r="M1742" t="str">
            <v>EOU</v>
          </cell>
          <cell r="N1742" t="str">
            <v>TALOJA</v>
          </cell>
          <cell r="O1742">
            <v>9103551055</v>
          </cell>
        </row>
        <row r="1743">
          <cell r="K1743" t="str">
            <v>VVF/TAL/EXP/1028</v>
          </cell>
          <cell r="L1743" t="str">
            <v>Sea</v>
          </cell>
          <cell r="M1743" t="str">
            <v>EOU</v>
          </cell>
          <cell r="N1743" t="str">
            <v>TALOJA</v>
          </cell>
          <cell r="O1743">
            <v>9103551067</v>
          </cell>
        </row>
        <row r="1744">
          <cell r="K1744" t="str">
            <v>VVF/TAL/EXP/1024</v>
          </cell>
          <cell r="L1744" t="str">
            <v>Sea</v>
          </cell>
          <cell r="M1744" t="str">
            <v>EOU</v>
          </cell>
          <cell r="N1744" t="str">
            <v>TALOJA</v>
          </cell>
          <cell r="O1744">
            <v>9103551063</v>
          </cell>
        </row>
        <row r="1745">
          <cell r="K1745" t="str">
            <v>VVF/TAL/EXP/0999</v>
          </cell>
          <cell r="L1745" t="str">
            <v>Sea</v>
          </cell>
          <cell r="M1745" t="str">
            <v>EOU</v>
          </cell>
          <cell r="N1745" t="str">
            <v>TALOJA</v>
          </cell>
          <cell r="O1745">
            <v>9103551016</v>
          </cell>
        </row>
        <row r="1746">
          <cell r="K1746" t="str">
            <v>VVF/TAL/EXP/1010</v>
          </cell>
          <cell r="L1746" t="str">
            <v>Sea</v>
          </cell>
          <cell r="M1746" t="str">
            <v>EOU</v>
          </cell>
          <cell r="N1746" t="str">
            <v>TALOJA</v>
          </cell>
          <cell r="O1746">
            <v>9103551049</v>
          </cell>
        </row>
        <row r="1747">
          <cell r="K1747" t="str">
            <v>VVF/TAL/EXP/1014</v>
          </cell>
          <cell r="L1747" t="str">
            <v>Sea</v>
          </cell>
          <cell r="M1747" t="str">
            <v>EOU</v>
          </cell>
          <cell r="N1747" t="str">
            <v>TALOJA</v>
          </cell>
          <cell r="O1747">
            <v>9103551052</v>
          </cell>
        </row>
        <row r="1748">
          <cell r="K1748" t="str">
            <v>VVF/TAL/EXP/1015</v>
          </cell>
          <cell r="L1748" t="str">
            <v>Sea</v>
          </cell>
          <cell r="M1748" t="str">
            <v>EOU</v>
          </cell>
          <cell r="N1748" t="str">
            <v>TALOJA</v>
          </cell>
          <cell r="O1748">
            <v>9103551053</v>
          </cell>
        </row>
        <row r="1749">
          <cell r="K1749" t="str">
            <v>VVF/TAL/EXP/1017</v>
          </cell>
          <cell r="L1749" t="str">
            <v>Sea</v>
          </cell>
          <cell r="M1749" t="str">
            <v>EOU</v>
          </cell>
          <cell r="N1749" t="str">
            <v>TALOJA</v>
          </cell>
          <cell r="O1749">
            <v>9103551056</v>
          </cell>
        </row>
        <row r="1750">
          <cell r="K1750" t="str">
            <v>VVF/TAL/EXP/1018</v>
          </cell>
          <cell r="L1750" t="str">
            <v>Sea</v>
          </cell>
          <cell r="M1750" t="str">
            <v>EOU</v>
          </cell>
          <cell r="N1750" t="str">
            <v>TALOJA</v>
          </cell>
          <cell r="O1750">
            <v>9103551057</v>
          </cell>
        </row>
        <row r="1751">
          <cell r="K1751" t="str">
            <v>VVF/TAL/EXP/1019</v>
          </cell>
          <cell r="L1751" t="str">
            <v>Sea</v>
          </cell>
          <cell r="M1751" t="str">
            <v>EOU</v>
          </cell>
          <cell r="N1751" t="str">
            <v>TALOJA</v>
          </cell>
          <cell r="O1751">
            <v>9103551058</v>
          </cell>
        </row>
        <row r="1752">
          <cell r="K1752" t="str">
            <v>VVF/TAL/EXP/1020</v>
          </cell>
          <cell r="L1752" t="str">
            <v>Sea</v>
          </cell>
          <cell r="M1752" t="str">
            <v>EOU</v>
          </cell>
          <cell r="N1752" t="str">
            <v>TALOJA</v>
          </cell>
          <cell r="O1752">
            <v>9103551059</v>
          </cell>
        </row>
        <row r="1753">
          <cell r="K1753" t="str">
            <v>VVF/TAL/EXP/1025</v>
          </cell>
          <cell r="L1753" t="str">
            <v>Sea</v>
          </cell>
          <cell r="M1753" t="str">
            <v>EOU</v>
          </cell>
          <cell r="N1753" t="str">
            <v>TALOJA</v>
          </cell>
          <cell r="O1753">
            <v>9103551064</v>
          </cell>
        </row>
        <row r="1754">
          <cell r="K1754" t="str">
            <v>VVF/TAL/EXP/1031</v>
          </cell>
          <cell r="L1754" t="str">
            <v>Sea</v>
          </cell>
          <cell r="M1754" t="str">
            <v>EOU</v>
          </cell>
          <cell r="N1754" t="str">
            <v>TALOJA</v>
          </cell>
          <cell r="O1754" t="str">
            <v>9103551074-75</v>
          </cell>
        </row>
        <row r="1755">
          <cell r="K1755" t="str">
            <v>VVF/TAL/EXP/1033</v>
          </cell>
          <cell r="L1755" t="str">
            <v>Sea</v>
          </cell>
          <cell r="M1755" t="str">
            <v>EOU</v>
          </cell>
          <cell r="N1755" t="str">
            <v>TALOJA</v>
          </cell>
          <cell r="O1755" t="str">
            <v>9103551074-75</v>
          </cell>
        </row>
        <row r="1756">
          <cell r="K1756" t="str">
            <v>VVF/TAL/EXP/1044</v>
          </cell>
          <cell r="L1756" t="str">
            <v>Sea</v>
          </cell>
          <cell r="M1756" t="str">
            <v>EOU</v>
          </cell>
          <cell r="N1756" t="str">
            <v>TALOJA</v>
          </cell>
          <cell r="O1756">
            <v>9103551087</v>
          </cell>
        </row>
        <row r="1757">
          <cell r="K1757" t="str">
            <v>VVF/TAL/EXP/1011</v>
          </cell>
          <cell r="L1757" t="str">
            <v>Sea</v>
          </cell>
          <cell r="M1757" t="str">
            <v>EOU</v>
          </cell>
          <cell r="N1757" t="str">
            <v>TALOJA</v>
          </cell>
          <cell r="O1757">
            <v>9103551051</v>
          </cell>
        </row>
        <row r="1758">
          <cell r="K1758" t="str">
            <v>VVF/TAL/EXP/1039</v>
          </cell>
          <cell r="L1758" t="str">
            <v>Air</v>
          </cell>
          <cell r="M1758" t="str">
            <v>EOU</v>
          </cell>
          <cell r="N1758" t="str">
            <v>TALOJA</v>
          </cell>
          <cell r="O1758">
            <v>9103551084</v>
          </cell>
        </row>
        <row r="1759">
          <cell r="K1759" t="str">
            <v>VVF/TAL/EXP/1049</v>
          </cell>
          <cell r="L1759" t="str">
            <v>Sea</v>
          </cell>
          <cell r="M1759" t="str">
            <v>EOU</v>
          </cell>
          <cell r="N1759" t="str">
            <v>TALOJA</v>
          </cell>
          <cell r="O1759">
            <v>9103551090</v>
          </cell>
        </row>
        <row r="1760">
          <cell r="K1760" t="str">
            <v>VVF/TAL/EXP/1052</v>
          </cell>
          <cell r="L1760" t="str">
            <v>Sea</v>
          </cell>
          <cell r="M1760" t="str">
            <v>EOU</v>
          </cell>
          <cell r="N1760" t="str">
            <v>TALOJA</v>
          </cell>
          <cell r="O1760" t="str">
            <v>9103551095-96</v>
          </cell>
        </row>
        <row r="1761">
          <cell r="K1761" t="str">
            <v>VVF/TAL/EXP/1053</v>
          </cell>
          <cell r="L1761" t="str">
            <v>Sea</v>
          </cell>
          <cell r="M1761" t="str">
            <v>EOU</v>
          </cell>
          <cell r="N1761" t="str">
            <v>TALOJA</v>
          </cell>
          <cell r="O1761" t="str">
            <v>9103551095-96</v>
          </cell>
        </row>
        <row r="1762">
          <cell r="K1762" t="str">
            <v>VVF/TAL/EXP/1055</v>
          </cell>
          <cell r="L1762" t="str">
            <v>Sea</v>
          </cell>
          <cell r="M1762" t="str">
            <v>EOU</v>
          </cell>
          <cell r="N1762" t="str">
            <v>TALOJA</v>
          </cell>
          <cell r="O1762" t="str">
            <v>9103551095-96</v>
          </cell>
        </row>
        <row r="1763">
          <cell r="K1763" t="str">
            <v>VVF/TAL/EXP/1034</v>
          </cell>
          <cell r="L1763" t="str">
            <v>Sea</v>
          </cell>
          <cell r="M1763" t="str">
            <v>EOU</v>
          </cell>
          <cell r="N1763" t="str">
            <v>TALOJA</v>
          </cell>
          <cell r="O1763">
            <v>9103551076</v>
          </cell>
        </row>
        <row r="1764">
          <cell r="K1764" t="str">
            <v>VVF/TAL/EXP/1012</v>
          </cell>
          <cell r="L1764" t="str">
            <v>Sea</v>
          </cell>
          <cell r="M1764" t="str">
            <v>EOU</v>
          </cell>
          <cell r="N1764" t="str">
            <v>TALOJA</v>
          </cell>
          <cell r="O1764">
            <v>9103551050</v>
          </cell>
        </row>
        <row r="1765">
          <cell r="K1765" t="str">
            <v>VVF/TAL/EXP/1038</v>
          </cell>
          <cell r="L1765" t="str">
            <v>Sea</v>
          </cell>
          <cell r="M1765" t="str">
            <v>EOU</v>
          </cell>
          <cell r="N1765" t="str">
            <v>TALOJA</v>
          </cell>
          <cell r="O1765">
            <v>9103551079</v>
          </cell>
        </row>
        <row r="1766">
          <cell r="K1766" t="str">
            <v>VVF/TAL/EXP/1035</v>
          </cell>
          <cell r="L1766" t="str">
            <v>Sea</v>
          </cell>
          <cell r="M1766" t="str">
            <v>EOU</v>
          </cell>
          <cell r="N1766" t="str">
            <v>TALOJA</v>
          </cell>
          <cell r="O1766" t="str">
            <v>9103551081-82</v>
          </cell>
        </row>
        <row r="1767">
          <cell r="K1767" t="str">
            <v>VVF/TAL/EXP/1041</v>
          </cell>
          <cell r="L1767" t="str">
            <v>Sea</v>
          </cell>
          <cell r="M1767" t="str">
            <v>EOU</v>
          </cell>
          <cell r="N1767" t="str">
            <v>TALOJA</v>
          </cell>
          <cell r="O1767" t="str">
            <v>9103551081-82</v>
          </cell>
        </row>
        <row r="1768">
          <cell r="K1768" t="str">
            <v>VVF/TAL/EXP/1023</v>
          </cell>
          <cell r="L1768" t="str">
            <v>Sea</v>
          </cell>
          <cell r="M1768" t="str">
            <v>EOU</v>
          </cell>
          <cell r="N1768" t="str">
            <v>TALOJA</v>
          </cell>
          <cell r="O1768">
            <v>9103551062</v>
          </cell>
        </row>
        <row r="1769">
          <cell r="K1769" t="str">
            <v>VVF/TAL/EXP/1029</v>
          </cell>
          <cell r="L1769" t="str">
            <v>Sea</v>
          </cell>
          <cell r="M1769" t="str">
            <v>EOU</v>
          </cell>
          <cell r="N1769" t="str">
            <v>TALOJA</v>
          </cell>
          <cell r="O1769">
            <v>9103551071</v>
          </cell>
        </row>
        <row r="1770">
          <cell r="K1770" t="str">
            <v>VVF/TAL/EXP/1046</v>
          </cell>
          <cell r="L1770" t="str">
            <v>Sea</v>
          </cell>
          <cell r="M1770" t="str">
            <v>EOU</v>
          </cell>
          <cell r="N1770" t="str">
            <v>TALOJA</v>
          </cell>
          <cell r="O1770">
            <v>9103551088</v>
          </cell>
        </row>
        <row r="1771">
          <cell r="K1771" t="str">
            <v>VVF/TAL/EXP/1047</v>
          </cell>
          <cell r="L1771" t="str">
            <v>Sea</v>
          </cell>
          <cell r="M1771" t="str">
            <v>EOU</v>
          </cell>
          <cell r="N1771" t="str">
            <v>TALOJA</v>
          </cell>
          <cell r="O1771">
            <v>9103551094</v>
          </cell>
        </row>
        <row r="1772">
          <cell r="K1772" t="str">
            <v>VVF/TAL/EXP/1065</v>
          </cell>
          <cell r="L1772" t="str">
            <v>Sea</v>
          </cell>
          <cell r="M1772" t="str">
            <v>EOU</v>
          </cell>
          <cell r="N1772" t="str">
            <v>TALOJA</v>
          </cell>
          <cell r="O1772">
            <v>9103551106</v>
          </cell>
        </row>
        <row r="1773">
          <cell r="K1773" t="str">
            <v>VVF/TAL/EXP/1042</v>
          </cell>
          <cell r="L1773" t="str">
            <v>Sea</v>
          </cell>
          <cell r="M1773" t="str">
            <v>EOU</v>
          </cell>
          <cell r="N1773" t="str">
            <v>TALOJA</v>
          </cell>
          <cell r="O1773">
            <v>9103551083</v>
          </cell>
        </row>
        <row r="1774">
          <cell r="K1774" t="str">
            <v>VVF/TAL/EXP/1043</v>
          </cell>
          <cell r="L1774" t="str">
            <v>Sea</v>
          </cell>
          <cell r="M1774" t="str">
            <v>EOU</v>
          </cell>
          <cell r="N1774" t="str">
            <v>TALOJA</v>
          </cell>
          <cell r="O1774">
            <v>9103551085</v>
          </cell>
        </row>
        <row r="1775">
          <cell r="K1775" t="str">
            <v>VVF/TAL/EXP/1045</v>
          </cell>
          <cell r="L1775" t="str">
            <v>Sea</v>
          </cell>
          <cell r="M1775" t="str">
            <v>EOU</v>
          </cell>
          <cell r="N1775" t="str">
            <v>TALOJA</v>
          </cell>
          <cell r="O1775">
            <v>9103551086</v>
          </cell>
        </row>
        <row r="1776">
          <cell r="K1776" t="str">
            <v>VVF/TAL/EXP/1048</v>
          </cell>
          <cell r="L1776" t="str">
            <v>Sea</v>
          </cell>
          <cell r="M1776" t="str">
            <v>EOU</v>
          </cell>
          <cell r="N1776" t="str">
            <v>TALOJA</v>
          </cell>
          <cell r="O1776">
            <v>9103551089</v>
          </cell>
        </row>
        <row r="1777">
          <cell r="K1777" t="str">
            <v>VVF/TAL/EXP/1051</v>
          </cell>
          <cell r="L1777" t="str">
            <v>Sea</v>
          </cell>
          <cell r="M1777" t="str">
            <v>EOU</v>
          </cell>
          <cell r="N1777" t="str">
            <v>TALOJA</v>
          </cell>
          <cell r="O1777">
            <v>9103551092</v>
          </cell>
        </row>
        <row r="1778">
          <cell r="K1778" t="str">
            <v>VVF/TAL/EXP/1068</v>
          </cell>
          <cell r="L1778" t="str">
            <v>Sea</v>
          </cell>
          <cell r="M1778" t="str">
            <v>EOU</v>
          </cell>
          <cell r="N1778" t="str">
            <v>TALOJA</v>
          </cell>
          <cell r="O1778">
            <v>9103551108</v>
          </cell>
        </row>
        <row r="1779">
          <cell r="K1779" t="str">
            <v>VVF/TAL/EXP/1040</v>
          </cell>
          <cell r="L1779" t="str">
            <v>Sea</v>
          </cell>
          <cell r="M1779" t="str">
            <v>EOU</v>
          </cell>
          <cell r="N1779" t="str">
            <v>TALOJA</v>
          </cell>
          <cell r="O1779">
            <v>9103551080</v>
          </cell>
        </row>
        <row r="1780">
          <cell r="K1780" t="str">
            <v>VVF/TAL/EXP/1058</v>
          </cell>
          <cell r="L1780" t="str">
            <v>Sea</v>
          </cell>
          <cell r="M1780" t="str">
            <v>EOU</v>
          </cell>
          <cell r="N1780" t="str">
            <v>TALOJA</v>
          </cell>
          <cell r="O1780">
            <v>9103551097</v>
          </cell>
        </row>
        <row r="1781">
          <cell r="K1781" t="str">
            <v>VVF/TAL/EXP/1067</v>
          </cell>
          <cell r="L1781" t="str">
            <v>Sea</v>
          </cell>
          <cell r="M1781" t="str">
            <v>EOU</v>
          </cell>
          <cell r="N1781" t="str">
            <v>TALOJA</v>
          </cell>
          <cell r="O1781">
            <v>9103551111</v>
          </cell>
        </row>
        <row r="1782">
          <cell r="K1782" t="str">
            <v>VVF/TAL/EXP/1066</v>
          </cell>
          <cell r="L1782" t="str">
            <v>Sea</v>
          </cell>
          <cell r="M1782" t="str">
            <v>EOU</v>
          </cell>
          <cell r="N1782" t="str">
            <v>TALOJA</v>
          </cell>
          <cell r="O1782">
            <v>9103551112</v>
          </cell>
        </row>
        <row r="1783">
          <cell r="K1783" t="str">
            <v>VVF/TAL/EXP/1050</v>
          </cell>
          <cell r="L1783" t="str">
            <v>Sea</v>
          </cell>
          <cell r="M1783" t="str">
            <v>EOU</v>
          </cell>
          <cell r="N1783" t="str">
            <v>TALOJA</v>
          </cell>
          <cell r="O1783">
            <v>9103551091</v>
          </cell>
        </row>
        <row r="1784">
          <cell r="K1784" t="str">
            <v>VVF/TAL/EXP/1054</v>
          </cell>
          <cell r="L1784" t="str">
            <v>Sea</v>
          </cell>
          <cell r="M1784" t="str">
            <v>EOU</v>
          </cell>
          <cell r="N1784" t="str">
            <v>TALOJA</v>
          </cell>
          <cell r="O1784">
            <v>9103551093</v>
          </cell>
        </row>
        <row r="1785">
          <cell r="K1785" t="str">
            <v>VVF/TAL/EXP/1056</v>
          </cell>
          <cell r="L1785" t="str">
            <v>Sea</v>
          </cell>
          <cell r="M1785" t="str">
            <v>EOU</v>
          </cell>
          <cell r="N1785" t="str">
            <v>TALOJA</v>
          </cell>
          <cell r="O1785" t="str">
            <v>9103551098-99</v>
          </cell>
        </row>
        <row r="1786">
          <cell r="K1786" t="str">
            <v>VVF/TAL/EXP/1056</v>
          </cell>
          <cell r="L1786" t="str">
            <v>Sea</v>
          </cell>
          <cell r="M1786" t="str">
            <v>EOU</v>
          </cell>
          <cell r="N1786" t="str">
            <v>TALOJA</v>
          </cell>
          <cell r="O1786" t="str">
            <v>9103551098-99</v>
          </cell>
        </row>
        <row r="1787">
          <cell r="K1787" t="str">
            <v>VVF/TAL/EXP/1057</v>
          </cell>
          <cell r="L1787" t="str">
            <v>Sea</v>
          </cell>
          <cell r="M1787" t="str">
            <v>EOU</v>
          </cell>
          <cell r="N1787" t="str">
            <v>TALOJA</v>
          </cell>
          <cell r="O1787" t="str">
            <v>9103551101-02</v>
          </cell>
        </row>
        <row r="1788">
          <cell r="K1788" t="str">
            <v>VVF/TAL/EXP/1061</v>
          </cell>
          <cell r="L1788" t="str">
            <v>Sea</v>
          </cell>
          <cell r="M1788" t="str">
            <v>EOU</v>
          </cell>
          <cell r="N1788" t="str">
            <v>TALOJA</v>
          </cell>
          <cell r="O1788" t="str">
            <v>9103551101-02</v>
          </cell>
        </row>
        <row r="1789">
          <cell r="K1789" t="str">
            <v>VVF/TAL/EXP/1062</v>
          </cell>
          <cell r="L1789" t="str">
            <v>Sea</v>
          </cell>
          <cell r="M1789" t="str">
            <v>EOU</v>
          </cell>
          <cell r="N1789" t="str">
            <v>TALOJA</v>
          </cell>
          <cell r="O1789">
            <v>9103551103</v>
          </cell>
        </row>
        <row r="1790">
          <cell r="K1790" t="str">
            <v>VVF/TAL/EXP/1063</v>
          </cell>
          <cell r="L1790" t="str">
            <v>Sea</v>
          </cell>
          <cell r="M1790" t="str">
            <v>EOU</v>
          </cell>
          <cell r="N1790" t="str">
            <v>TALOJA</v>
          </cell>
          <cell r="O1790" t="str">
            <v>9103551104-05</v>
          </cell>
        </row>
        <row r="1791">
          <cell r="K1791" t="str">
            <v>VVF/TAL/EXP/1064</v>
          </cell>
          <cell r="L1791" t="str">
            <v>Sea</v>
          </cell>
          <cell r="M1791" t="str">
            <v>EOU</v>
          </cell>
          <cell r="N1791" t="str">
            <v>TALOJA</v>
          </cell>
          <cell r="O1791" t="str">
            <v>9103551104-05</v>
          </cell>
        </row>
        <row r="1792">
          <cell r="K1792" t="str">
            <v>VVF/TAL/EXP/1071</v>
          </cell>
          <cell r="L1792" t="str">
            <v>Sea</v>
          </cell>
          <cell r="M1792" t="str">
            <v>EOU</v>
          </cell>
          <cell r="N1792" t="str">
            <v>TALOJA</v>
          </cell>
          <cell r="O1792">
            <v>9103551109</v>
          </cell>
        </row>
        <row r="1793">
          <cell r="K1793" t="str">
            <v>VVF/TAL/EXP/1070</v>
          </cell>
          <cell r="L1793" t="str">
            <v>Sea</v>
          </cell>
          <cell r="M1793" t="str">
            <v>EOU</v>
          </cell>
          <cell r="N1793" t="str">
            <v>TALOJA</v>
          </cell>
          <cell r="O1793">
            <v>9103551110</v>
          </cell>
        </row>
        <row r="1794">
          <cell r="K1794" t="str">
            <v>VVF/TAL/EXP/1076</v>
          </cell>
          <cell r="L1794" t="str">
            <v>Sea</v>
          </cell>
          <cell r="M1794" t="str">
            <v>EOU</v>
          </cell>
          <cell r="N1794" t="str">
            <v>TALOJA</v>
          </cell>
          <cell r="O1794">
            <v>9103551116</v>
          </cell>
        </row>
        <row r="1795">
          <cell r="K1795" t="str">
            <v>VVF/TAL/EXP/1060</v>
          </cell>
          <cell r="L1795" t="str">
            <v>Sea</v>
          </cell>
          <cell r="M1795" t="str">
            <v>EOU</v>
          </cell>
          <cell r="N1795" t="str">
            <v>TALOJA</v>
          </cell>
          <cell r="O1795">
            <v>9103551100</v>
          </cell>
        </row>
        <row r="1796">
          <cell r="K1796" t="str">
            <v>VVF/TAL/EXP/1072</v>
          </cell>
          <cell r="L1796" t="str">
            <v>Sea</v>
          </cell>
          <cell r="M1796" t="str">
            <v>EOU</v>
          </cell>
          <cell r="N1796" t="str">
            <v>TALOJA</v>
          </cell>
          <cell r="O1796">
            <v>9103551113</v>
          </cell>
        </row>
        <row r="1797">
          <cell r="K1797" t="str">
            <v>VVF/TAL/EXP/1073</v>
          </cell>
          <cell r="L1797" t="str">
            <v>Sea</v>
          </cell>
          <cell r="M1797" t="str">
            <v>EOU</v>
          </cell>
          <cell r="N1797" t="str">
            <v>TALOJA</v>
          </cell>
          <cell r="O1797">
            <v>9103551114</v>
          </cell>
        </row>
        <row r="1798">
          <cell r="K1798" t="str">
            <v>VVF/TAL/EXP/1074</v>
          </cell>
          <cell r="L1798" t="str">
            <v>Sea</v>
          </cell>
          <cell r="M1798" t="str">
            <v>EOU</v>
          </cell>
          <cell r="N1798" t="str">
            <v>TALOJA</v>
          </cell>
          <cell r="O1798">
            <v>9103551115</v>
          </cell>
        </row>
        <row r="1799">
          <cell r="K1799" t="str">
            <v>VVF/TAL/EXP/1075</v>
          </cell>
          <cell r="L1799" t="str">
            <v>Sea</v>
          </cell>
          <cell r="M1799" t="str">
            <v>EOU</v>
          </cell>
          <cell r="N1799" t="str">
            <v>TALOJA</v>
          </cell>
          <cell r="O1799">
            <v>9103551117</v>
          </cell>
        </row>
        <row r="1800">
          <cell r="K1800" t="str">
            <v>VVF/TAL/EXP/1079</v>
          </cell>
          <cell r="L1800" t="str">
            <v>Sea</v>
          </cell>
          <cell r="M1800" t="str">
            <v>EOU</v>
          </cell>
          <cell r="N1800" t="str">
            <v>TALOJA</v>
          </cell>
          <cell r="O1800">
            <v>9103551118</v>
          </cell>
        </row>
        <row r="1801">
          <cell r="K1801" t="str">
            <v>VVF/TAL/EXP/1077</v>
          </cell>
          <cell r="L1801" t="str">
            <v>Sea</v>
          </cell>
          <cell r="M1801" t="str">
            <v>EOU</v>
          </cell>
          <cell r="N1801" t="str">
            <v>TALOJA</v>
          </cell>
          <cell r="O1801">
            <v>9103551119</v>
          </cell>
        </row>
        <row r="1802">
          <cell r="K1802" t="str">
            <v>VVF/TAL/EXP/1078</v>
          </cell>
          <cell r="L1802" t="str">
            <v>Sea</v>
          </cell>
          <cell r="M1802" t="str">
            <v>EOU</v>
          </cell>
          <cell r="N1802" t="str">
            <v>TALOJA</v>
          </cell>
          <cell r="O1802">
            <v>9103551120</v>
          </cell>
        </row>
        <row r="1803">
          <cell r="K1803" t="str">
            <v>VVF/TAL/EXP/1081</v>
          </cell>
          <cell r="L1803" t="str">
            <v>Sea</v>
          </cell>
          <cell r="M1803" t="str">
            <v>EOU</v>
          </cell>
          <cell r="N1803" t="str">
            <v>TALOJA</v>
          </cell>
          <cell r="O1803">
            <v>9103551121</v>
          </cell>
        </row>
        <row r="1804">
          <cell r="K1804" t="str">
            <v>VVF/TAL/EXP/1080</v>
          </cell>
          <cell r="L1804" t="str">
            <v>Sea</v>
          </cell>
          <cell r="M1804" t="str">
            <v>EOU</v>
          </cell>
          <cell r="N1804" t="str">
            <v>TALOJA</v>
          </cell>
          <cell r="O1804">
            <v>9103551122</v>
          </cell>
        </row>
        <row r="1805">
          <cell r="K1805" t="str">
            <v>VVF/TAL/EXP/1082</v>
          </cell>
          <cell r="L1805" t="str">
            <v>Sea</v>
          </cell>
          <cell r="M1805" t="str">
            <v>EOU</v>
          </cell>
          <cell r="N1805" t="str">
            <v>TALOJA</v>
          </cell>
          <cell r="O1805">
            <v>9103551123</v>
          </cell>
        </row>
        <row r="1806">
          <cell r="K1806" t="str">
            <v>VVF/TAL/EXP/1083</v>
          </cell>
          <cell r="L1806" t="str">
            <v>Sea</v>
          </cell>
          <cell r="M1806" t="str">
            <v>EOU</v>
          </cell>
          <cell r="N1806" t="str">
            <v>TALOJA</v>
          </cell>
          <cell r="O1806">
            <v>9103551124</v>
          </cell>
        </row>
        <row r="1807">
          <cell r="K1807" t="str">
            <v>VVF/TAL/EXP/1101</v>
          </cell>
          <cell r="L1807" t="str">
            <v>Sea</v>
          </cell>
          <cell r="M1807" t="str">
            <v>EOU</v>
          </cell>
          <cell r="N1807" t="str">
            <v>TALOJA</v>
          </cell>
          <cell r="O1807">
            <v>9103551142</v>
          </cell>
        </row>
        <row r="1808">
          <cell r="K1808" t="str">
            <v>VVF/TAL/EXP/1086</v>
          </cell>
          <cell r="L1808" t="str">
            <v>Sea</v>
          </cell>
          <cell r="M1808" t="str">
            <v>EOU</v>
          </cell>
          <cell r="N1808" t="str">
            <v>TALOJA</v>
          </cell>
          <cell r="O1808">
            <v>9103551127</v>
          </cell>
        </row>
        <row r="1809">
          <cell r="K1809" t="str">
            <v>VVF/TAL/EXP/1088</v>
          </cell>
          <cell r="L1809" t="str">
            <v>Sea</v>
          </cell>
          <cell r="M1809" t="str">
            <v>EOU</v>
          </cell>
          <cell r="N1809" t="str">
            <v>TALOJA</v>
          </cell>
          <cell r="O1809">
            <v>9103551129</v>
          </cell>
        </row>
        <row r="1810">
          <cell r="K1810" t="str">
            <v>VVF/TAL/EXP/1102</v>
          </cell>
          <cell r="L1810" t="str">
            <v>Sea</v>
          </cell>
          <cell r="M1810" t="str">
            <v>EOU</v>
          </cell>
          <cell r="N1810" t="str">
            <v>TALOJA</v>
          </cell>
          <cell r="O1810">
            <v>9103551143</v>
          </cell>
        </row>
        <row r="1811">
          <cell r="K1811" t="str">
            <v>VVF/TAL/EXP/1084</v>
          </cell>
          <cell r="L1811" t="str">
            <v>Sea</v>
          </cell>
          <cell r="M1811" t="str">
            <v>EOU</v>
          </cell>
          <cell r="N1811" t="str">
            <v>TALOJA</v>
          </cell>
          <cell r="O1811">
            <v>9103551125</v>
          </cell>
        </row>
        <row r="1812">
          <cell r="K1812" t="str">
            <v>VVF/TAL/EXP/1085</v>
          </cell>
          <cell r="L1812" t="str">
            <v>Sea</v>
          </cell>
          <cell r="M1812" t="str">
            <v>EOU</v>
          </cell>
          <cell r="N1812" t="str">
            <v>TALOJA</v>
          </cell>
          <cell r="O1812">
            <v>9103551126</v>
          </cell>
        </row>
        <row r="1813">
          <cell r="K1813" t="str">
            <v>VVF/TAL/EXP/1087</v>
          </cell>
          <cell r="L1813" t="str">
            <v>Sea</v>
          </cell>
          <cell r="M1813" t="str">
            <v>EOU</v>
          </cell>
          <cell r="N1813" t="str">
            <v>TALOJA</v>
          </cell>
          <cell r="O1813">
            <v>9103551128</v>
          </cell>
        </row>
        <row r="1814">
          <cell r="K1814" t="str">
            <v>VVF/TAL/EXP/1089</v>
          </cell>
          <cell r="L1814" t="str">
            <v>Sea</v>
          </cell>
          <cell r="M1814" t="str">
            <v>EOU</v>
          </cell>
          <cell r="N1814" t="str">
            <v>TALOJA</v>
          </cell>
          <cell r="O1814">
            <v>9103551130</v>
          </cell>
        </row>
        <row r="1815">
          <cell r="K1815" t="str">
            <v>VVF/TAL/EXP/1094</v>
          </cell>
          <cell r="L1815" t="str">
            <v>Sea</v>
          </cell>
          <cell r="M1815" t="str">
            <v>EOU</v>
          </cell>
          <cell r="N1815" t="str">
            <v>TALOJA</v>
          </cell>
          <cell r="O1815">
            <v>9103551136</v>
          </cell>
        </row>
        <row r="1816">
          <cell r="K1816" t="str">
            <v>VVF/TAL/EXP/1097</v>
          </cell>
          <cell r="L1816" t="str">
            <v>Sea</v>
          </cell>
          <cell r="M1816" t="str">
            <v>EOU</v>
          </cell>
          <cell r="N1816" t="str">
            <v>TALOJA</v>
          </cell>
          <cell r="O1816">
            <v>9103551138</v>
          </cell>
        </row>
        <row r="1817">
          <cell r="K1817" t="str">
            <v>VVF/TAL/EXP/1098</v>
          </cell>
          <cell r="L1817" t="str">
            <v>Sea</v>
          </cell>
          <cell r="M1817" t="str">
            <v>EOU</v>
          </cell>
          <cell r="N1817" t="str">
            <v>TALOJA</v>
          </cell>
          <cell r="O1817">
            <v>9103551139</v>
          </cell>
        </row>
        <row r="1818">
          <cell r="K1818" t="str">
            <v>VVF/TAL/EXP/1090</v>
          </cell>
          <cell r="L1818" t="str">
            <v>Sea</v>
          </cell>
          <cell r="M1818" t="str">
            <v>EOU</v>
          </cell>
          <cell r="N1818" t="str">
            <v>TALOJA</v>
          </cell>
          <cell r="O1818" t="str">
            <v>9103551132-33</v>
          </cell>
        </row>
        <row r="1819">
          <cell r="K1819" t="str">
            <v>VVF/TAL/EXP/1093</v>
          </cell>
          <cell r="L1819" t="str">
            <v>Sea</v>
          </cell>
          <cell r="M1819" t="str">
            <v>EOU</v>
          </cell>
          <cell r="N1819" t="str">
            <v>TALOJA</v>
          </cell>
          <cell r="O1819" t="str">
            <v>9103551132-33</v>
          </cell>
        </row>
        <row r="1820">
          <cell r="K1820" t="str">
            <v>VVF/TAL/EXP/1108</v>
          </cell>
          <cell r="L1820" t="str">
            <v>Sea</v>
          </cell>
          <cell r="M1820" t="str">
            <v>EOU</v>
          </cell>
          <cell r="N1820" t="str">
            <v>TALOJA</v>
          </cell>
          <cell r="O1820">
            <v>9103551149</v>
          </cell>
        </row>
        <row r="1821">
          <cell r="K1821" t="str">
            <v>VVF/TAL/EXP/1109</v>
          </cell>
          <cell r="L1821" t="str">
            <v>Sea</v>
          </cell>
          <cell r="M1821" t="str">
            <v>EOU</v>
          </cell>
          <cell r="N1821" t="str">
            <v>TALOJA</v>
          </cell>
          <cell r="O1821">
            <v>9103551150</v>
          </cell>
        </row>
        <row r="1822">
          <cell r="K1822" t="str">
            <v>VVF/TAL/EXP/1104</v>
          </cell>
          <cell r="L1822" t="str">
            <v>Sea</v>
          </cell>
          <cell r="M1822" t="str">
            <v>EOU</v>
          </cell>
          <cell r="N1822" t="str">
            <v>TALOJA</v>
          </cell>
          <cell r="O1822">
            <v>9103551144</v>
          </cell>
        </row>
        <row r="1823">
          <cell r="K1823" t="str">
            <v>VVF/TAL/EXP/1105</v>
          </cell>
          <cell r="L1823" t="str">
            <v>Sea</v>
          </cell>
          <cell r="M1823" t="str">
            <v>EOU</v>
          </cell>
          <cell r="N1823" t="str">
            <v>TALOJA</v>
          </cell>
          <cell r="O1823">
            <v>9103551145</v>
          </cell>
        </row>
        <row r="1824">
          <cell r="K1824" t="str">
            <v>VVF/TAL/EXP/1107</v>
          </cell>
          <cell r="L1824" t="str">
            <v>Sea</v>
          </cell>
          <cell r="M1824" t="str">
            <v>EOU</v>
          </cell>
          <cell r="N1824" t="str">
            <v>TALOJA</v>
          </cell>
          <cell r="O1824">
            <v>9103551148</v>
          </cell>
        </row>
        <row r="1825">
          <cell r="K1825" t="str">
            <v>VVF/TAL/EXP/1110</v>
          </cell>
          <cell r="L1825" t="str">
            <v>Sea</v>
          </cell>
          <cell r="M1825" t="str">
            <v>EOU</v>
          </cell>
          <cell r="N1825" t="str">
            <v>TALOJA</v>
          </cell>
          <cell r="O1825">
            <v>9103551151</v>
          </cell>
        </row>
        <row r="1826">
          <cell r="K1826" t="str">
            <v>VVF/TAL/EXP/1124</v>
          </cell>
          <cell r="L1826" t="str">
            <v>Sea</v>
          </cell>
          <cell r="M1826" t="str">
            <v>EOU</v>
          </cell>
          <cell r="N1826" t="str">
            <v>TALOJA</v>
          </cell>
          <cell r="O1826">
            <v>9103551167</v>
          </cell>
        </row>
        <row r="1827">
          <cell r="K1827" t="str">
            <v>VVF/TAL/EXP/1114</v>
          </cell>
          <cell r="L1827" t="str">
            <v>Sea</v>
          </cell>
          <cell r="M1827" t="str">
            <v>EOU</v>
          </cell>
          <cell r="N1827" t="str">
            <v>TALOJA</v>
          </cell>
          <cell r="O1827">
            <v>9103551157</v>
          </cell>
        </row>
        <row r="1828">
          <cell r="K1828" t="str">
            <v>VVF/TAL/EXP/1123</v>
          </cell>
          <cell r="L1828" t="str">
            <v>Sea</v>
          </cell>
          <cell r="M1828" t="str">
            <v>EOU</v>
          </cell>
          <cell r="N1828" t="str">
            <v>TALOJA</v>
          </cell>
          <cell r="O1828">
            <v>9103551166</v>
          </cell>
        </row>
        <row r="1829">
          <cell r="K1829" t="str">
            <v>VVF/TAL/EXP/1121</v>
          </cell>
          <cell r="L1829" t="str">
            <v>Sea</v>
          </cell>
          <cell r="M1829" t="str">
            <v>EOU</v>
          </cell>
          <cell r="N1829" t="str">
            <v>TALOJA</v>
          </cell>
          <cell r="O1829">
            <v>9103551164</v>
          </cell>
        </row>
        <row r="1830">
          <cell r="K1830" t="str">
            <v>VVF/TAL/EXP/1139</v>
          </cell>
          <cell r="L1830" t="str">
            <v>Sea</v>
          </cell>
          <cell r="M1830" t="str">
            <v>EOU</v>
          </cell>
          <cell r="N1830" t="str">
            <v>TALOJA</v>
          </cell>
          <cell r="O1830">
            <v>9103551178</v>
          </cell>
        </row>
        <row r="1831">
          <cell r="K1831" t="str">
            <v>VVF/TAL/EXP/1143</v>
          </cell>
          <cell r="L1831" t="str">
            <v>Sea</v>
          </cell>
          <cell r="M1831" t="str">
            <v>EOU</v>
          </cell>
          <cell r="N1831" t="str">
            <v>TALOJA</v>
          </cell>
          <cell r="O1831">
            <v>9103551183</v>
          </cell>
        </row>
        <row r="1832">
          <cell r="K1832" t="str">
            <v>VVF/TAL/EXP/1106</v>
          </cell>
          <cell r="L1832" t="str">
            <v>Sea</v>
          </cell>
          <cell r="M1832" t="str">
            <v>EOU</v>
          </cell>
          <cell r="N1832" t="str">
            <v>TALOJA</v>
          </cell>
          <cell r="O1832">
            <v>9103551146</v>
          </cell>
        </row>
        <row r="1833">
          <cell r="K1833" t="str">
            <v>VVF/TAL/EXP/1128</v>
          </cell>
          <cell r="L1833" t="str">
            <v>Sea</v>
          </cell>
          <cell r="M1833" t="str">
            <v>EOU</v>
          </cell>
          <cell r="N1833" t="str">
            <v>TALOJA</v>
          </cell>
          <cell r="O1833">
            <v>9103551170</v>
          </cell>
        </row>
        <row r="1834">
          <cell r="K1834" t="str">
            <v>VVF/TAL/EXP/1132</v>
          </cell>
          <cell r="L1834" t="str">
            <v>Sea</v>
          </cell>
          <cell r="M1834" t="str">
            <v>EOU</v>
          </cell>
          <cell r="N1834" t="str">
            <v>TALOJA</v>
          </cell>
          <cell r="O1834">
            <v>9103551174</v>
          </cell>
        </row>
        <row r="1835">
          <cell r="K1835" t="str">
            <v>VVF/TAL/EXP/1136</v>
          </cell>
          <cell r="L1835" t="str">
            <v>Sea</v>
          </cell>
          <cell r="M1835" t="str">
            <v>EOU</v>
          </cell>
          <cell r="N1835" t="str">
            <v>TALOJA</v>
          </cell>
          <cell r="O1835">
            <v>9103551177</v>
          </cell>
        </row>
        <row r="1836">
          <cell r="K1836" t="str">
            <v>VVF/TAL/EXP/1134</v>
          </cell>
          <cell r="L1836" t="str">
            <v>Sea</v>
          </cell>
          <cell r="M1836" t="str">
            <v>EOU</v>
          </cell>
          <cell r="N1836" t="str">
            <v>TALOJA</v>
          </cell>
          <cell r="O1836" t="str">
            <v>9103551180-81</v>
          </cell>
        </row>
        <row r="1837">
          <cell r="K1837" t="str">
            <v>VVF/TAL/EXP/1141</v>
          </cell>
          <cell r="L1837" t="str">
            <v>Sea</v>
          </cell>
          <cell r="M1837" t="str">
            <v>EOU</v>
          </cell>
          <cell r="N1837" t="str">
            <v>TALOJA</v>
          </cell>
          <cell r="O1837" t="str">
            <v>9103551180-81</v>
          </cell>
        </row>
        <row r="1838">
          <cell r="K1838" t="str">
            <v>VVF/TAL/EXP/1119</v>
          </cell>
          <cell r="L1838" t="str">
            <v>Sea</v>
          </cell>
          <cell r="M1838" t="str">
            <v>EOU</v>
          </cell>
          <cell r="N1838" t="str">
            <v>TALOJA</v>
          </cell>
          <cell r="O1838">
            <v>9103551162</v>
          </cell>
        </row>
        <row r="1839">
          <cell r="K1839" t="str">
            <v>VVF/TAL/EXP/1130</v>
          </cell>
          <cell r="L1839" t="str">
            <v>Sea</v>
          </cell>
          <cell r="M1839" t="str">
            <v>EOU</v>
          </cell>
          <cell r="N1839" t="str">
            <v>TALOJA</v>
          </cell>
          <cell r="O1839">
            <v>9103551171</v>
          </cell>
        </row>
        <row r="1840">
          <cell r="K1840" t="str">
            <v>VVF/TAL/EXP/1133</v>
          </cell>
          <cell r="L1840" t="str">
            <v>Sea</v>
          </cell>
          <cell r="M1840" t="str">
            <v>EOU</v>
          </cell>
          <cell r="N1840" t="str">
            <v>TALOJA</v>
          </cell>
          <cell r="O1840" t="str">
            <v>9103551175-76</v>
          </cell>
        </row>
        <row r="1841">
          <cell r="K1841" t="str">
            <v>VVF/TAL/EXP/1135</v>
          </cell>
          <cell r="L1841" t="str">
            <v>Sea</v>
          </cell>
          <cell r="M1841" t="str">
            <v>EOU</v>
          </cell>
          <cell r="N1841" t="str">
            <v>TALOJA</v>
          </cell>
          <cell r="O1841" t="str">
            <v>9103551175-76</v>
          </cell>
        </row>
        <row r="1842">
          <cell r="K1842" t="str">
            <v>VVF/TAL/EXP/1144</v>
          </cell>
          <cell r="L1842" t="str">
            <v>Sea</v>
          </cell>
          <cell r="M1842" t="str">
            <v>EOU</v>
          </cell>
          <cell r="N1842" t="str">
            <v>TALOJA</v>
          </cell>
          <cell r="O1842">
            <v>9103551184</v>
          </cell>
        </row>
        <row r="1843">
          <cell r="K1843" t="str">
            <v>VVF/TAL/EXP/1145</v>
          </cell>
          <cell r="L1843" t="str">
            <v>Sea</v>
          </cell>
          <cell r="M1843" t="str">
            <v>EOU</v>
          </cell>
          <cell r="N1843" t="str">
            <v>TALOJA</v>
          </cell>
          <cell r="O1843">
            <v>9103551186</v>
          </cell>
        </row>
        <row r="1844">
          <cell r="K1844" t="str">
            <v>VVF/TAL/EXP/1146</v>
          </cell>
          <cell r="L1844" t="str">
            <v>Sea</v>
          </cell>
          <cell r="M1844" t="str">
            <v>EOU</v>
          </cell>
          <cell r="N1844" t="str">
            <v>TALOJA</v>
          </cell>
          <cell r="O1844">
            <v>9103551187</v>
          </cell>
        </row>
        <row r="1845">
          <cell r="K1845" t="str">
            <v>VVF/TAL/EXP/1147</v>
          </cell>
          <cell r="L1845" t="str">
            <v>Sea</v>
          </cell>
          <cell r="M1845" t="str">
            <v>EOU</v>
          </cell>
          <cell r="N1845" t="str">
            <v>TALOJA</v>
          </cell>
          <cell r="O1845">
            <v>9103551188</v>
          </cell>
        </row>
        <row r="1846">
          <cell r="K1846" t="str">
            <v>VVF/TAL/EXP/1148</v>
          </cell>
          <cell r="L1846" t="str">
            <v>Sea</v>
          </cell>
          <cell r="M1846" t="str">
            <v>EOU</v>
          </cell>
          <cell r="N1846" t="str">
            <v>TALOJA</v>
          </cell>
          <cell r="O1846">
            <v>9103551189</v>
          </cell>
        </row>
        <row r="1847">
          <cell r="K1847" t="str">
            <v>VVF/TAL/EXP/1149</v>
          </cell>
          <cell r="L1847" t="str">
            <v>Sea</v>
          </cell>
          <cell r="M1847" t="str">
            <v>EOU</v>
          </cell>
          <cell r="N1847" t="str">
            <v>TALOJA</v>
          </cell>
          <cell r="O1847">
            <v>9103551190</v>
          </cell>
        </row>
        <row r="1848">
          <cell r="K1848" t="str">
            <v>VVF/TAL/EXP/1160</v>
          </cell>
          <cell r="L1848" t="str">
            <v>Sea</v>
          </cell>
          <cell r="M1848" t="str">
            <v>EOU</v>
          </cell>
          <cell r="N1848" t="str">
            <v>TALOJA</v>
          </cell>
          <cell r="O1848" t="str">
            <v>9103551201-02</v>
          </cell>
        </row>
        <row r="1849">
          <cell r="K1849" t="str">
            <v>VVF/TAL/EXP/1162</v>
          </cell>
          <cell r="L1849" t="str">
            <v>Sea</v>
          </cell>
          <cell r="M1849" t="str">
            <v>EOU</v>
          </cell>
          <cell r="N1849" t="str">
            <v>TALOJA</v>
          </cell>
          <cell r="O1849" t="str">
            <v>9103551201-02</v>
          </cell>
        </row>
        <row r="1850">
          <cell r="K1850" t="str">
            <v>VVF/TAL/EXP/1159</v>
          </cell>
          <cell r="L1850" t="str">
            <v>Sea</v>
          </cell>
          <cell r="M1850" t="str">
            <v>EOU</v>
          </cell>
          <cell r="N1850" t="str">
            <v>TALOJA</v>
          </cell>
          <cell r="O1850" t="str">
            <v>9103551209-10-11</v>
          </cell>
        </row>
        <row r="1851">
          <cell r="K1851" t="str">
            <v>VVF/TAL/EXP/1164</v>
          </cell>
          <cell r="L1851" t="str">
            <v>Sea</v>
          </cell>
          <cell r="M1851" t="str">
            <v>EOU</v>
          </cell>
          <cell r="N1851" t="str">
            <v>TALOJA</v>
          </cell>
          <cell r="O1851" t="str">
            <v>9103551209-10-11</v>
          </cell>
        </row>
        <row r="1852">
          <cell r="K1852" t="str">
            <v>VVF/TAL/EXP/1169</v>
          </cell>
          <cell r="L1852" t="str">
            <v>Sea</v>
          </cell>
          <cell r="M1852" t="str">
            <v>EOU</v>
          </cell>
          <cell r="N1852" t="str">
            <v>TALOJA</v>
          </cell>
          <cell r="O1852" t="str">
            <v>9103551209-10-11</v>
          </cell>
        </row>
        <row r="1853">
          <cell r="K1853" t="str">
            <v>VVF/TAL/EXP/1171</v>
          </cell>
          <cell r="L1853" t="str">
            <v>Sea</v>
          </cell>
          <cell r="M1853" t="str">
            <v>EOU</v>
          </cell>
          <cell r="N1853" t="str">
            <v>TALOJA</v>
          </cell>
          <cell r="O1853" t="str">
            <v>9103551209-10-11</v>
          </cell>
        </row>
        <row r="1854">
          <cell r="K1854" t="str">
            <v>VVF/TAL/EXP/1140</v>
          </cell>
          <cell r="L1854" t="str">
            <v>Sea</v>
          </cell>
          <cell r="M1854" t="str">
            <v>EOU</v>
          </cell>
          <cell r="N1854" t="str">
            <v>TALOJA</v>
          </cell>
          <cell r="O1854">
            <v>9103551179</v>
          </cell>
        </row>
        <row r="1855">
          <cell r="K1855" t="str">
            <v>VVF/TAL/EXP/1150</v>
          </cell>
          <cell r="L1855" t="str">
            <v>Sea</v>
          </cell>
          <cell r="M1855" t="str">
            <v>EOU</v>
          </cell>
          <cell r="N1855" t="str">
            <v>TALOJA</v>
          </cell>
          <cell r="O1855">
            <v>9103551191</v>
          </cell>
        </row>
        <row r="1856">
          <cell r="K1856" t="str">
            <v>VVF/TAL/EXP/1151</v>
          </cell>
          <cell r="L1856" t="str">
            <v>Sea</v>
          </cell>
          <cell r="M1856" t="str">
            <v>EOU</v>
          </cell>
          <cell r="N1856" t="str">
            <v>TALOJA</v>
          </cell>
          <cell r="O1856">
            <v>9103551192</v>
          </cell>
        </row>
        <row r="1857">
          <cell r="K1857" t="str">
            <v>VVF/TAL/EXP/1153</v>
          </cell>
          <cell r="L1857" t="str">
            <v>Sea</v>
          </cell>
          <cell r="M1857" t="str">
            <v>EOU</v>
          </cell>
          <cell r="N1857" t="str">
            <v>TALOJA</v>
          </cell>
          <cell r="O1857">
            <v>9103551193</v>
          </cell>
        </row>
        <row r="1858">
          <cell r="K1858" t="str">
            <v>VVF/TAL/EXP/1155</v>
          </cell>
          <cell r="L1858" t="str">
            <v>Sea</v>
          </cell>
          <cell r="M1858" t="str">
            <v>EOU</v>
          </cell>
          <cell r="N1858" t="str">
            <v>TALOJA</v>
          </cell>
          <cell r="O1858">
            <v>9103551196</v>
          </cell>
        </row>
        <row r="1859">
          <cell r="K1859" t="str">
            <v>VVF/TAL/EXP/1156</v>
          </cell>
          <cell r="L1859" t="str">
            <v>Sea</v>
          </cell>
          <cell r="M1859" t="str">
            <v>EOU</v>
          </cell>
          <cell r="N1859" t="str">
            <v>TALOJA</v>
          </cell>
          <cell r="O1859">
            <v>9103551197</v>
          </cell>
        </row>
        <row r="1860">
          <cell r="K1860" t="str">
            <v>VVF/TAL/EXP/1158</v>
          </cell>
          <cell r="L1860" t="str">
            <v>Sea</v>
          </cell>
          <cell r="M1860" t="str">
            <v>EOU</v>
          </cell>
          <cell r="N1860" t="str">
            <v>TALOJA</v>
          </cell>
          <cell r="O1860">
            <v>9103551198</v>
          </cell>
        </row>
        <row r="1861">
          <cell r="K1861" t="str">
            <v>VVF/TAL/EXP/1161</v>
          </cell>
          <cell r="L1861" t="str">
            <v>Sea</v>
          </cell>
          <cell r="M1861" t="str">
            <v>EOU</v>
          </cell>
          <cell r="N1861" t="str">
            <v>TALOJA</v>
          </cell>
          <cell r="O1861">
            <v>9103551199</v>
          </cell>
        </row>
        <row r="1862">
          <cell r="K1862" t="str">
            <v>VVF/TAL/EXP/1137</v>
          </cell>
          <cell r="L1862" t="str">
            <v>Sea</v>
          </cell>
          <cell r="M1862" t="str">
            <v>EOU</v>
          </cell>
          <cell r="N1862" t="str">
            <v>TALOJA</v>
          </cell>
          <cell r="O1862">
            <v>9103551185</v>
          </cell>
        </row>
        <row r="1863">
          <cell r="K1863" t="str">
            <v>VVF/TAL/EXP/1157</v>
          </cell>
          <cell r="L1863" t="str">
            <v>Sea</v>
          </cell>
          <cell r="M1863" t="str">
            <v>EOU</v>
          </cell>
          <cell r="N1863" t="str">
            <v>TALOJA</v>
          </cell>
          <cell r="O1863">
            <v>9103551200</v>
          </cell>
        </row>
        <row r="1864">
          <cell r="K1864" t="str">
            <v>VVF/TAL/EXP/1167</v>
          </cell>
          <cell r="L1864" t="str">
            <v>Sea</v>
          </cell>
          <cell r="M1864" t="str">
            <v>EOU</v>
          </cell>
          <cell r="N1864" t="str">
            <v>TALOJA</v>
          </cell>
          <cell r="O1864">
            <v>9103551205</v>
          </cell>
        </row>
        <row r="1865">
          <cell r="K1865" t="str">
            <v>VVF/TAL/EXP/1166</v>
          </cell>
          <cell r="L1865" t="str">
            <v>Sea</v>
          </cell>
          <cell r="M1865" t="str">
            <v>EOU</v>
          </cell>
          <cell r="N1865" t="str">
            <v>TALOJA</v>
          </cell>
          <cell r="O1865" t="str">
            <v>9103551206-07</v>
          </cell>
        </row>
        <row r="1866">
          <cell r="K1866" t="str">
            <v>VVF/TAL/EXP/1168</v>
          </cell>
          <cell r="L1866" t="str">
            <v>Sea</v>
          </cell>
          <cell r="M1866" t="str">
            <v>EOU</v>
          </cell>
          <cell r="N1866" t="str">
            <v>TALOJA</v>
          </cell>
          <cell r="O1866" t="str">
            <v>9103551206-07</v>
          </cell>
        </row>
        <row r="1867">
          <cell r="K1867" t="str">
            <v>VVF/TAL/EXP/1170</v>
          </cell>
          <cell r="L1867" t="str">
            <v>Sea</v>
          </cell>
          <cell r="M1867" t="str">
            <v>EOU</v>
          </cell>
          <cell r="N1867" t="str">
            <v>TALOJA</v>
          </cell>
          <cell r="O1867">
            <v>9103551208</v>
          </cell>
        </row>
        <row r="1868">
          <cell r="K1868" t="str">
            <v>VVF/TAL/EXP/1175</v>
          </cell>
          <cell r="L1868" t="str">
            <v>Sea</v>
          </cell>
          <cell r="M1868" t="str">
            <v>EOU</v>
          </cell>
          <cell r="N1868" t="str">
            <v>TALOJA</v>
          </cell>
          <cell r="O1868">
            <v>9103551214</v>
          </cell>
        </row>
        <row r="1869">
          <cell r="K1869" t="str">
            <v>VVF/TAL/EXP/1177</v>
          </cell>
          <cell r="L1869" t="str">
            <v>Sea</v>
          </cell>
          <cell r="M1869" t="str">
            <v>EOU</v>
          </cell>
          <cell r="N1869" t="str">
            <v>TALOJA</v>
          </cell>
          <cell r="O1869">
            <v>9103551215</v>
          </cell>
        </row>
        <row r="1870">
          <cell r="K1870" t="str">
            <v>VVF/TAL/EXP/1176</v>
          </cell>
          <cell r="L1870" t="str">
            <v>Sea</v>
          </cell>
          <cell r="M1870" t="str">
            <v>EOU</v>
          </cell>
          <cell r="N1870" t="str">
            <v>TALOJA</v>
          </cell>
          <cell r="O1870" t="str">
            <v>9103551218-19</v>
          </cell>
        </row>
        <row r="1871">
          <cell r="K1871" t="str">
            <v>VVF/TAL/EXP/1179</v>
          </cell>
          <cell r="L1871" t="str">
            <v>Sea</v>
          </cell>
          <cell r="M1871" t="str">
            <v>EOU</v>
          </cell>
          <cell r="N1871" t="str">
            <v>TALOJA</v>
          </cell>
          <cell r="O1871" t="str">
            <v>9103551218-19</v>
          </cell>
        </row>
        <row r="1872">
          <cell r="K1872" t="str">
            <v>VVF/TAL/EXP/1181</v>
          </cell>
          <cell r="L1872" t="str">
            <v>Sea</v>
          </cell>
          <cell r="M1872" t="str">
            <v>EOU</v>
          </cell>
          <cell r="N1872" t="str">
            <v>TALOJA</v>
          </cell>
          <cell r="O1872" t="str">
            <v>9103551221-22</v>
          </cell>
        </row>
        <row r="1873">
          <cell r="K1873" t="str">
            <v>VVF/TAL/EXP/1183</v>
          </cell>
          <cell r="L1873" t="str">
            <v>Sea</v>
          </cell>
          <cell r="M1873" t="str">
            <v>EOU</v>
          </cell>
          <cell r="N1873" t="str">
            <v>TALOJA</v>
          </cell>
          <cell r="O1873" t="str">
            <v>9103551221-22</v>
          </cell>
        </row>
        <row r="1874">
          <cell r="K1874" t="str">
            <v>VVF/TAL/EXP/1182</v>
          </cell>
          <cell r="L1874" t="str">
            <v>Sea</v>
          </cell>
          <cell r="M1874" t="str">
            <v>EOU</v>
          </cell>
          <cell r="N1874" t="str">
            <v>TALOJA</v>
          </cell>
          <cell r="O1874" t="str">
            <v>9103551223-24</v>
          </cell>
        </row>
        <row r="1875">
          <cell r="K1875" t="str">
            <v>VVF/TAL/EXP/1184</v>
          </cell>
          <cell r="L1875" t="str">
            <v>Sea</v>
          </cell>
          <cell r="M1875" t="str">
            <v>EOU</v>
          </cell>
          <cell r="N1875" t="str">
            <v>TALOJA</v>
          </cell>
          <cell r="O1875" t="str">
            <v>9103551223-24</v>
          </cell>
        </row>
        <row r="1876">
          <cell r="K1876" t="str">
            <v>VVF/TAL/EXP/1213</v>
          </cell>
          <cell r="L1876" t="str">
            <v>Sea</v>
          </cell>
          <cell r="M1876" t="str">
            <v>EOU</v>
          </cell>
          <cell r="N1876" t="str">
            <v>TALOJA</v>
          </cell>
          <cell r="O1876" t="str">
            <v>9103551254-55</v>
          </cell>
        </row>
        <row r="1877">
          <cell r="K1877" t="str">
            <v>VVF/TAL/EXP/1216</v>
          </cell>
          <cell r="L1877" t="str">
            <v>Sea</v>
          </cell>
          <cell r="M1877" t="str">
            <v>EOU</v>
          </cell>
          <cell r="N1877" t="str">
            <v>TALOJA</v>
          </cell>
          <cell r="O1877" t="str">
            <v>9103551254-55</v>
          </cell>
        </row>
        <row r="1878">
          <cell r="K1878" t="str">
            <v>VVF/TAL/EXP/1172</v>
          </cell>
          <cell r="L1878" t="str">
            <v>Sea</v>
          </cell>
          <cell r="M1878" t="str">
            <v>EOU</v>
          </cell>
          <cell r="N1878" t="str">
            <v>TALOJA</v>
          </cell>
          <cell r="O1878">
            <v>9103551212</v>
          </cell>
        </row>
        <row r="1879">
          <cell r="K1879" t="str">
            <v>VVF/TAL/EXP/1186</v>
          </cell>
          <cell r="L1879" t="str">
            <v>Sea</v>
          </cell>
          <cell r="M1879" t="str">
            <v>EOU</v>
          </cell>
          <cell r="N1879" t="str">
            <v>TALOJA</v>
          </cell>
          <cell r="O1879">
            <v>9103551226</v>
          </cell>
        </row>
        <row r="1880">
          <cell r="K1880" t="str">
            <v>VVF/TAL/EXP/1187</v>
          </cell>
          <cell r="L1880" t="str">
            <v>Sea</v>
          </cell>
          <cell r="M1880" t="str">
            <v>EOU</v>
          </cell>
          <cell r="N1880" t="str">
            <v>TALOJA</v>
          </cell>
          <cell r="O1880">
            <v>9103551227</v>
          </cell>
        </row>
        <row r="1881">
          <cell r="K1881" t="str">
            <v>VVF/TAL/EXP/1189</v>
          </cell>
          <cell r="L1881" t="str">
            <v>Sea</v>
          </cell>
          <cell r="M1881" t="str">
            <v>EOU</v>
          </cell>
          <cell r="N1881" t="str">
            <v>TALOJA</v>
          </cell>
          <cell r="O1881" t="str">
            <v>9103551230-31</v>
          </cell>
        </row>
        <row r="1882">
          <cell r="K1882" t="str">
            <v>VVF/TAL/EXP/1192</v>
          </cell>
          <cell r="L1882" t="str">
            <v>Sea</v>
          </cell>
          <cell r="M1882" t="str">
            <v>EOU</v>
          </cell>
          <cell r="N1882" t="str">
            <v>TALOJA</v>
          </cell>
          <cell r="O1882" t="str">
            <v>9103551230-31</v>
          </cell>
        </row>
        <row r="1883">
          <cell r="K1883" t="str">
            <v>VVF/TAL/EXP/1193</v>
          </cell>
          <cell r="L1883" t="str">
            <v>Sea</v>
          </cell>
          <cell r="M1883" t="str">
            <v>EOU</v>
          </cell>
          <cell r="N1883" t="str">
            <v>TALOJA</v>
          </cell>
          <cell r="O1883">
            <v>9103551232</v>
          </cell>
        </row>
        <row r="1884">
          <cell r="K1884" t="str">
            <v>VVF/TAL/EXP/1204</v>
          </cell>
          <cell r="L1884" t="str">
            <v>Sea</v>
          </cell>
          <cell r="M1884" t="str">
            <v>EOU</v>
          </cell>
          <cell r="N1884" t="str">
            <v>TALOJA</v>
          </cell>
          <cell r="O1884">
            <v>9103551241</v>
          </cell>
        </row>
        <row r="1885">
          <cell r="K1885" t="str">
            <v>VVF/TAL/EXP/1188</v>
          </cell>
          <cell r="L1885" t="str">
            <v>Sea</v>
          </cell>
          <cell r="M1885" t="str">
            <v>EOU</v>
          </cell>
          <cell r="N1885" t="str">
            <v>TALOJA</v>
          </cell>
          <cell r="O1885" t="str">
            <v>9103551228-29</v>
          </cell>
        </row>
        <row r="1886">
          <cell r="K1886" t="str">
            <v>VVF/TAL/EXP/1190</v>
          </cell>
          <cell r="L1886" t="str">
            <v>Sea</v>
          </cell>
          <cell r="M1886" t="str">
            <v>EOU</v>
          </cell>
          <cell r="N1886" t="str">
            <v>TALOJA</v>
          </cell>
          <cell r="O1886" t="str">
            <v>9103551228-29</v>
          </cell>
        </row>
        <row r="1887">
          <cell r="K1887" t="str">
            <v>VVF/TAL/EXP/1195</v>
          </cell>
          <cell r="L1887" t="str">
            <v>Sea</v>
          </cell>
          <cell r="M1887" t="str">
            <v>EOU</v>
          </cell>
          <cell r="N1887" t="str">
            <v>TALOJA</v>
          </cell>
          <cell r="O1887">
            <v>9103551234</v>
          </cell>
        </row>
        <row r="1888">
          <cell r="K1888" t="str">
            <v>VVF/TAL/EXP/1191</v>
          </cell>
          <cell r="L1888" t="str">
            <v>Sea</v>
          </cell>
          <cell r="M1888" t="str">
            <v>EOU</v>
          </cell>
          <cell r="N1888" t="str">
            <v>TALOJA</v>
          </cell>
          <cell r="O1888">
            <v>9103551237</v>
          </cell>
        </row>
        <row r="1889">
          <cell r="K1889" t="str">
            <v>VVF/TAL/EXP/1199</v>
          </cell>
          <cell r="L1889" t="str">
            <v>Sea</v>
          </cell>
          <cell r="M1889" t="str">
            <v>EOU</v>
          </cell>
          <cell r="N1889" t="str">
            <v>TALOJA</v>
          </cell>
          <cell r="O1889">
            <v>9103551237</v>
          </cell>
        </row>
        <row r="1890">
          <cell r="K1890" t="str">
            <v>VVF/TAL/EXP/1201</v>
          </cell>
          <cell r="L1890" t="str">
            <v>Sea</v>
          </cell>
          <cell r="M1890" t="str">
            <v>EOU</v>
          </cell>
          <cell r="N1890" t="str">
            <v>TALOJA</v>
          </cell>
          <cell r="O1890">
            <v>9103551243</v>
          </cell>
        </row>
        <row r="1891">
          <cell r="K1891" t="str">
            <v>VVF/TAL/EXP/1202</v>
          </cell>
          <cell r="L1891" t="str">
            <v>Sea</v>
          </cell>
          <cell r="M1891" t="str">
            <v>EOU</v>
          </cell>
          <cell r="N1891" t="str">
            <v>TALOJA</v>
          </cell>
          <cell r="O1891">
            <v>9103551244</v>
          </cell>
        </row>
        <row r="1892">
          <cell r="K1892" t="str">
            <v>VVF/TAL/EXP/1163</v>
          </cell>
          <cell r="L1892" t="str">
            <v>Sea</v>
          </cell>
          <cell r="M1892" t="str">
            <v>EOU</v>
          </cell>
          <cell r="N1892" t="str">
            <v>TALOJA</v>
          </cell>
          <cell r="O1892">
            <v>9103551203</v>
          </cell>
        </row>
        <row r="1893">
          <cell r="K1893" t="str">
            <v>VVF/TAL/EXP/1206</v>
          </cell>
          <cell r="L1893" t="str">
            <v>Sea</v>
          </cell>
          <cell r="M1893" t="str">
            <v>EOU</v>
          </cell>
          <cell r="N1893" t="str">
            <v>TALOJA</v>
          </cell>
          <cell r="O1893">
            <v>9103551240</v>
          </cell>
        </row>
        <row r="1894">
          <cell r="K1894" t="str">
            <v>VVF/TAL/EXP/1208</v>
          </cell>
          <cell r="L1894" t="str">
            <v>Sea</v>
          </cell>
          <cell r="M1894" t="str">
            <v>EOU</v>
          </cell>
          <cell r="N1894" t="str">
            <v>TALOJA</v>
          </cell>
          <cell r="O1894">
            <v>9103551246</v>
          </cell>
        </row>
        <row r="1895">
          <cell r="K1895" t="str">
            <v>VVF/TAL/EXP/1219</v>
          </cell>
          <cell r="L1895" t="str">
            <v>Sea</v>
          </cell>
          <cell r="M1895" t="str">
            <v>EOU</v>
          </cell>
          <cell r="N1895" t="str">
            <v>TALOJA</v>
          </cell>
          <cell r="O1895">
            <v>9103551257</v>
          </cell>
        </row>
        <row r="1896">
          <cell r="K1896" t="str">
            <v>VVF/TAL/EXP/1209</v>
          </cell>
          <cell r="L1896" t="str">
            <v>Sea</v>
          </cell>
          <cell r="M1896" t="str">
            <v>EOU</v>
          </cell>
          <cell r="N1896" t="str">
            <v>TALOJA</v>
          </cell>
          <cell r="O1896">
            <v>9103551247</v>
          </cell>
        </row>
        <row r="1897">
          <cell r="K1897" t="str">
            <v>VVF/TAL/EXP/1214</v>
          </cell>
          <cell r="L1897" t="str">
            <v>Sea</v>
          </cell>
          <cell r="M1897" t="str">
            <v>EOU</v>
          </cell>
          <cell r="N1897" t="str">
            <v>TALOJA</v>
          </cell>
          <cell r="O1897" t="str">
            <v>9103551252-53</v>
          </cell>
        </row>
        <row r="1898">
          <cell r="K1898" t="str">
            <v>VVF/TAL/EXP/1215</v>
          </cell>
          <cell r="L1898" t="str">
            <v>Sea</v>
          </cell>
          <cell r="M1898" t="str">
            <v>EOU</v>
          </cell>
          <cell r="N1898" t="str">
            <v>TALOJA</v>
          </cell>
          <cell r="O1898" t="str">
            <v>9103551252-53</v>
          </cell>
        </row>
        <row r="1899">
          <cell r="K1899" t="str">
            <v>VVF/TAL/EXP/1220</v>
          </cell>
          <cell r="L1899" t="str">
            <v>Sea</v>
          </cell>
          <cell r="M1899" t="str">
            <v>EOU</v>
          </cell>
          <cell r="N1899" t="str">
            <v>TALOJA</v>
          </cell>
          <cell r="O1899">
            <v>9103551259</v>
          </cell>
        </row>
        <row r="1900">
          <cell r="K1900" t="str">
            <v>VVF/TAL/EXP/1221</v>
          </cell>
          <cell r="L1900" t="str">
            <v>Sea</v>
          </cell>
          <cell r="M1900" t="str">
            <v>EOU</v>
          </cell>
          <cell r="N1900" t="str">
            <v>TALOJA</v>
          </cell>
          <cell r="O1900">
            <v>9103551260</v>
          </cell>
        </row>
        <row r="1901">
          <cell r="K1901" t="str">
            <v>VVF/TAL/EXP/1222</v>
          </cell>
          <cell r="L1901" t="str">
            <v>Sea</v>
          </cell>
          <cell r="M1901" t="str">
            <v>EOU</v>
          </cell>
          <cell r="N1901" t="str">
            <v>TALOJA</v>
          </cell>
          <cell r="O1901">
            <v>9103551261</v>
          </cell>
        </row>
        <row r="1902">
          <cell r="K1902" t="str">
            <v>VVF/TAL/EXP/1234</v>
          </cell>
          <cell r="L1902" t="str">
            <v>Sea</v>
          </cell>
          <cell r="M1902" t="str">
            <v>EOU</v>
          </cell>
          <cell r="N1902" t="str">
            <v>TALOJA</v>
          </cell>
          <cell r="O1902">
            <v>9103551272</v>
          </cell>
        </row>
        <row r="1903">
          <cell r="K1903" t="str">
            <v>VVF/TAL/EXP/1246</v>
          </cell>
          <cell r="L1903" t="str">
            <v>Air</v>
          </cell>
          <cell r="M1903" t="str">
            <v>EOU</v>
          </cell>
          <cell r="N1903" t="str">
            <v>TALOJA</v>
          </cell>
          <cell r="O1903">
            <v>9103551284</v>
          </cell>
        </row>
        <row r="1904">
          <cell r="K1904" t="str">
            <v>VVF/TAL/EXP/1226</v>
          </cell>
          <cell r="L1904" t="str">
            <v>Sea</v>
          </cell>
          <cell r="M1904" t="str">
            <v>EOU</v>
          </cell>
          <cell r="N1904" t="str">
            <v>TALOJA</v>
          </cell>
          <cell r="O1904">
            <v>9103551265</v>
          </cell>
        </row>
        <row r="1905">
          <cell r="K1905" t="str">
            <v>VVF/TAL/EXP/1236</v>
          </cell>
          <cell r="L1905" t="str">
            <v>Sea</v>
          </cell>
          <cell r="M1905" t="str">
            <v>EOU</v>
          </cell>
          <cell r="N1905" t="str">
            <v>TALOJA</v>
          </cell>
          <cell r="O1905">
            <v>9103551271</v>
          </cell>
        </row>
        <row r="1906">
          <cell r="K1906" t="str">
            <v>VVF/TAL/EXP/1241</v>
          </cell>
          <cell r="L1906" t="str">
            <v>Sea</v>
          </cell>
          <cell r="M1906" t="str">
            <v>EOU</v>
          </cell>
          <cell r="N1906" t="str">
            <v>TALOJA</v>
          </cell>
          <cell r="O1906">
            <v>9103551276</v>
          </cell>
        </row>
        <row r="1907">
          <cell r="K1907" t="str">
            <v>VVF/TAL/EXP/1242</v>
          </cell>
          <cell r="L1907" t="str">
            <v>Sea</v>
          </cell>
          <cell r="M1907" t="str">
            <v>EOU</v>
          </cell>
          <cell r="N1907" t="str">
            <v>TALOJA</v>
          </cell>
          <cell r="O1907">
            <v>9103551277</v>
          </cell>
        </row>
        <row r="1908">
          <cell r="K1908" t="str">
            <v>VVF/TAL/EXP/1254</v>
          </cell>
          <cell r="L1908" t="str">
            <v>Sea</v>
          </cell>
          <cell r="M1908" t="str">
            <v>EOU</v>
          </cell>
          <cell r="N1908" t="str">
            <v>TALOJA</v>
          </cell>
          <cell r="O1908">
            <v>9103551288</v>
          </cell>
        </row>
        <row r="1909">
          <cell r="K1909" t="str">
            <v>3203240, 3203241</v>
          </cell>
          <cell r="L1909" t="str">
            <v>by road</v>
          </cell>
          <cell r="M1909" t="str">
            <v>EOU</v>
          </cell>
          <cell r="N1909" t="str">
            <v>TALOJA</v>
          </cell>
          <cell r="O1909">
            <v>9103551369</v>
          </cell>
        </row>
        <row r="1910">
          <cell r="K1910" t="str">
            <v>VVF/TAL/EXP/1227</v>
          </cell>
          <cell r="L1910" t="str">
            <v>Sea</v>
          </cell>
          <cell r="M1910" t="str">
            <v>EOU</v>
          </cell>
          <cell r="N1910" t="str">
            <v>TALOJA</v>
          </cell>
          <cell r="O1910" t="str">
            <v>9103551273-74-75</v>
          </cell>
        </row>
        <row r="1911">
          <cell r="K1911" t="str">
            <v>VVF/TAL/EXP/1233</v>
          </cell>
          <cell r="L1911" t="str">
            <v>Sea</v>
          </cell>
          <cell r="M1911" t="str">
            <v>EOU</v>
          </cell>
          <cell r="N1911" t="str">
            <v>TALOJA</v>
          </cell>
          <cell r="O1911" t="str">
            <v>9103551273-74-75</v>
          </cell>
        </row>
        <row r="1912">
          <cell r="K1912" t="str">
            <v>VVF/TAL/EXP/1235</v>
          </cell>
          <cell r="L1912" t="str">
            <v>Sea</v>
          </cell>
          <cell r="M1912" t="str">
            <v>EOU</v>
          </cell>
          <cell r="N1912" t="str">
            <v>TALOJA</v>
          </cell>
          <cell r="O1912" t="str">
            <v>9103551273-74-75</v>
          </cell>
        </row>
        <row r="1913">
          <cell r="K1913" t="str">
            <v>VVF/TAL/EXP/1238</v>
          </cell>
          <cell r="L1913" t="str">
            <v>Sea</v>
          </cell>
          <cell r="M1913" t="str">
            <v>EOU</v>
          </cell>
          <cell r="N1913" t="str">
            <v>TALOJA</v>
          </cell>
          <cell r="O1913" t="str">
            <v>9103551273-74-75</v>
          </cell>
        </row>
        <row r="1914">
          <cell r="K1914" t="str">
            <v>VVF/TAL/EXP/1239</v>
          </cell>
          <cell r="L1914" t="str">
            <v>Sea</v>
          </cell>
          <cell r="M1914" t="str">
            <v>EOU</v>
          </cell>
          <cell r="N1914" t="str">
            <v>TALOJA</v>
          </cell>
          <cell r="O1914" t="str">
            <v>9103551273-74-75</v>
          </cell>
        </row>
        <row r="1915">
          <cell r="K1915" t="str">
            <v>VVF/TAL/EXP/1240</v>
          </cell>
          <cell r="L1915" t="str">
            <v>Sea</v>
          </cell>
          <cell r="M1915" t="str">
            <v>EOU</v>
          </cell>
          <cell r="N1915" t="str">
            <v>TALOJA</v>
          </cell>
          <cell r="O1915" t="str">
            <v>9103551273-74-75</v>
          </cell>
        </row>
        <row r="1916">
          <cell r="K1916" t="str">
            <v>VVF/TAL/EXP/1248</v>
          </cell>
          <cell r="L1916" t="str">
            <v>Sea</v>
          </cell>
          <cell r="M1916" t="str">
            <v>EOU</v>
          </cell>
          <cell r="N1916" t="str">
            <v>TALOJA</v>
          </cell>
          <cell r="O1916">
            <v>9103551281</v>
          </cell>
        </row>
        <row r="1917">
          <cell r="K1917" t="str">
            <v>VVF/TAL/EXP/1257</v>
          </cell>
          <cell r="L1917" t="str">
            <v>Sea</v>
          </cell>
          <cell r="M1917" t="str">
            <v>EOU</v>
          </cell>
          <cell r="N1917" t="str">
            <v>TALOJA</v>
          </cell>
          <cell r="O1917">
            <v>9103551290</v>
          </cell>
        </row>
        <row r="1918">
          <cell r="K1918" t="str">
            <v>VVF/TAL/EXP/1258</v>
          </cell>
          <cell r="L1918" t="str">
            <v>Sea</v>
          </cell>
          <cell r="M1918" t="str">
            <v>EOU</v>
          </cell>
          <cell r="N1918" t="str">
            <v>TALOJA</v>
          </cell>
          <cell r="O1918">
            <v>9103551292</v>
          </cell>
        </row>
        <row r="1919">
          <cell r="K1919" t="str">
            <v>VVF/TAL/EXP/1259</v>
          </cell>
          <cell r="L1919" t="str">
            <v>Sea</v>
          </cell>
          <cell r="M1919" t="str">
            <v>EOU</v>
          </cell>
          <cell r="N1919" t="str">
            <v>TALOJA</v>
          </cell>
          <cell r="O1919">
            <v>9103551293</v>
          </cell>
        </row>
        <row r="1920">
          <cell r="K1920" t="str">
            <v>VVF/TAL/EXP/1262</v>
          </cell>
          <cell r="L1920" t="str">
            <v>Sea</v>
          </cell>
          <cell r="M1920" t="str">
            <v>EOU</v>
          </cell>
          <cell r="N1920" t="str">
            <v>TALOJA</v>
          </cell>
          <cell r="O1920">
            <v>9103551297</v>
          </cell>
        </row>
        <row r="1921">
          <cell r="K1921" t="str">
            <v>VVF/TAL/EXP/1267</v>
          </cell>
          <cell r="L1921" t="str">
            <v>Sea</v>
          </cell>
          <cell r="M1921" t="str">
            <v>EOU</v>
          </cell>
          <cell r="N1921" t="str">
            <v>TALOJA</v>
          </cell>
          <cell r="O1921">
            <v>9103551301</v>
          </cell>
        </row>
        <row r="1922">
          <cell r="K1922" t="str">
            <v>VVF/TAL/EXP/1271</v>
          </cell>
          <cell r="L1922" t="str">
            <v>Sea</v>
          </cell>
          <cell r="M1922" t="str">
            <v>EOU</v>
          </cell>
          <cell r="N1922" t="str">
            <v>TALOJA</v>
          </cell>
          <cell r="O1922">
            <v>9103551305</v>
          </cell>
        </row>
        <row r="1923">
          <cell r="K1923" t="str">
            <v>VVF/TAL/EXP/1272</v>
          </cell>
          <cell r="L1923" t="str">
            <v>Sea</v>
          </cell>
          <cell r="M1923" t="str">
            <v>EOU</v>
          </cell>
          <cell r="N1923" t="str">
            <v>TALOJA</v>
          </cell>
          <cell r="O1923">
            <v>9103551306</v>
          </cell>
        </row>
        <row r="1924">
          <cell r="K1924" t="str">
            <v>VVF/TAL/EXP/1260</v>
          </cell>
          <cell r="L1924" t="str">
            <v>Sea</v>
          </cell>
          <cell r="M1924" t="str">
            <v>EOU</v>
          </cell>
          <cell r="N1924" t="str">
            <v>TALOJA</v>
          </cell>
          <cell r="O1924">
            <v>9103551294</v>
          </cell>
        </row>
        <row r="1925">
          <cell r="K1925" t="str">
            <v>VVF/TAL/EXP/1247</v>
          </cell>
          <cell r="L1925" t="str">
            <v>Sea</v>
          </cell>
          <cell r="M1925" t="str">
            <v>EOU</v>
          </cell>
          <cell r="N1925" t="str">
            <v>TALOJA</v>
          </cell>
          <cell r="O1925">
            <v>9103551295</v>
          </cell>
        </row>
        <row r="1926">
          <cell r="K1926" t="str">
            <v>VVF/TAL/EXP/1270</v>
          </cell>
          <cell r="L1926" t="str">
            <v>Sea</v>
          </cell>
          <cell r="M1926" t="str">
            <v>EOU</v>
          </cell>
          <cell r="N1926" t="str">
            <v>TALOJA</v>
          </cell>
          <cell r="O1926">
            <v>9103551304</v>
          </cell>
        </row>
        <row r="1927">
          <cell r="K1927" t="str">
            <v>VVF/TAL/EXP/1265</v>
          </cell>
          <cell r="L1927" t="str">
            <v>Sea</v>
          </cell>
          <cell r="M1927" t="str">
            <v>EOU</v>
          </cell>
          <cell r="N1927" t="str">
            <v>TALOJA</v>
          </cell>
          <cell r="O1927">
            <v>9103551299</v>
          </cell>
        </row>
        <row r="1928">
          <cell r="K1928" t="str">
            <v>VVF/TAL/EXP/1266</v>
          </cell>
          <cell r="L1928" t="str">
            <v>Sea</v>
          </cell>
          <cell r="M1928" t="str">
            <v>EOU</v>
          </cell>
          <cell r="N1928" t="str">
            <v>TALOJA</v>
          </cell>
          <cell r="O1928">
            <v>9103551300</v>
          </cell>
        </row>
        <row r="1929">
          <cell r="K1929" t="str">
            <v>VVF/TAL/EXP/1277</v>
          </cell>
          <cell r="L1929" t="str">
            <v>Sea</v>
          </cell>
          <cell r="M1929" t="str">
            <v>EOU</v>
          </cell>
          <cell r="N1929" t="str">
            <v>TALOJA</v>
          </cell>
          <cell r="O1929">
            <v>9103551308</v>
          </cell>
        </row>
        <row r="1930">
          <cell r="K1930" t="str">
            <v>VVF/TAL/EXP/1279</v>
          </cell>
          <cell r="L1930" t="str">
            <v>Sea</v>
          </cell>
          <cell r="M1930" t="str">
            <v>EOU</v>
          </cell>
          <cell r="N1930" t="str">
            <v>TALOJA</v>
          </cell>
          <cell r="O1930">
            <v>9103551311</v>
          </cell>
        </row>
        <row r="1931">
          <cell r="K1931" t="str">
            <v>VVF/TAL/EXP/1286</v>
          </cell>
          <cell r="L1931" t="str">
            <v>Sea</v>
          </cell>
          <cell r="M1931" t="str">
            <v>EOU</v>
          </cell>
          <cell r="N1931" t="str">
            <v>TALOJA</v>
          </cell>
          <cell r="O1931" t="str">
            <v>9103551316-17</v>
          </cell>
        </row>
        <row r="1932">
          <cell r="K1932" t="str">
            <v>VVF/TAL/EXP/1287</v>
          </cell>
          <cell r="L1932" t="str">
            <v>Sea</v>
          </cell>
          <cell r="M1932" t="str">
            <v>EOU</v>
          </cell>
          <cell r="N1932" t="str">
            <v>TALOJA</v>
          </cell>
          <cell r="O1932">
            <v>9103551318</v>
          </cell>
        </row>
        <row r="1933">
          <cell r="K1933" t="str">
            <v>VVF/TAL/EXP/1290</v>
          </cell>
          <cell r="L1933" t="str">
            <v>Sea</v>
          </cell>
          <cell r="M1933" t="str">
            <v>EOU</v>
          </cell>
          <cell r="N1933" t="str">
            <v>TALOJA</v>
          </cell>
          <cell r="O1933">
            <v>9103551320</v>
          </cell>
        </row>
        <row r="1934">
          <cell r="K1934" t="str">
            <v>VVF/TAL/EXP/1276</v>
          </cell>
          <cell r="L1934" t="str">
            <v>Sea</v>
          </cell>
          <cell r="M1934" t="str">
            <v>EOU</v>
          </cell>
          <cell r="N1934" t="str">
            <v>TALOJA</v>
          </cell>
          <cell r="O1934" t="str">
            <v>9103551322-23</v>
          </cell>
        </row>
        <row r="1935">
          <cell r="K1935" t="str">
            <v>VVF/TAL/EXP/1288</v>
          </cell>
          <cell r="L1935" t="str">
            <v>Sea</v>
          </cell>
          <cell r="M1935" t="str">
            <v>EOU</v>
          </cell>
          <cell r="N1935" t="str">
            <v>TALOJA</v>
          </cell>
          <cell r="O1935" t="str">
            <v>9103551322-23</v>
          </cell>
        </row>
        <row r="1936">
          <cell r="K1936" t="str">
            <v>VVF/TAL/EXP/1307</v>
          </cell>
          <cell r="L1936" t="str">
            <v>Sea</v>
          </cell>
          <cell r="M1936" t="str">
            <v>EOU</v>
          </cell>
          <cell r="N1936" t="str">
            <v>TALOJA</v>
          </cell>
          <cell r="O1936" t="str">
            <v>9103551341-42</v>
          </cell>
        </row>
        <row r="1937">
          <cell r="K1937" t="str">
            <v>VVF/TAL/EXP/1308</v>
          </cell>
          <cell r="L1937" t="str">
            <v>Sea</v>
          </cell>
          <cell r="M1937" t="str">
            <v>EOU</v>
          </cell>
          <cell r="N1937" t="str">
            <v>TALOJA</v>
          </cell>
          <cell r="O1937" t="str">
            <v>9103551341-42</v>
          </cell>
        </row>
        <row r="1938">
          <cell r="K1938" t="str">
            <v>VVF/TAL/EXP/1309</v>
          </cell>
          <cell r="L1938" t="str">
            <v>Sea</v>
          </cell>
          <cell r="M1938" t="str">
            <v>EOU</v>
          </cell>
          <cell r="N1938" t="str">
            <v>TALOJA</v>
          </cell>
          <cell r="O1938" t="str">
            <v>9103551341-42</v>
          </cell>
        </row>
        <row r="1939">
          <cell r="K1939" t="str">
            <v>VVF/TAL/EXP/1264</v>
          </cell>
          <cell r="L1939" t="str">
            <v>Sea</v>
          </cell>
          <cell r="M1939" t="str">
            <v>EOU</v>
          </cell>
          <cell r="N1939" t="str">
            <v>TALOJA</v>
          </cell>
          <cell r="O1939" t="str">
            <v>9103551298-1313</v>
          </cell>
        </row>
        <row r="1940">
          <cell r="K1940" t="str">
            <v>VVF/TAL/EXP/1282</v>
          </cell>
          <cell r="L1940" t="str">
            <v>Sea</v>
          </cell>
          <cell r="M1940" t="str">
            <v>EOU</v>
          </cell>
          <cell r="N1940" t="str">
            <v>TALOJA</v>
          </cell>
          <cell r="O1940" t="str">
            <v>9103551298-1313</v>
          </cell>
        </row>
        <row r="1941">
          <cell r="K1941" t="str">
            <v>VVF/TAL/EXP/1275</v>
          </cell>
          <cell r="L1941" t="str">
            <v>Sea</v>
          </cell>
          <cell r="M1941" t="str">
            <v>EOU</v>
          </cell>
          <cell r="N1941" t="str">
            <v>TALOJA</v>
          </cell>
          <cell r="O1941">
            <v>9103551307</v>
          </cell>
        </row>
        <row r="1942">
          <cell r="K1942" t="str">
            <v>VVF/TAL/EXP/1289</v>
          </cell>
          <cell r="L1942" t="str">
            <v>Sea</v>
          </cell>
          <cell r="M1942" t="str">
            <v>EOU</v>
          </cell>
          <cell r="N1942" t="str">
            <v>TALOJA</v>
          </cell>
          <cell r="O1942">
            <v>9103551321</v>
          </cell>
        </row>
        <row r="1943">
          <cell r="K1943" t="str">
            <v>VVF/TAL/EXP/1299</v>
          </cell>
          <cell r="L1943" t="str">
            <v>Sea</v>
          </cell>
          <cell r="M1943" t="str">
            <v>EOU</v>
          </cell>
          <cell r="N1943" t="str">
            <v>TALOJA</v>
          </cell>
          <cell r="O1943">
            <v>9103551327</v>
          </cell>
        </row>
        <row r="1944">
          <cell r="K1944" t="str">
            <v>VVF/TAL/EXP/1281</v>
          </cell>
          <cell r="L1944" t="str">
            <v>Sea</v>
          </cell>
          <cell r="M1944" t="str">
            <v>EOU</v>
          </cell>
          <cell r="N1944" t="str">
            <v>TALOJA</v>
          </cell>
          <cell r="O1944" t="str">
            <v>9103551333-34-35</v>
          </cell>
        </row>
        <row r="1945">
          <cell r="K1945" t="str">
            <v>VVF/TAL/EXP/1284</v>
          </cell>
          <cell r="L1945" t="str">
            <v>Sea</v>
          </cell>
          <cell r="M1945" t="str">
            <v>EOU</v>
          </cell>
          <cell r="N1945" t="str">
            <v>TALOJA</v>
          </cell>
          <cell r="O1945" t="str">
            <v>9103551333-34-35</v>
          </cell>
        </row>
        <row r="1946">
          <cell r="K1946" t="str">
            <v>VVF/TAL/EXP/1302</v>
          </cell>
          <cell r="L1946" t="str">
            <v>Sea</v>
          </cell>
          <cell r="M1946" t="str">
            <v>EOU</v>
          </cell>
          <cell r="N1946" t="str">
            <v>TALOJA</v>
          </cell>
          <cell r="O1946" t="str">
            <v>9103551333-34-35</v>
          </cell>
        </row>
        <row r="1947">
          <cell r="K1947" t="str">
            <v>VVF/TAL/EXP/1298</v>
          </cell>
          <cell r="L1947" t="str">
            <v>Sea</v>
          </cell>
          <cell r="M1947" t="str">
            <v>EOU</v>
          </cell>
          <cell r="N1947" t="str">
            <v>TALOJA</v>
          </cell>
          <cell r="O1947">
            <v>9103551331</v>
          </cell>
        </row>
        <row r="1948">
          <cell r="K1948" t="str">
            <v>VVF/TAL/EXP/1297</v>
          </cell>
          <cell r="L1948" t="str">
            <v>Sea</v>
          </cell>
          <cell r="M1948" t="str">
            <v>EOU</v>
          </cell>
          <cell r="N1948" t="str">
            <v>TALOJA</v>
          </cell>
          <cell r="O1948">
            <v>9103551332</v>
          </cell>
        </row>
        <row r="1949">
          <cell r="K1949" t="str">
            <v>VVF/TAL/EXP/1305</v>
          </cell>
          <cell r="L1949" t="str">
            <v>Sea</v>
          </cell>
          <cell r="M1949" t="str">
            <v>EOU</v>
          </cell>
          <cell r="N1949" t="str">
            <v>TALOJA</v>
          </cell>
          <cell r="O1949">
            <v>9103551338</v>
          </cell>
        </row>
        <row r="1950">
          <cell r="K1950" t="str">
            <v>VVF/TAL/EXP/1274</v>
          </cell>
          <cell r="L1950" t="str">
            <v>Sea</v>
          </cell>
          <cell r="M1950" t="str">
            <v>EOU</v>
          </cell>
          <cell r="N1950" t="str">
            <v>TALOJA</v>
          </cell>
          <cell r="O1950">
            <v>9103551310</v>
          </cell>
        </row>
        <row r="1951">
          <cell r="K1951" t="str">
            <v>VVF/TAL/EXP/1278</v>
          </cell>
          <cell r="L1951" t="str">
            <v>Sea</v>
          </cell>
          <cell r="M1951" t="str">
            <v>EOU</v>
          </cell>
          <cell r="N1951" t="str">
            <v>TALOJA</v>
          </cell>
          <cell r="O1951">
            <v>9103551310</v>
          </cell>
        </row>
        <row r="1952">
          <cell r="K1952" t="str">
            <v>VVF/TAL/EXP/1303</v>
          </cell>
          <cell r="L1952" t="str">
            <v>Sea</v>
          </cell>
          <cell r="M1952" t="str">
            <v>EOU</v>
          </cell>
          <cell r="N1952" t="str">
            <v>TALOJA</v>
          </cell>
          <cell r="O1952" t="str">
            <v>9103551336-37</v>
          </cell>
        </row>
        <row r="1953">
          <cell r="K1953" t="str">
            <v>VVF/TAL/EXP/1304</v>
          </cell>
          <cell r="L1953" t="str">
            <v>Sea</v>
          </cell>
          <cell r="M1953" t="str">
            <v>EOU</v>
          </cell>
          <cell r="N1953" t="str">
            <v>TALOJA</v>
          </cell>
          <cell r="O1953" t="str">
            <v>9103551336-37</v>
          </cell>
        </row>
        <row r="1954">
          <cell r="K1954" t="str">
            <v>VVF/TAL/EXP/1310</v>
          </cell>
          <cell r="L1954" t="str">
            <v>Sea</v>
          </cell>
          <cell r="M1954" t="str">
            <v>EOU</v>
          </cell>
          <cell r="N1954" t="str">
            <v>TALOJA</v>
          </cell>
          <cell r="O1954">
            <v>9103551339</v>
          </cell>
        </row>
        <row r="1955">
          <cell r="K1955" t="str">
            <v>VVF/TAL/EXP/1312</v>
          </cell>
          <cell r="L1955" t="str">
            <v>Sea</v>
          </cell>
          <cell r="M1955" t="str">
            <v>EOU</v>
          </cell>
          <cell r="N1955" t="str">
            <v>TALOJA</v>
          </cell>
          <cell r="O1955">
            <v>9103551340</v>
          </cell>
        </row>
        <row r="1956">
          <cell r="K1956" t="str">
            <v>VVF/TAL/EXP/1315</v>
          </cell>
          <cell r="L1956" t="str">
            <v>Sea</v>
          </cell>
          <cell r="M1956" t="str">
            <v>EOU</v>
          </cell>
          <cell r="N1956" t="str">
            <v>TALOJA</v>
          </cell>
          <cell r="O1956" t="str">
            <v>9103551348-49</v>
          </cell>
        </row>
        <row r="1957">
          <cell r="K1957" t="str">
            <v>VVF/TAL/EXP/1317</v>
          </cell>
          <cell r="L1957" t="str">
            <v>Sea</v>
          </cell>
          <cell r="M1957" t="str">
            <v>EOU</v>
          </cell>
          <cell r="N1957" t="str">
            <v>TALOJA</v>
          </cell>
          <cell r="O1957" t="str">
            <v>9103551348-49</v>
          </cell>
        </row>
        <row r="1958">
          <cell r="K1958" t="str">
            <v>VVF/TAL/EXP/1341</v>
          </cell>
          <cell r="L1958" t="str">
            <v>Sea</v>
          </cell>
          <cell r="M1958" t="str">
            <v>EOU</v>
          </cell>
          <cell r="N1958" t="str">
            <v>TALOJA</v>
          </cell>
          <cell r="O1958" t="str">
            <v>9103551375-76</v>
          </cell>
        </row>
        <row r="1959">
          <cell r="K1959" t="str">
            <v>VVF/TAL/EXP/1341</v>
          </cell>
          <cell r="L1959" t="str">
            <v>Sea</v>
          </cell>
          <cell r="M1959" t="str">
            <v>EOU</v>
          </cell>
          <cell r="N1959" t="str">
            <v>TALOJA</v>
          </cell>
          <cell r="O1959" t="str">
            <v>9103551375-76</v>
          </cell>
        </row>
        <row r="1960">
          <cell r="K1960" t="str">
            <v>VVF/TAL/EXP/1323</v>
          </cell>
          <cell r="L1960" t="str">
            <v>Sea</v>
          </cell>
          <cell r="M1960" t="str">
            <v>EOU</v>
          </cell>
          <cell r="N1960" t="str">
            <v>TALOJA</v>
          </cell>
          <cell r="O1960">
            <v>9103551355</v>
          </cell>
        </row>
        <row r="1961">
          <cell r="K1961" t="str">
            <v>VVF/TAL/EXP/1324</v>
          </cell>
          <cell r="L1961" t="str">
            <v>Sea</v>
          </cell>
          <cell r="M1961" t="str">
            <v>EOU</v>
          </cell>
          <cell r="N1961" t="str">
            <v>TALOJA</v>
          </cell>
          <cell r="O1961">
            <v>9103551356</v>
          </cell>
        </row>
        <row r="1962">
          <cell r="K1962" t="str">
            <v>VVF/TAL/EXP/1332</v>
          </cell>
          <cell r="L1962" t="str">
            <v>Sea</v>
          </cell>
          <cell r="M1962" t="str">
            <v>EOU</v>
          </cell>
          <cell r="N1962" t="str">
            <v>TALOJA</v>
          </cell>
          <cell r="O1962">
            <v>9103551360</v>
          </cell>
        </row>
        <row r="1963">
          <cell r="K1963" t="str">
            <v>VVF/TAL/EXP/1352</v>
          </cell>
          <cell r="L1963" t="str">
            <v>Sea</v>
          </cell>
          <cell r="M1963" t="str">
            <v>EOU</v>
          </cell>
          <cell r="N1963" t="str">
            <v>TALOJA</v>
          </cell>
          <cell r="O1963">
            <v>9103551381</v>
          </cell>
        </row>
        <row r="1964">
          <cell r="K1964" t="str">
            <v>VVF/TAL/EXP/1353</v>
          </cell>
          <cell r="L1964" t="str">
            <v>Sea</v>
          </cell>
          <cell r="M1964" t="str">
            <v>EOU</v>
          </cell>
          <cell r="N1964" t="str">
            <v>TALOJA</v>
          </cell>
          <cell r="O1964">
            <v>9103551384</v>
          </cell>
        </row>
        <row r="1965">
          <cell r="K1965" t="str">
            <v>VVF/TAL/EXP/1354</v>
          </cell>
          <cell r="L1965" t="str">
            <v>Sea</v>
          </cell>
          <cell r="M1965" t="str">
            <v>EOU</v>
          </cell>
          <cell r="N1965" t="str">
            <v>TALOJA</v>
          </cell>
          <cell r="O1965">
            <v>9103551385</v>
          </cell>
        </row>
        <row r="1966">
          <cell r="K1966" t="str">
            <v>VVF/TAL/EXP/1322</v>
          </cell>
          <cell r="L1966" t="str">
            <v>Sea</v>
          </cell>
          <cell r="M1966" t="str">
            <v>EOU</v>
          </cell>
          <cell r="N1966" t="str">
            <v>TALOJA</v>
          </cell>
          <cell r="O1966">
            <v>9103551354</v>
          </cell>
        </row>
        <row r="1967">
          <cell r="K1967" t="str">
            <v>VVF/TAL/EXP/1325</v>
          </cell>
          <cell r="L1967" t="str">
            <v>Sea</v>
          </cell>
          <cell r="M1967" t="str">
            <v>EOU</v>
          </cell>
          <cell r="N1967" t="str">
            <v>TALOJA</v>
          </cell>
          <cell r="O1967">
            <v>9103551357</v>
          </cell>
        </row>
        <row r="1968">
          <cell r="K1968" t="str">
            <v>VVF/TAL/EXP/1330</v>
          </cell>
          <cell r="L1968" t="str">
            <v>Sea</v>
          </cell>
          <cell r="M1968" t="str">
            <v>EOU</v>
          </cell>
          <cell r="N1968" t="str">
            <v>TALOJA</v>
          </cell>
          <cell r="O1968">
            <v>9103551359</v>
          </cell>
        </row>
        <row r="1969">
          <cell r="K1969" t="str">
            <v>VVF/TAL/EXP/1319</v>
          </cell>
          <cell r="L1969" t="str">
            <v>Sea</v>
          </cell>
          <cell r="M1969" t="str">
            <v>EOU</v>
          </cell>
          <cell r="N1969" t="str">
            <v>TALOJA</v>
          </cell>
          <cell r="O1969">
            <v>9103551352</v>
          </cell>
        </row>
        <row r="1970">
          <cell r="K1970" t="str">
            <v>VVF/TAL/EXP/1321</v>
          </cell>
          <cell r="L1970" t="str">
            <v>Sea</v>
          </cell>
          <cell r="M1970" t="str">
            <v>EOU</v>
          </cell>
          <cell r="N1970" t="str">
            <v>TALOJA</v>
          </cell>
          <cell r="O1970">
            <v>9103551353</v>
          </cell>
        </row>
        <row r="1971">
          <cell r="K1971" t="str">
            <v>VVF/TAL/EXP/1347</v>
          </cell>
          <cell r="L1971" t="str">
            <v>Sea</v>
          </cell>
          <cell r="M1971" t="str">
            <v>EOU</v>
          </cell>
          <cell r="N1971" t="str">
            <v>TALOJA</v>
          </cell>
          <cell r="O1971">
            <v>9103551379</v>
          </cell>
        </row>
        <row r="1972">
          <cell r="K1972" t="str">
            <v>VVF/TAL/EXP/1326</v>
          </cell>
          <cell r="L1972" t="str">
            <v>Sea</v>
          </cell>
          <cell r="M1972" t="str">
            <v>EOU</v>
          </cell>
          <cell r="N1972" t="str">
            <v>TALOJA</v>
          </cell>
          <cell r="O1972">
            <v>9103551358</v>
          </cell>
        </row>
        <row r="1973">
          <cell r="K1973" t="str">
            <v>VVF/TAL/EXP/1328</v>
          </cell>
          <cell r="L1973" t="str">
            <v>Sea</v>
          </cell>
          <cell r="M1973" t="str">
            <v>EOU</v>
          </cell>
          <cell r="N1973" t="str">
            <v>TALOJA</v>
          </cell>
          <cell r="O1973" t="str">
            <v>9103551361-62 &amp; 1380</v>
          </cell>
        </row>
        <row r="1974">
          <cell r="K1974" t="str">
            <v>VVF/TAL/EXP/1329</v>
          </cell>
          <cell r="L1974" t="str">
            <v>Sea</v>
          </cell>
          <cell r="M1974" t="str">
            <v>EOU</v>
          </cell>
          <cell r="N1974" t="str">
            <v>TALOJA</v>
          </cell>
          <cell r="O1974" t="str">
            <v>9103551361-62 &amp; 1380</v>
          </cell>
        </row>
        <row r="1975">
          <cell r="K1975" t="str">
            <v>VVF/TAL/EXP/1333</v>
          </cell>
          <cell r="L1975" t="str">
            <v>Sea</v>
          </cell>
          <cell r="M1975" t="str">
            <v>EOU</v>
          </cell>
          <cell r="N1975" t="str">
            <v>TALOJA</v>
          </cell>
          <cell r="O1975" t="str">
            <v>9103551361-62 &amp; 1380</v>
          </cell>
        </row>
        <row r="1976">
          <cell r="K1976" t="str">
            <v>VVF/TAL/EXP/1349</v>
          </cell>
          <cell r="L1976" t="str">
            <v>Sea</v>
          </cell>
          <cell r="M1976" t="str">
            <v>EOU</v>
          </cell>
          <cell r="N1976" t="str">
            <v>TALOJA</v>
          </cell>
          <cell r="O1976" t="str">
            <v>9103551361-62 &amp; 1380</v>
          </cell>
        </row>
        <row r="1977">
          <cell r="K1977" t="str">
            <v>VVF/TAL/EXP/1346</v>
          </cell>
          <cell r="L1977" t="str">
            <v>Sea</v>
          </cell>
          <cell r="M1977" t="str">
            <v>EOU</v>
          </cell>
          <cell r="N1977" t="str">
            <v>TALOJA</v>
          </cell>
          <cell r="O1977">
            <v>9103551371</v>
          </cell>
        </row>
        <row r="1978">
          <cell r="K1978" t="str">
            <v>VVF/TAL/EXP/1345</v>
          </cell>
          <cell r="L1978" t="str">
            <v>Sea</v>
          </cell>
          <cell r="M1978" t="str">
            <v>EOU</v>
          </cell>
          <cell r="N1978" t="str">
            <v>TALOJA</v>
          </cell>
          <cell r="O1978">
            <v>9103551377</v>
          </cell>
        </row>
        <row r="1979">
          <cell r="K1979" t="str">
            <v>VVF/TAL/EXP/1350</v>
          </cell>
          <cell r="L1979" t="str">
            <v>Sea</v>
          </cell>
          <cell r="M1979" t="str">
            <v>EOU</v>
          </cell>
          <cell r="N1979" t="str">
            <v>TALOJA</v>
          </cell>
          <cell r="O1979">
            <v>9103551382</v>
          </cell>
        </row>
        <row r="1980">
          <cell r="K1980" t="str">
            <v>VVF/TAL/EXP/1351</v>
          </cell>
          <cell r="L1980" t="str">
            <v>Sea</v>
          </cell>
          <cell r="M1980" t="str">
            <v>EOU</v>
          </cell>
          <cell r="N1980" t="str">
            <v>TALOJA</v>
          </cell>
          <cell r="O1980">
            <v>9103551383</v>
          </cell>
        </row>
        <row r="1981">
          <cell r="K1981" t="str">
            <v>VVF/TAL/EXP/1316</v>
          </cell>
          <cell r="L1981" t="str">
            <v>Sea</v>
          </cell>
          <cell r="M1981" t="str">
            <v>EOU</v>
          </cell>
          <cell r="N1981" t="str">
            <v>TALOJA</v>
          </cell>
          <cell r="O1981">
            <v>9103551350</v>
          </cell>
        </row>
        <row r="1982">
          <cell r="K1982" t="str">
            <v>VVF/TAL/EXP/1327</v>
          </cell>
          <cell r="L1982" t="str">
            <v>Sea</v>
          </cell>
          <cell r="M1982" t="str">
            <v>EOU</v>
          </cell>
          <cell r="N1982" t="str">
            <v>TALOJA</v>
          </cell>
          <cell r="O1982" t="str">
            <v>9103551363-64-65</v>
          </cell>
        </row>
        <row r="1983">
          <cell r="K1983" t="str">
            <v>VVF/TAL/EXP/1331</v>
          </cell>
          <cell r="L1983" t="str">
            <v>Sea</v>
          </cell>
          <cell r="M1983" t="str">
            <v>EOU</v>
          </cell>
          <cell r="N1983" t="str">
            <v>TALOJA</v>
          </cell>
          <cell r="O1983" t="str">
            <v>9103551363-64-65</v>
          </cell>
        </row>
        <row r="1984">
          <cell r="K1984" t="str">
            <v>VVF/TAL/EXP/1335</v>
          </cell>
          <cell r="L1984" t="str">
            <v>Sea</v>
          </cell>
          <cell r="M1984" t="str">
            <v>EOU</v>
          </cell>
          <cell r="N1984" t="str">
            <v>TALOJA</v>
          </cell>
          <cell r="O1984" t="str">
            <v>9103551363-64-65</v>
          </cell>
        </row>
        <row r="1985">
          <cell r="K1985" t="str">
            <v>VVF/TAL/EXP/1318</v>
          </cell>
          <cell r="L1985" t="str">
            <v>Sea</v>
          </cell>
          <cell r="M1985" t="str">
            <v>EOU</v>
          </cell>
          <cell r="N1985" t="str">
            <v>TALOJA</v>
          </cell>
          <cell r="O1985" t="str">
            <v>9103551366-67-68</v>
          </cell>
        </row>
        <row r="1986">
          <cell r="K1986" t="str">
            <v>VVF/TAL/EXP/1334</v>
          </cell>
          <cell r="L1986" t="str">
            <v>Sea</v>
          </cell>
          <cell r="M1986" t="str">
            <v>EOU</v>
          </cell>
          <cell r="N1986" t="str">
            <v>TALOJA</v>
          </cell>
          <cell r="O1986" t="str">
            <v>9103551366-67-68</v>
          </cell>
        </row>
        <row r="1987">
          <cell r="K1987" t="str">
            <v>VVF/TAL/EXP/1336</v>
          </cell>
          <cell r="L1987" t="str">
            <v>Sea</v>
          </cell>
          <cell r="M1987" t="str">
            <v>EOU</v>
          </cell>
          <cell r="N1987" t="str">
            <v>TALOJA</v>
          </cell>
          <cell r="O1987" t="str">
            <v>9103551366-67-68</v>
          </cell>
        </row>
        <row r="1988">
          <cell r="K1988" t="str">
            <v>VVF/TAL/EXP/1342</v>
          </cell>
          <cell r="L1988" t="str">
            <v>Sea</v>
          </cell>
          <cell r="M1988" t="str">
            <v>EOU</v>
          </cell>
          <cell r="N1988" t="str">
            <v>TALOJA</v>
          </cell>
          <cell r="O1988">
            <v>9103551372</v>
          </cell>
        </row>
        <row r="1989">
          <cell r="K1989" t="str">
            <v>VVF/TAL/EXP/1344</v>
          </cell>
          <cell r="L1989" t="str">
            <v>Sea</v>
          </cell>
          <cell r="M1989" t="str">
            <v>EOU</v>
          </cell>
          <cell r="N1989" t="str">
            <v>TALOJA</v>
          </cell>
          <cell r="O1989">
            <v>9103551374</v>
          </cell>
        </row>
        <row r="1990">
          <cell r="K1990" t="str">
            <v>VVF/TAL/EXP/1355</v>
          </cell>
          <cell r="L1990" t="str">
            <v>Sea</v>
          </cell>
          <cell r="M1990" t="str">
            <v>EOU</v>
          </cell>
          <cell r="N1990" t="str">
            <v>TALOJA</v>
          </cell>
          <cell r="O1990">
            <v>9103551386</v>
          </cell>
        </row>
        <row r="1991">
          <cell r="K1991" t="str">
            <v>VVF/TAL/EXP/1356</v>
          </cell>
          <cell r="L1991" t="str">
            <v>Sea</v>
          </cell>
          <cell r="M1991" t="str">
            <v>EOU</v>
          </cell>
          <cell r="N1991" t="str">
            <v>TALOJA</v>
          </cell>
          <cell r="O1991" t="str">
            <v>9103551386-87</v>
          </cell>
        </row>
        <row r="1992">
          <cell r="K1992" t="str">
            <v>VVF/TAL/EXP/0013</v>
          </cell>
          <cell r="L1992" t="str">
            <v>Sea</v>
          </cell>
          <cell r="M1992" t="str">
            <v>EOU</v>
          </cell>
          <cell r="N1992" t="str">
            <v>TALOJA</v>
          </cell>
          <cell r="O1992">
            <v>9103650009</v>
          </cell>
        </row>
        <row r="1993">
          <cell r="K1993" t="str">
            <v>VVF/TAL/EXP/1358</v>
          </cell>
          <cell r="L1993" t="str">
            <v>Sea</v>
          </cell>
          <cell r="M1993" t="str">
            <v>EOU</v>
          </cell>
          <cell r="N1993" t="str">
            <v>TALOJA</v>
          </cell>
          <cell r="O1993" t="str">
            <v>9103551391-92</v>
          </cell>
        </row>
        <row r="1994">
          <cell r="K1994" t="str">
            <v>VVF/TAL/EXP/1360</v>
          </cell>
          <cell r="L1994" t="str">
            <v>Sea</v>
          </cell>
          <cell r="M1994" t="str">
            <v>EOU</v>
          </cell>
          <cell r="N1994" t="str">
            <v>TALOJA</v>
          </cell>
          <cell r="O1994" t="str">
            <v>9103551391-92</v>
          </cell>
        </row>
        <row r="1995">
          <cell r="K1995" t="str">
            <v>VVF/TAL/EXP/1338</v>
          </cell>
          <cell r="L1995" t="str">
            <v>Sea</v>
          </cell>
          <cell r="M1995" t="str">
            <v>EOU</v>
          </cell>
          <cell r="N1995" t="str">
            <v>TALOJA</v>
          </cell>
          <cell r="O1995">
            <v>9103551393</v>
          </cell>
        </row>
        <row r="1996">
          <cell r="K1996" t="str">
            <v>VVF/TAL/EXP/0007</v>
          </cell>
          <cell r="L1996" t="str">
            <v>Sea</v>
          </cell>
          <cell r="M1996" t="str">
            <v>EOU</v>
          </cell>
          <cell r="N1996" t="str">
            <v>TALOJA</v>
          </cell>
          <cell r="O1996" t="str">
            <v>9103551398,99,400 &amp; 9103650002</v>
          </cell>
        </row>
        <row r="1997">
          <cell r="K1997" t="str">
            <v>VVF/TAL/EXP/1361</v>
          </cell>
          <cell r="L1997" t="str">
            <v>Sea</v>
          </cell>
          <cell r="M1997" t="str">
            <v>EOU</v>
          </cell>
          <cell r="N1997" t="str">
            <v>TALOJA</v>
          </cell>
          <cell r="O1997" t="str">
            <v>9103551398,99,400 &amp; 9103650002</v>
          </cell>
        </row>
        <row r="1998">
          <cell r="K1998" t="str">
            <v>VVF/TAL/EXP/1367</v>
          </cell>
          <cell r="L1998" t="str">
            <v>Sea</v>
          </cell>
          <cell r="M1998" t="str">
            <v>EOU</v>
          </cell>
          <cell r="N1998" t="str">
            <v>TALOJA</v>
          </cell>
          <cell r="O1998" t="str">
            <v>9103551398,99,400 &amp; 9103650002</v>
          </cell>
        </row>
        <row r="1999">
          <cell r="K1999" t="str">
            <v>VVF/TAL/EXP/1370</v>
          </cell>
          <cell r="L1999" t="str">
            <v>Sea</v>
          </cell>
          <cell r="M1999" t="str">
            <v>EOU</v>
          </cell>
          <cell r="N1999" t="str">
            <v>TALOJA</v>
          </cell>
          <cell r="O1999" t="str">
            <v>9103551398,99,400 &amp; 9103650002</v>
          </cell>
        </row>
        <row r="2000">
          <cell r="K2000" t="str">
            <v>VVF/TAL/EXP/0006</v>
          </cell>
          <cell r="L2000" t="str">
            <v>Sea</v>
          </cell>
          <cell r="M2000" t="str">
            <v>EOU</v>
          </cell>
          <cell r="N2000" t="str">
            <v>TALOJA</v>
          </cell>
          <cell r="O2000" t="str">
            <v>9103551403-04 &amp; 9103650003</v>
          </cell>
        </row>
        <row r="2001">
          <cell r="K2001" t="str">
            <v>VVF/TAL/EXP/1368</v>
          </cell>
          <cell r="L2001" t="str">
            <v>Sea</v>
          </cell>
          <cell r="M2001" t="str">
            <v>EOU</v>
          </cell>
          <cell r="N2001" t="str">
            <v>TALOJA</v>
          </cell>
          <cell r="O2001" t="str">
            <v>9103551403-04 &amp; 9103650003</v>
          </cell>
        </row>
        <row r="2002">
          <cell r="K2002" t="str">
            <v>VVF/TAL/EXP/1371</v>
          </cell>
          <cell r="L2002" t="str">
            <v>Sea</v>
          </cell>
          <cell r="M2002" t="str">
            <v>EOU</v>
          </cell>
          <cell r="N2002" t="str">
            <v>TALOJA</v>
          </cell>
          <cell r="O2002" t="str">
            <v>9103551403-04 &amp; 9103650003</v>
          </cell>
        </row>
        <row r="2003">
          <cell r="K2003" t="str">
            <v>VVF/TAL/EXP/1362</v>
          </cell>
          <cell r="L2003" t="str">
            <v>Sea</v>
          </cell>
          <cell r="M2003" t="str">
            <v>EOU</v>
          </cell>
          <cell r="N2003" t="str">
            <v>TALOJA</v>
          </cell>
          <cell r="O2003" t="str">
            <v>9103551394-95</v>
          </cell>
        </row>
        <row r="2004">
          <cell r="K2004" t="str">
            <v>VVF/TAL/EXP/1363</v>
          </cell>
          <cell r="L2004" t="str">
            <v>Sea</v>
          </cell>
          <cell r="M2004" t="str">
            <v>EOU</v>
          </cell>
          <cell r="N2004" t="str">
            <v>TALOJA</v>
          </cell>
          <cell r="O2004" t="str">
            <v>9103551394-95</v>
          </cell>
        </row>
        <row r="2005">
          <cell r="K2005" t="str">
            <v>VVF/TAL/EXP/0005</v>
          </cell>
          <cell r="L2005" t="str">
            <v>Sea</v>
          </cell>
          <cell r="M2005" t="str">
            <v>EOU</v>
          </cell>
          <cell r="N2005" t="str">
            <v>TALOJA</v>
          </cell>
          <cell r="O2005" t="str">
            <v>9103551401-02 &amp; 9103650001</v>
          </cell>
        </row>
        <row r="2006">
          <cell r="K2006" t="str">
            <v>VVF/TAL/EXP/1366</v>
          </cell>
          <cell r="L2006" t="str">
            <v>Sea</v>
          </cell>
          <cell r="M2006" t="str">
            <v>EOU</v>
          </cell>
          <cell r="N2006" t="str">
            <v>TALOJA</v>
          </cell>
          <cell r="O2006" t="str">
            <v>9103551401-02 &amp; 9103650001</v>
          </cell>
        </row>
        <row r="2007">
          <cell r="K2007" t="str">
            <v>VVF/TAL/EXP/1369</v>
          </cell>
          <cell r="L2007" t="str">
            <v>Sea</v>
          </cell>
          <cell r="M2007" t="str">
            <v>EOU</v>
          </cell>
          <cell r="N2007" t="str">
            <v>TALOJA</v>
          </cell>
          <cell r="O2007" t="str">
            <v>9103551401-02 &amp; 9103650001</v>
          </cell>
        </row>
        <row r="2008">
          <cell r="K2008" t="str">
            <v>VVF/TAL/EXP/0008</v>
          </cell>
          <cell r="L2008" t="str">
            <v>Sea</v>
          </cell>
          <cell r="M2008" t="str">
            <v>EOU</v>
          </cell>
          <cell r="N2008" t="str">
            <v>TALOJA</v>
          </cell>
          <cell r="O2008">
            <v>9103650004</v>
          </cell>
        </row>
        <row r="2009">
          <cell r="K2009" t="str">
            <v>VVF/TAL/EXP/0002</v>
          </cell>
          <cell r="L2009" t="str">
            <v>AIR</v>
          </cell>
          <cell r="M2009" t="str">
            <v>EOU</v>
          </cell>
          <cell r="N2009" t="str">
            <v>TALOJA</v>
          </cell>
          <cell r="O2009">
            <v>9103650011</v>
          </cell>
        </row>
        <row r="2010">
          <cell r="K2010" t="str">
            <v>VVF/TAL/EXP/0001</v>
          </cell>
          <cell r="L2010" t="str">
            <v>AIR</v>
          </cell>
          <cell r="M2010" t="str">
            <v>EOU</v>
          </cell>
          <cell r="N2010" t="str">
            <v>TALOJA</v>
          </cell>
          <cell r="O2010">
            <v>9103650012</v>
          </cell>
        </row>
        <row r="2011">
          <cell r="K2011" t="str">
            <v>VVF/TAL/EXP/0004</v>
          </cell>
          <cell r="L2011" t="str">
            <v>AIR</v>
          </cell>
          <cell r="M2011" t="str">
            <v>EOU</v>
          </cell>
          <cell r="N2011" t="str">
            <v>TALOJA</v>
          </cell>
          <cell r="O2011">
            <v>9103650013</v>
          </cell>
        </row>
        <row r="2012">
          <cell r="K2012" t="str">
            <v>VVF/TAL/EXP/0009</v>
          </cell>
          <cell r="L2012" t="str">
            <v>Sea</v>
          </cell>
          <cell r="M2012" t="str">
            <v>EOU</v>
          </cell>
          <cell r="N2012" t="str">
            <v>TALOJA</v>
          </cell>
          <cell r="O2012">
            <v>9103650005</v>
          </cell>
        </row>
        <row r="2013">
          <cell r="K2013" t="str">
            <v>VVF/TAL/EXP/0010</v>
          </cell>
          <cell r="L2013" t="str">
            <v>Sea</v>
          </cell>
          <cell r="M2013" t="str">
            <v>EOU</v>
          </cell>
          <cell r="N2013" t="str">
            <v>TALOJA</v>
          </cell>
          <cell r="O2013">
            <v>9103650006</v>
          </cell>
        </row>
        <row r="2014">
          <cell r="K2014" t="str">
            <v>VVF/TAL/EXP/1337</v>
          </cell>
          <cell r="L2014" t="str">
            <v>Sea</v>
          </cell>
          <cell r="M2014" t="str">
            <v>EOU</v>
          </cell>
          <cell r="N2014" t="str">
            <v>TALOJA</v>
          </cell>
          <cell r="O2014">
            <v>9103551370</v>
          </cell>
        </row>
        <row r="2015">
          <cell r="K2015" t="str">
            <v>VVF/TAL/EXP/0012</v>
          </cell>
          <cell r="L2015" t="str">
            <v>Sea</v>
          </cell>
          <cell r="M2015" t="str">
            <v>EOU</v>
          </cell>
          <cell r="N2015" t="str">
            <v>TALOJA</v>
          </cell>
          <cell r="O2015">
            <v>9103650008</v>
          </cell>
        </row>
        <row r="2016">
          <cell r="K2016" t="str">
            <v>VVF/TAL/EXP/1339</v>
          </cell>
          <cell r="L2016" t="str">
            <v>Sea</v>
          </cell>
          <cell r="M2016" t="str">
            <v>EOU</v>
          </cell>
          <cell r="N2016" t="str">
            <v>TALOJA</v>
          </cell>
          <cell r="O2016">
            <v>9103551378</v>
          </cell>
        </row>
        <row r="2017">
          <cell r="K2017" t="str">
            <v>VVF/TAL/EXP/1357</v>
          </cell>
          <cell r="L2017" t="str">
            <v>Sea</v>
          </cell>
          <cell r="M2017" t="str">
            <v>EOU</v>
          </cell>
          <cell r="N2017" t="str">
            <v>TALOJA</v>
          </cell>
          <cell r="O2017">
            <v>9103551389</v>
          </cell>
        </row>
        <row r="2018">
          <cell r="K2018" t="str">
            <v>VVF/TAL/EXP/0011</v>
          </cell>
          <cell r="L2018" t="str">
            <v>Sea</v>
          </cell>
          <cell r="M2018" t="str">
            <v>EOU</v>
          </cell>
          <cell r="N2018" t="str">
            <v>TALOJA</v>
          </cell>
          <cell r="O2018">
            <v>9103650007</v>
          </cell>
        </row>
        <row r="2019">
          <cell r="K2019" t="str">
            <v>VVF/TAL/EXP/1359</v>
          </cell>
          <cell r="L2019" t="str">
            <v>Sea</v>
          </cell>
          <cell r="M2019" t="str">
            <v>EOU</v>
          </cell>
          <cell r="N2019" t="str">
            <v>TALOJA</v>
          </cell>
          <cell r="O2019">
            <v>9103650019</v>
          </cell>
        </row>
        <row r="2020">
          <cell r="K2020" t="str">
            <v>VVF/TAL/EXP/0026</v>
          </cell>
          <cell r="L2020" t="str">
            <v>Sea</v>
          </cell>
          <cell r="M2020" t="str">
            <v>EOU</v>
          </cell>
          <cell r="N2020" t="str">
            <v>TALOJA</v>
          </cell>
          <cell r="O2020">
            <v>9103650027</v>
          </cell>
        </row>
        <row r="2021">
          <cell r="K2021" t="str">
            <v>VVF/TAL/EXP/0012</v>
          </cell>
          <cell r="L2021" t="str">
            <v>Sea</v>
          </cell>
          <cell r="M2021" t="str">
            <v>EOU</v>
          </cell>
          <cell r="N2021" t="str">
            <v>TALOJA</v>
          </cell>
          <cell r="O2021">
            <v>9103650014</v>
          </cell>
        </row>
        <row r="2022">
          <cell r="K2022" t="str">
            <v>VVF/TAL/EXP/0017</v>
          </cell>
          <cell r="L2022" t="str">
            <v>Sea</v>
          </cell>
          <cell r="M2022" t="str">
            <v>EOU</v>
          </cell>
          <cell r="N2022" t="str">
            <v>TALOJA</v>
          </cell>
          <cell r="O2022">
            <v>9103650016</v>
          </cell>
        </row>
        <row r="2023">
          <cell r="K2023" t="str">
            <v>VVF/TAL/EXP/0020</v>
          </cell>
          <cell r="L2023" t="str">
            <v>Sea</v>
          </cell>
          <cell r="M2023" t="str">
            <v>EOU</v>
          </cell>
          <cell r="N2023" t="str">
            <v>TALOJA</v>
          </cell>
          <cell r="O2023">
            <v>9103650022</v>
          </cell>
        </row>
        <row r="2024">
          <cell r="K2024" t="str">
            <v>VVF/TAL/EXP/0015</v>
          </cell>
          <cell r="L2024" t="str">
            <v>Sea</v>
          </cell>
          <cell r="M2024" t="str">
            <v>EOU</v>
          </cell>
          <cell r="N2024" t="str">
            <v>TALOJA</v>
          </cell>
          <cell r="O2024">
            <v>9103650010</v>
          </cell>
        </row>
        <row r="2025">
          <cell r="K2025" t="str">
            <v>VVF/TAL/EXP/0016</v>
          </cell>
          <cell r="L2025" t="str">
            <v>Sea</v>
          </cell>
          <cell r="M2025" t="str">
            <v>EOU</v>
          </cell>
          <cell r="N2025" t="str">
            <v>TALOJA</v>
          </cell>
          <cell r="O2025">
            <v>9103650015</v>
          </cell>
        </row>
        <row r="2026">
          <cell r="K2026" t="str">
            <v>VVF/TAL/EXP/0018</v>
          </cell>
          <cell r="L2026" t="str">
            <v>Sea</v>
          </cell>
          <cell r="M2026" t="str">
            <v>EOU</v>
          </cell>
          <cell r="N2026" t="str">
            <v>TALOJA</v>
          </cell>
          <cell r="O2026">
            <v>9103650017</v>
          </cell>
        </row>
        <row r="2027">
          <cell r="K2027" t="str">
            <v>VVF/TAL/EXP/0019</v>
          </cell>
          <cell r="L2027" t="str">
            <v>Sea</v>
          </cell>
          <cell r="M2027" t="str">
            <v>EOU</v>
          </cell>
          <cell r="N2027" t="str">
            <v>TALOJA</v>
          </cell>
          <cell r="O2027">
            <v>9103650021</v>
          </cell>
        </row>
        <row r="2028">
          <cell r="K2028" t="str">
            <v>VVF/TAL/EXP/0021</v>
          </cell>
          <cell r="L2028" t="str">
            <v>Sea</v>
          </cell>
          <cell r="M2028" t="str">
            <v>EOU</v>
          </cell>
          <cell r="N2028" t="str">
            <v>TALOJA</v>
          </cell>
          <cell r="O2028">
            <v>9103650023</v>
          </cell>
        </row>
        <row r="2029">
          <cell r="K2029" t="str">
            <v>VVF/TAL/EXP/0023</v>
          </cell>
          <cell r="L2029" t="str">
            <v>Sea</v>
          </cell>
          <cell r="M2029" t="str">
            <v>EOU</v>
          </cell>
          <cell r="N2029" t="str">
            <v>TALOJA</v>
          </cell>
          <cell r="O2029">
            <v>9103650025</v>
          </cell>
        </row>
        <row r="2030">
          <cell r="K2030" t="str">
            <v>VVF/TAL/EXP/0037</v>
          </cell>
          <cell r="L2030" t="str">
            <v>Sea</v>
          </cell>
          <cell r="M2030" t="str">
            <v>EOU</v>
          </cell>
          <cell r="N2030" t="str">
            <v>TALOJA</v>
          </cell>
          <cell r="O2030">
            <v>9103650040</v>
          </cell>
        </row>
        <row r="2031">
          <cell r="K2031" t="str">
            <v>VVF/TAL/EXP/0028</v>
          </cell>
          <cell r="L2031" t="str">
            <v>Sea</v>
          </cell>
          <cell r="M2031" t="str">
            <v>EOU</v>
          </cell>
          <cell r="N2031" t="str">
            <v>TALOJA</v>
          </cell>
          <cell r="O2031" t="str">
            <v>9103650031-32</v>
          </cell>
        </row>
        <row r="2032">
          <cell r="K2032" t="str">
            <v>VVF/TAL/EXP/0029</v>
          </cell>
          <cell r="L2032" t="str">
            <v>Sea</v>
          </cell>
          <cell r="M2032" t="str">
            <v>EOU</v>
          </cell>
          <cell r="N2032" t="str">
            <v>TALOJA</v>
          </cell>
          <cell r="O2032" t="str">
            <v>9103650031-32</v>
          </cell>
        </row>
        <row r="2033">
          <cell r="K2033" t="str">
            <v>VVF/TAL/EXP/0025</v>
          </cell>
          <cell r="L2033" t="str">
            <v>Sea</v>
          </cell>
          <cell r="M2033" t="str">
            <v>EOU</v>
          </cell>
          <cell r="N2033" t="str">
            <v>TALOJA</v>
          </cell>
          <cell r="O2033">
            <v>9103650026</v>
          </cell>
        </row>
        <row r="2034">
          <cell r="K2034" t="str">
            <v>VVF/TAL/EXP/0027</v>
          </cell>
          <cell r="L2034" t="str">
            <v>Sea</v>
          </cell>
          <cell r="M2034" t="str">
            <v>EOU</v>
          </cell>
          <cell r="N2034" t="str">
            <v>TALOJA</v>
          </cell>
          <cell r="O2034">
            <v>9103650028</v>
          </cell>
        </row>
        <row r="2035">
          <cell r="K2035" t="str">
            <v>VVF/TAL/EXP/0030</v>
          </cell>
          <cell r="L2035" t="str">
            <v>Sea</v>
          </cell>
          <cell r="M2035" t="str">
            <v>EOU</v>
          </cell>
          <cell r="N2035" t="str">
            <v>TALOJA</v>
          </cell>
          <cell r="O2035">
            <v>9103650030</v>
          </cell>
        </row>
        <row r="2036">
          <cell r="K2036" t="str">
            <v>VVF/TAL/EXP/0003</v>
          </cell>
          <cell r="L2036" t="str">
            <v>Sea</v>
          </cell>
          <cell r="M2036" t="str">
            <v>EOU</v>
          </cell>
          <cell r="N2036" t="str">
            <v>TALOJA</v>
          </cell>
          <cell r="O2036">
            <v>9103650033</v>
          </cell>
        </row>
        <row r="2037">
          <cell r="K2037" t="str">
            <v>VVF/TAL/EXP/0024</v>
          </cell>
          <cell r="L2037" t="str">
            <v>Sea</v>
          </cell>
          <cell r="M2037" t="str">
            <v>EOU</v>
          </cell>
          <cell r="N2037" t="str">
            <v>TALOJA</v>
          </cell>
          <cell r="O2037">
            <v>9103650034</v>
          </cell>
        </row>
        <row r="2038">
          <cell r="K2038" t="str">
            <v>VVF/TAL/EXP/0039</v>
          </cell>
          <cell r="L2038" t="str">
            <v>Sea</v>
          </cell>
          <cell r="M2038" t="str">
            <v>EOU</v>
          </cell>
          <cell r="N2038" t="str">
            <v>TALOJA</v>
          </cell>
          <cell r="O2038">
            <v>9103650041</v>
          </cell>
        </row>
        <row r="2039">
          <cell r="K2039" t="str">
            <v>VVF/TAL/EXP/0041</v>
          </cell>
          <cell r="L2039" t="str">
            <v>Sea</v>
          </cell>
          <cell r="M2039" t="str">
            <v>EOU</v>
          </cell>
          <cell r="N2039" t="str">
            <v>TALOJA</v>
          </cell>
          <cell r="O2039">
            <v>9103650044</v>
          </cell>
        </row>
        <row r="2040">
          <cell r="K2040" t="str">
            <v>VVF/TAL/EXP/0030</v>
          </cell>
          <cell r="L2040" t="str">
            <v>Sea</v>
          </cell>
          <cell r="M2040" t="str">
            <v>EOU</v>
          </cell>
          <cell r="N2040" t="str">
            <v>TALOJA</v>
          </cell>
          <cell r="O2040">
            <v>9103650029</v>
          </cell>
        </row>
        <row r="2041">
          <cell r="K2041" t="str">
            <v>VVF/TAL/EXP/0032</v>
          </cell>
          <cell r="L2041" t="str">
            <v>Sea</v>
          </cell>
          <cell r="M2041" t="str">
            <v>EOU</v>
          </cell>
          <cell r="N2041" t="str">
            <v>TALOJA</v>
          </cell>
          <cell r="O2041">
            <v>9103650035</v>
          </cell>
        </row>
        <row r="2042">
          <cell r="K2042" t="str">
            <v>VVF/TAL/EXP/0034</v>
          </cell>
          <cell r="L2042" t="str">
            <v>Sea</v>
          </cell>
          <cell r="M2042" t="str">
            <v>EOU</v>
          </cell>
          <cell r="N2042" t="str">
            <v>TALOJA</v>
          </cell>
          <cell r="O2042">
            <v>9103650037</v>
          </cell>
        </row>
        <row r="2043">
          <cell r="K2043" t="str">
            <v>VVF/TAL/EXP/0040</v>
          </cell>
          <cell r="L2043" t="str">
            <v>Sea</v>
          </cell>
          <cell r="M2043" t="str">
            <v>EOU</v>
          </cell>
          <cell r="N2043" t="str">
            <v>TALOJA</v>
          </cell>
          <cell r="O2043">
            <v>9103650043</v>
          </cell>
        </row>
        <row r="2044">
          <cell r="K2044" t="str">
            <v>VVF/TAL/EXP/0036</v>
          </cell>
          <cell r="L2044" t="str">
            <v>Sea</v>
          </cell>
          <cell r="M2044" t="str">
            <v>EOU</v>
          </cell>
          <cell r="N2044" t="str">
            <v>TALOJA</v>
          </cell>
          <cell r="O2044">
            <v>9103650039</v>
          </cell>
        </row>
        <row r="2045">
          <cell r="K2045" t="str">
            <v>VVF/TAL/EXP/0035</v>
          </cell>
          <cell r="L2045" t="str">
            <v>Sea</v>
          </cell>
          <cell r="M2045" t="str">
            <v>EOU</v>
          </cell>
          <cell r="N2045" t="str">
            <v>TALOJA</v>
          </cell>
          <cell r="O2045">
            <v>9103650038</v>
          </cell>
        </row>
        <row r="2046">
          <cell r="K2046" t="str">
            <v>VVF/TAL/EXP/0044</v>
          </cell>
          <cell r="L2046" t="str">
            <v>Sea</v>
          </cell>
          <cell r="M2046" t="str">
            <v>EOU</v>
          </cell>
          <cell r="N2046" t="str">
            <v>TALOJA</v>
          </cell>
          <cell r="O2046">
            <v>9103650046</v>
          </cell>
        </row>
        <row r="2047">
          <cell r="K2047" t="str">
            <v>VVF/TAL/EXP/0038</v>
          </cell>
          <cell r="L2047" t="str">
            <v>Sea</v>
          </cell>
          <cell r="M2047" t="str">
            <v>EOU</v>
          </cell>
          <cell r="N2047" t="str">
            <v>TALOJA</v>
          </cell>
          <cell r="O2047">
            <v>9103650042</v>
          </cell>
        </row>
        <row r="2048">
          <cell r="K2048" t="str">
            <v>VVF/TAL/EXP/0042</v>
          </cell>
          <cell r="L2048" t="str">
            <v>Sea</v>
          </cell>
          <cell r="M2048" t="str">
            <v>EOU</v>
          </cell>
          <cell r="N2048" t="str">
            <v>TALOJA</v>
          </cell>
          <cell r="O2048">
            <v>9103650045</v>
          </cell>
        </row>
        <row r="2049">
          <cell r="K2049" t="str">
            <v>VVF/TAL/EXP/0052</v>
          </cell>
          <cell r="L2049" t="str">
            <v>Sea</v>
          </cell>
          <cell r="M2049" t="str">
            <v>EOU</v>
          </cell>
          <cell r="N2049" t="str">
            <v>TALOJA</v>
          </cell>
          <cell r="O2049">
            <v>9103650055</v>
          </cell>
        </row>
        <row r="2050">
          <cell r="K2050" t="str">
            <v>VVF/TAL/EXP/0053</v>
          </cell>
          <cell r="L2050" t="str">
            <v>Sea</v>
          </cell>
          <cell r="M2050" t="str">
            <v>EOU</v>
          </cell>
          <cell r="N2050" t="str">
            <v>TALOJA</v>
          </cell>
          <cell r="O2050">
            <v>9103650056</v>
          </cell>
        </row>
        <row r="2051">
          <cell r="K2051" t="str">
            <v>VVF/TAL/EXP/0054</v>
          </cell>
          <cell r="L2051" t="str">
            <v>Sea</v>
          </cell>
          <cell r="M2051" t="str">
            <v>EOU</v>
          </cell>
          <cell r="N2051" t="str">
            <v>TALOJA</v>
          </cell>
          <cell r="O2051">
            <v>9103650056</v>
          </cell>
        </row>
        <row r="2052">
          <cell r="K2052" t="str">
            <v>VVF/TAL/EXP/0055</v>
          </cell>
          <cell r="L2052" t="str">
            <v>Sea</v>
          </cell>
          <cell r="M2052" t="str">
            <v>EOU</v>
          </cell>
          <cell r="N2052" t="str">
            <v>TALOJA</v>
          </cell>
          <cell r="O2052">
            <v>9103650057</v>
          </cell>
        </row>
        <row r="2053">
          <cell r="K2053" t="str">
            <v>VVF/TAL/EXP/0045</v>
          </cell>
          <cell r="L2053" t="str">
            <v>Sea</v>
          </cell>
          <cell r="M2053" t="str">
            <v>EOU</v>
          </cell>
          <cell r="N2053" t="str">
            <v>TALOJA</v>
          </cell>
          <cell r="O2053">
            <v>9103650047</v>
          </cell>
        </row>
        <row r="2054">
          <cell r="K2054" t="str">
            <v>VVF/TAL/EXP/0046</v>
          </cell>
          <cell r="L2054" t="str">
            <v>Sea</v>
          </cell>
          <cell r="M2054" t="str">
            <v>EOU</v>
          </cell>
          <cell r="N2054" t="str">
            <v>TALOJA</v>
          </cell>
          <cell r="O2054">
            <v>9103650048</v>
          </cell>
        </row>
        <row r="2055">
          <cell r="K2055" t="str">
            <v>VVF/TAL/EXP/0049</v>
          </cell>
          <cell r="L2055" t="str">
            <v>Sea</v>
          </cell>
          <cell r="M2055" t="str">
            <v>EOU</v>
          </cell>
          <cell r="N2055" t="str">
            <v>TALOJA</v>
          </cell>
          <cell r="O2055">
            <v>9103650052</v>
          </cell>
        </row>
        <row r="2056">
          <cell r="K2056" t="str">
            <v>VVF/TAL/EXP/0050</v>
          </cell>
          <cell r="L2056" t="str">
            <v>Sea</v>
          </cell>
          <cell r="M2056" t="str">
            <v>EOU</v>
          </cell>
          <cell r="N2056" t="str">
            <v>TALOJA</v>
          </cell>
          <cell r="O2056">
            <v>9103650053</v>
          </cell>
        </row>
        <row r="2057">
          <cell r="K2057" t="str">
            <v>VVF/TAL/EXP/0051</v>
          </cell>
          <cell r="L2057" t="str">
            <v>Sea</v>
          </cell>
          <cell r="M2057" t="str">
            <v>EOU</v>
          </cell>
          <cell r="N2057" t="str">
            <v>TALOJA</v>
          </cell>
          <cell r="O2057">
            <v>9103650054</v>
          </cell>
        </row>
        <row r="2058">
          <cell r="K2058" t="str">
            <v>VVF/TAL/EXP/0059</v>
          </cell>
          <cell r="L2058" t="str">
            <v>Sea</v>
          </cell>
          <cell r="M2058" t="str">
            <v>EOU</v>
          </cell>
          <cell r="N2058" t="str">
            <v>TALOJA</v>
          </cell>
          <cell r="O2058">
            <v>9103650061</v>
          </cell>
        </row>
        <row r="2059">
          <cell r="K2059" t="str">
            <v>VVF/TAL/EXP/0060</v>
          </cell>
          <cell r="L2059" t="str">
            <v>Sea</v>
          </cell>
          <cell r="M2059" t="str">
            <v>EOU</v>
          </cell>
          <cell r="N2059" t="str">
            <v>TALOJA</v>
          </cell>
          <cell r="O2059">
            <v>9103650062</v>
          </cell>
        </row>
        <row r="2060">
          <cell r="K2060" t="str">
            <v>VVF/TAL/EXP/0062</v>
          </cell>
          <cell r="L2060" t="str">
            <v>Sea</v>
          </cell>
          <cell r="M2060" t="str">
            <v>EOU</v>
          </cell>
          <cell r="N2060" t="str">
            <v>TALOJA</v>
          </cell>
          <cell r="O2060">
            <v>9103650065</v>
          </cell>
        </row>
        <row r="2061">
          <cell r="K2061" t="str">
            <v>VVF/TAL/EXP/0080</v>
          </cell>
          <cell r="L2061" t="str">
            <v>Sea</v>
          </cell>
          <cell r="M2061" t="str">
            <v>EOU</v>
          </cell>
          <cell r="N2061" t="str">
            <v>TALOJA</v>
          </cell>
          <cell r="O2061" t="str">
            <v>9103650079-80</v>
          </cell>
        </row>
        <row r="2062">
          <cell r="K2062" t="str">
            <v>VVF/TAL/EXP/0081</v>
          </cell>
          <cell r="L2062" t="str">
            <v>Sea</v>
          </cell>
          <cell r="M2062" t="str">
            <v>EOU</v>
          </cell>
          <cell r="N2062" t="str">
            <v>TALOJA</v>
          </cell>
          <cell r="O2062" t="str">
            <v>9103650079-80</v>
          </cell>
        </row>
        <row r="2063">
          <cell r="K2063" t="str">
            <v>VVF/TAL/EXP/0043</v>
          </cell>
          <cell r="L2063" t="str">
            <v>Sea</v>
          </cell>
          <cell r="M2063" t="str">
            <v>EOU</v>
          </cell>
          <cell r="N2063" t="str">
            <v>TALOJA</v>
          </cell>
          <cell r="O2063" t="str">
            <v>9103650050-51</v>
          </cell>
        </row>
        <row r="2064">
          <cell r="K2064" t="str">
            <v>VVF/TAL/EXP/0048</v>
          </cell>
          <cell r="L2064" t="str">
            <v>Sea</v>
          </cell>
          <cell r="M2064" t="str">
            <v>EOU</v>
          </cell>
          <cell r="N2064" t="str">
            <v>TALOJA</v>
          </cell>
          <cell r="O2064" t="str">
            <v>9103650050-51</v>
          </cell>
        </row>
        <row r="2065">
          <cell r="K2065" t="str">
            <v>VVF/TAL/EXP/0066</v>
          </cell>
          <cell r="L2065" t="str">
            <v>Sea</v>
          </cell>
          <cell r="M2065" t="str">
            <v>EOU</v>
          </cell>
          <cell r="N2065" t="str">
            <v>TALOJA</v>
          </cell>
          <cell r="O2065">
            <v>9103650067</v>
          </cell>
        </row>
        <row r="2066">
          <cell r="K2066" t="str">
            <v>VVF/TAL/EXP/0063</v>
          </cell>
          <cell r="L2066" t="str">
            <v>Sea</v>
          </cell>
          <cell r="M2066" t="str">
            <v>EOU</v>
          </cell>
          <cell r="N2066" t="str">
            <v>TALOJA</v>
          </cell>
          <cell r="O2066">
            <v>9103650064</v>
          </cell>
        </row>
        <row r="2067">
          <cell r="K2067" t="str">
            <v>VVF/DAM/EXP/001</v>
          </cell>
          <cell r="L2067" t="str">
            <v>Sea</v>
          </cell>
          <cell r="M2067" t="str">
            <v>DTA</v>
          </cell>
          <cell r="N2067" t="str">
            <v>DAMAN</v>
          </cell>
          <cell r="O2067" t="str">
            <v>9112650001-002</v>
          </cell>
        </row>
        <row r="2068">
          <cell r="K2068" t="str">
            <v>VVF/DAM/EXP/002</v>
          </cell>
          <cell r="L2068" t="str">
            <v>Sea</v>
          </cell>
          <cell r="M2068" t="str">
            <v>DTA</v>
          </cell>
          <cell r="N2068" t="str">
            <v>DAMAN</v>
          </cell>
          <cell r="O2068" t="str">
            <v>9112650001-002</v>
          </cell>
        </row>
        <row r="2069">
          <cell r="K2069" t="str">
            <v>VVF/DAM/EXP/003</v>
          </cell>
          <cell r="L2069" t="str">
            <v>Sea</v>
          </cell>
          <cell r="M2069" t="str">
            <v>DTA</v>
          </cell>
          <cell r="N2069" t="str">
            <v>DAMAN</v>
          </cell>
          <cell r="O2069" t="str">
            <v>9112650001-002</v>
          </cell>
        </row>
        <row r="2070">
          <cell r="K2070" t="str">
            <v>VVF/DAM/EXP/004</v>
          </cell>
          <cell r="L2070" t="str">
            <v>Sea</v>
          </cell>
          <cell r="M2070" t="str">
            <v>DTA</v>
          </cell>
          <cell r="N2070" t="str">
            <v>DAMAN</v>
          </cell>
          <cell r="O2070" t="str">
            <v>9112650001-002</v>
          </cell>
        </row>
        <row r="2071">
          <cell r="K2071" t="str">
            <v>VVF/TAL/EXP/0056</v>
          </cell>
          <cell r="L2071" t="str">
            <v>Sea</v>
          </cell>
          <cell r="M2071" t="str">
            <v>EOU</v>
          </cell>
          <cell r="N2071" t="str">
            <v>TALOJA</v>
          </cell>
          <cell r="O2071">
            <v>9103650058</v>
          </cell>
        </row>
        <row r="2072">
          <cell r="K2072" t="str">
            <v>VVF/TAL/EXP/0065</v>
          </cell>
          <cell r="L2072" t="str">
            <v>Sea</v>
          </cell>
          <cell r="M2072" t="str">
            <v>EOU</v>
          </cell>
          <cell r="N2072" t="str">
            <v>TALOJA</v>
          </cell>
          <cell r="O2072">
            <v>9103650066</v>
          </cell>
        </row>
        <row r="2073">
          <cell r="K2073" t="str">
            <v>VVF/TAL/EXP/0064</v>
          </cell>
          <cell r="L2073" t="str">
            <v>Sea</v>
          </cell>
          <cell r="M2073" t="str">
            <v>EOU</v>
          </cell>
          <cell r="N2073" t="str">
            <v>TALOJA</v>
          </cell>
          <cell r="O2073" t="str">
            <v>9103650068-69</v>
          </cell>
        </row>
        <row r="2074">
          <cell r="K2074" t="str">
            <v>VVF/TAL/EXP/0069</v>
          </cell>
          <cell r="L2074" t="str">
            <v>Sea</v>
          </cell>
          <cell r="M2074" t="str">
            <v>EOU</v>
          </cell>
          <cell r="N2074" t="str">
            <v>TALOJA</v>
          </cell>
          <cell r="O2074" t="str">
            <v>9103650068-69</v>
          </cell>
        </row>
        <row r="2075">
          <cell r="K2075" t="str">
            <v>VVF/TAL/EXP/0070</v>
          </cell>
          <cell r="L2075" t="str">
            <v>Sea</v>
          </cell>
          <cell r="M2075" t="str">
            <v>EOU</v>
          </cell>
          <cell r="N2075" t="str">
            <v>TALOJA</v>
          </cell>
          <cell r="O2075" t="str">
            <v>9103650068-69</v>
          </cell>
        </row>
        <row r="2076">
          <cell r="K2076" t="str">
            <v>VVF/TAL/EXP/0071</v>
          </cell>
          <cell r="L2076" t="str">
            <v>Sea</v>
          </cell>
          <cell r="M2076" t="str">
            <v>EOU</v>
          </cell>
          <cell r="N2076" t="str">
            <v>TALOJA</v>
          </cell>
          <cell r="O2076" t="str">
            <v>9103650068-69</v>
          </cell>
        </row>
        <row r="2077">
          <cell r="K2077" t="str">
            <v>VVF/TAL/EXP/0076</v>
          </cell>
          <cell r="L2077" t="str">
            <v>Sea</v>
          </cell>
          <cell r="M2077" t="str">
            <v>EOU</v>
          </cell>
          <cell r="N2077" t="str">
            <v>TALOJA</v>
          </cell>
          <cell r="O2077">
            <v>9103650074</v>
          </cell>
        </row>
        <row r="2078">
          <cell r="K2078" t="str">
            <v>VVF/TAL/EXP/0077</v>
          </cell>
          <cell r="L2078" t="str">
            <v>Sea</v>
          </cell>
          <cell r="M2078" t="str">
            <v>EOU</v>
          </cell>
          <cell r="N2078" t="str">
            <v>TALOJA</v>
          </cell>
          <cell r="O2078">
            <v>9103650075</v>
          </cell>
        </row>
        <row r="2079">
          <cell r="K2079" t="str">
            <v>VVF/TAL/EXP/0081</v>
          </cell>
          <cell r="L2079" t="str">
            <v>Sea</v>
          </cell>
          <cell r="M2079" t="str">
            <v>EOU</v>
          </cell>
          <cell r="N2079" t="str">
            <v>TALOJA</v>
          </cell>
          <cell r="O2079">
            <v>9103650078</v>
          </cell>
        </row>
        <row r="2080">
          <cell r="K2080" t="str">
            <v>VVF/TAL/EXP/0074</v>
          </cell>
          <cell r="L2080" t="str">
            <v>Sea</v>
          </cell>
          <cell r="M2080" t="str">
            <v>EOU</v>
          </cell>
          <cell r="N2080" t="str">
            <v>TALOJA</v>
          </cell>
          <cell r="O2080">
            <v>9103650073</v>
          </cell>
        </row>
        <row r="2081">
          <cell r="K2081" t="str">
            <v>VVF/TAL/EXP/0058</v>
          </cell>
          <cell r="L2081" t="str">
            <v>Sea</v>
          </cell>
          <cell r="M2081" t="str">
            <v>EOU</v>
          </cell>
          <cell r="N2081" t="str">
            <v>TALOJA</v>
          </cell>
          <cell r="O2081">
            <v>9103650060</v>
          </cell>
        </row>
        <row r="2082">
          <cell r="K2082" t="str">
            <v>VVF/TAL/EXP/0079</v>
          </cell>
          <cell r="L2082" t="str">
            <v>Sea</v>
          </cell>
          <cell r="M2082" t="str">
            <v>EOU</v>
          </cell>
          <cell r="N2082" t="str">
            <v>TALOJA</v>
          </cell>
          <cell r="O2082">
            <v>9103650077</v>
          </cell>
        </row>
        <row r="2083">
          <cell r="K2083" t="str">
            <v>VVF/TAL/EXP/0086</v>
          </cell>
          <cell r="L2083" t="str">
            <v>Sea</v>
          </cell>
          <cell r="M2083" t="str">
            <v>EOU</v>
          </cell>
          <cell r="N2083" t="str">
            <v>TALOJA</v>
          </cell>
          <cell r="O2083" t="str">
            <v>9103650082-83</v>
          </cell>
        </row>
        <row r="2084">
          <cell r="K2084" t="str">
            <v>VVF/TAL/EXP/0085</v>
          </cell>
          <cell r="L2084" t="str">
            <v>Sea</v>
          </cell>
          <cell r="M2084" t="str">
            <v>EOU</v>
          </cell>
          <cell r="N2084" t="str">
            <v>TALOJA</v>
          </cell>
          <cell r="O2084" t="str">
            <v>9103650082-83</v>
          </cell>
        </row>
        <row r="2085">
          <cell r="K2085" t="str">
            <v>VVF/TAL/EXP/0091</v>
          </cell>
          <cell r="L2085" t="str">
            <v>Sea</v>
          </cell>
          <cell r="M2085" t="str">
            <v>EOU</v>
          </cell>
          <cell r="N2085" t="str">
            <v>TALOJA</v>
          </cell>
          <cell r="O2085" t="str">
            <v>9103650092-93</v>
          </cell>
        </row>
        <row r="2086">
          <cell r="K2086" t="str">
            <v>VVF/TAL/EXP/0092</v>
          </cell>
          <cell r="L2086" t="str">
            <v>Sea</v>
          </cell>
          <cell r="M2086" t="str">
            <v>EOU</v>
          </cell>
          <cell r="N2086" t="str">
            <v>TALOJA</v>
          </cell>
          <cell r="O2086" t="str">
            <v>9103650092-93</v>
          </cell>
        </row>
        <row r="2087">
          <cell r="K2087" t="str">
            <v>VVF/TAL/EXP/0097</v>
          </cell>
          <cell r="L2087" t="str">
            <v>Sea</v>
          </cell>
          <cell r="M2087" t="str">
            <v>EOU</v>
          </cell>
          <cell r="N2087" t="str">
            <v>TALOJA</v>
          </cell>
          <cell r="O2087" t="str">
            <v>9103650092-93</v>
          </cell>
        </row>
        <row r="2088">
          <cell r="K2088" t="str">
            <v>VVF/TAL/EXP/0090</v>
          </cell>
          <cell r="L2088" t="str">
            <v>Sea</v>
          </cell>
          <cell r="M2088" t="str">
            <v>EOU</v>
          </cell>
          <cell r="N2088" t="str">
            <v>TALOJA</v>
          </cell>
          <cell r="O2088">
            <v>9103650086</v>
          </cell>
        </row>
        <row r="2089">
          <cell r="K2089" t="str">
            <v>VVF/TAL/EXP/0073</v>
          </cell>
          <cell r="L2089" t="str">
            <v>Sea</v>
          </cell>
          <cell r="M2089" t="str">
            <v>EOU</v>
          </cell>
          <cell r="N2089" t="str">
            <v>TALOJA</v>
          </cell>
          <cell r="O2089">
            <v>9103650072</v>
          </cell>
        </row>
        <row r="2090">
          <cell r="K2090" t="str">
            <v>VVF/TAL/EXP/0094</v>
          </cell>
          <cell r="L2090" t="str">
            <v>Sea</v>
          </cell>
          <cell r="M2090" t="str">
            <v>EOU</v>
          </cell>
          <cell r="N2090" t="str">
            <v>TALOJA</v>
          </cell>
          <cell r="O2090">
            <v>9103650091</v>
          </cell>
        </row>
        <row r="2091">
          <cell r="K2091" t="str">
            <v>VVF/TAL/EXP/0083</v>
          </cell>
          <cell r="L2091" t="str">
            <v>Sea</v>
          </cell>
          <cell r="M2091" t="str">
            <v>EOU</v>
          </cell>
          <cell r="N2091" t="str">
            <v>TALOJA</v>
          </cell>
          <cell r="O2091">
            <v>9103650081</v>
          </cell>
        </row>
        <row r="2092">
          <cell r="K2092" t="str">
            <v>VVF/TAL/EXP/0075</v>
          </cell>
          <cell r="L2092" t="str">
            <v>Sea</v>
          </cell>
          <cell r="M2092" t="str">
            <v>EOU</v>
          </cell>
          <cell r="N2092" t="str">
            <v>TALOJA</v>
          </cell>
          <cell r="O2092" t="str">
            <v>9103650088-89-90</v>
          </cell>
        </row>
        <row r="2093">
          <cell r="K2093" t="str">
            <v>VVF/TAL/EXP/0089</v>
          </cell>
          <cell r="L2093" t="str">
            <v>Sea</v>
          </cell>
          <cell r="M2093" t="str">
            <v>EOU</v>
          </cell>
          <cell r="N2093" t="str">
            <v>TALOJA</v>
          </cell>
          <cell r="O2093" t="str">
            <v>9103650088-89-90</v>
          </cell>
        </row>
        <row r="2094">
          <cell r="K2094" t="str">
            <v>VVF/TAL/EXP/0093</v>
          </cell>
          <cell r="L2094" t="str">
            <v>Sea</v>
          </cell>
          <cell r="M2094" t="str">
            <v>EOU</v>
          </cell>
          <cell r="N2094" t="str">
            <v>TALOJA</v>
          </cell>
          <cell r="O2094" t="str">
            <v>9103650088-89-90</v>
          </cell>
        </row>
        <row r="2095">
          <cell r="K2095" t="str">
            <v>VVF/TAL/EXP/0047</v>
          </cell>
          <cell r="L2095" t="str">
            <v>Sea</v>
          </cell>
          <cell r="M2095" t="str">
            <v>EOU</v>
          </cell>
          <cell r="N2095" t="str">
            <v>TALOJA</v>
          </cell>
          <cell r="O2095">
            <v>9103650049</v>
          </cell>
        </row>
        <row r="2096">
          <cell r="K2096" t="str">
            <v>VVF/TAL/EXP/0078</v>
          </cell>
          <cell r="L2096" t="str">
            <v>Sea</v>
          </cell>
          <cell r="M2096" t="str">
            <v>EOU</v>
          </cell>
          <cell r="N2096" t="str">
            <v>TALOJA</v>
          </cell>
          <cell r="O2096">
            <v>9103650076</v>
          </cell>
        </row>
        <row r="2097">
          <cell r="K2097" t="str">
            <v>VVF/TAL/EXP/0084</v>
          </cell>
          <cell r="L2097" t="str">
            <v>Sea</v>
          </cell>
          <cell r="M2097" t="str">
            <v>EOU</v>
          </cell>
          <cell r="N2097" t="str">
            <v>TALOJA</v>
          </cell>
          <cell r="O2097" t="str">
            <v>9103650085 &amp; 106 -107</v>
          </cell>
        </row>
        <row r="2098">
          <cell r="K2098" t="str">
            <v>VVF/TAL/EXP/0087</v>
          </cell>
          <cell r="L2098" t="str">
            <v>Sea</v>
          </cell>
          <cell r="M2098" t="str">
            <v>EOU</v>
          </cell>
          <cell r="N2098" t="str">
            <v>TALOJA</v>
          </cell>
          <cell r="O2098" t="str">
            <v>9103650085 &amp; 106 -107</v>
          </cell>
        </row>
        <row r="2099">
          <cell r="K2099" t="str">
            <v>VVF/TAL/EXP/0096</v>
          </cell>
          <cell r="L2099" t="str">
            <v>Sea</v>
          </cell>
          <cell r="M2099" t="str">
            <v>EOU</v>
          </cell>
          <cell r="N2099" t="str">
            <v>TALOJA</v>
          </cell>
          <cell r="O2099" t="str">
            <v>9103650099-100</v>
          </cell>
        </row>
        <row r="2100">
          <cell r="K2100" t="str">
            <v>VVF/TAL/EXP/0099</v>
          </cell>
          <cell r="L2100" t="str">
            <v>Sea</v>
          </cell>
          <cell r="M2100" t="str">
            <v>EOU</v>
          </cell>
          <cell r="N2100" t="str">
            <v>TALOJA</v>
          </cell>
          <cell r="O2100" t="str">
            <v>9103650099-100</v>
          </cell>
        </row>
        <row r="2101">
          <cell r="K2101" t="str">
            <v>VVF/TAL/EXP/0098</v>
          </cell>
          <cell r="L2101" t="str">
            <v>Sea</v>
          </cell>
          <cell r="M2101" t="str">
            <v>EOU</v>
          </cell>
          <cell r="N2101" t="str">
            <v>TALOJA</v>
          </cell>
          <cell r="O2101">
            <v>9103650094</v>
          </cell>
        </row>
        <row r="2102">
          <cell r="K2102" t="str">
            <v>VVF/TAL/EXP/0100</v>
          </cell>
          <cell r="L2102" t="str">
            <v>Sea</v>
          </cell>
          <cell r="M2102" t="str">
            <v>EOU</v>
          </cell>
          <cell r="N2102" t="str">
            <v>TALOJA</v>
          </cell>
          <cell r="O2102">
            <v>9103650097</v>
          </cell>
        </row>
        <row r="2103">
          <cell r="K2103" t="str">
            <v>VVF/TAL/EXP/0101</v>
          </cell>
          <cell r="L2103" t="str">
            <v>Sea</v>
          </cell>
          <cell r="M2103" t="str">
            <v>EOU</v>
          </cell>
          <cell r="N2103" t="str">
            <v>TALOJA</v>
          </cell>
          <cell r="O2103">
            <v>9103650098</v>
          </cell>
        </row>
        <row r="2104">
          <cell r="K2104" t="str">
            <v>VVF/TAL/EXP/0103</v>
          </cell>
          <cell r="L2104" t="str">
            <v>Sea</v>
          </cell>
          <cell r="M2104" t="str">
            <v>EOU</v>
          </cell>
          <cell r="N2104" t="str">
            <v>TALOJA</v>
          </cell>
          <cell r="O2104" t="str">
            <v>9103650095/0096/0104</v>
          </cell>
        </row>
        <row r="2105">
          <cell r="K2105" t="str">
            <v>VVF/TAL/EXP/0102</v>
          </cell>
          <cell r="L2105" t="str">
            <v>Sea</v>
          </cell>
          <cell r="M2105" t="str">
            <v>EOU</v>
          </cell>
          <cell r="N2105" t="str">
            <v>TALOJA</v>
          </cell>
          <cell r="O2105" t="str">
            <v>9103650095/0096/0104</v>
          </cell>
        </row>
        <row r="2106">
          <cell r="K2106" t="str">
            <v>VVF/TAL/EXP/0095</v>
          </cell>
          <cell r="L2106" t="str">
            <v>Sea</v>
          </cell>
          <cell r="M2106" t="str">
            <v>EOU</v>
          </cell>
          <cell r="N2106" t="str">
            <v>TALOJA</v>
          </cell>
          <cell r="O2106" t="str">
            <v>9103650095/0096/0104</v>
          </cell>
        </row>
        <row r="2107">
          <cell r="K2107" t="str">
            <v>VVF/TAL/EXP/0104</v>
          </cell>
          <cell r="L2107" t="str">
            <v>Sea</v>
          </cell>
          <cell r="M2107" t="str">
            <v>EOU</v>
          </cell>
          <cell r="N2107" t="str">
            <v>TALOJA</v>
          </cell>
          <cell r="O2107">
            <v>9103650103</v>
          </cell>
        </row>
        <row r="2108">
          <cell r="K2108" t="str">
            <v>VVF/TAL/EXP/0105</v>
          </cell>
          <cell r="L2108" t="str">
            <v>Sea</v>
          </cell>
          <cell r="M2108" t="str">
            <v>EOU</v>
          </cell>
          <cell r="N2108" t="str">
            <v>TALOJA</v>
          </cell>
          <cell r="O2108">
            <v>9103650102</v>
          </cell>
        </row>
        <row r="2109">
          <cell r="K2109" t="str">
            <v>VVF/TAL/EXP/0106</v>
          </cell>
          <cell r="L2109" t="str">
            <v>Sea</v>
          </cell>
          <cell r="M2109" t="str">
            <v>EOU</v>
          </cell>
          <cell r="N2109" t="str">
            <v>TALOJA</v>
          </cell>
          <cell r="O2109">
            <v>9103650101</v>
          </cell>
        </row>
        <row r="2110">
          <cell r="K2110" t="str">
            <v>VVF/TAL/EXP/0107</v>
          </cell>
          <cell r="L2110" t="str">
            <v>Sea</v>
          </cell>
          <cell r="M2110" t="str">
            <v>EOU</v>
          </cell>
          <cell r="N2110" t="str">
            <v>TALOJA</v>
          </cell>
          <cell r="O2110">
            <v>9103650108</v>
          </cell>
        </row>
        <row r="2111">
          <cell r="K2111" t="str">
            <v>VVF/TAL/EXP/0108</v>
          </cell>
          <cell r="L2111" t="str">
            <v>Sea</v>
          </cell>
          <cell r="M2111" t="str">
            <v>EOU</v>
          </cell>
          <cell r="N2111" t="str">
            <v>TALOJA</v>
          </cell>
          <cell r="O2111">
            <v>9103650109</v>
          </cell>
        </row>
        <row r="2112">
          <cell r="K2112" t="str">
            <v>VVF/TAL/EXP/0110</v>
          </cell>
          <cell r="L2112" t="str">
            <v>Sea</v>
          </cell>
          <cell r="M2112" t="str">
            <v>EOU</v>
          </cell>
          <cell r="N2112" t="str">
            <v>TALOJA</v>
          </cell>
          <cell r="O2112">
            <v>9103650111</v>
          </cell>
        </row>
        <row r="2113">
          <cell r="K2113" t="str">
            <v>VVF/TAL/EXP/0111</v>
          </cell>
          <cell r="L2113" t="str">
            <v>Sea</v>
          </cell>
          <cell r="M2113" t="str">
            <v>EOU</v>
          </cell>
          <cell r="N2113" t="str">
            <v>TALOJA</v>
          </cell>
          <cell r="O2113">
            <v>9103650112</v>
          </cell>
        </row>
        <row r="2114">
          <cell r="K2114" t="str">
            <v>VVF/TAL/EXP/0113</v>
          </cell>
          <cell r="L2114" t="str">
            <v>Sea</v>
          </cell>
          <cell r="M2114" t="str">
            <v>EOU</v>
          </cell>
          <cell r="N2114" t="str">
            <v>TALOJA</v>
          </cell>
          <cell r="O2114">
            <v>9103650113</v>
          </cell>
        </row>
        <row r="2115">
          <cell r="K2115" t="str">
            <v>VVF/TAL/EXP/0114</v>
          </cell>
          <cell r="L2115" t="str">
            <v>Sea</v>
          </cell>
          <cell r="M2115" t="str">
            <v>EOU</v>
          </cell>
          <cell r="N2115" t="str">
            <v>TALOJA</v>
          </cell>
          <cell r="O2115" t="str">
            <v>9103650115-16</v>
          </cell>
        </row>
        <row r="2116">
          <cell r="K2116" t="str">
            <v>VVF/TAL/EXP/0117</v>
          </cell>
          <cell r="L2116" t="str">
            <v>Sea</v>
          </cell>
          <cell r="M2116" t="str">
            <v>EOU</v>
          </cell>
          <cell r="N2116" t="str">
            <v>TALOJA</v>
          </cell>
          <cell r="O2116" t="str">
            <v>9103650115-16</v>
          </cell>
        </row>
        <row r="2117">
          <cell r="K2117" t="str">
            <v>VVF/TAL/EXP/0115</v>
          </cell>
          <cell r="L2117" t="str">
            <v>Sea</v>
          </cell>
          <cell r="M2117" t="str">
            <v>EOU</v>
          </cell>
          <cell r="N2117" t="str">
            <v>TALOJA</v>
          </cell>
          <cell r="O2117" t="str">
            <v>9103650119-120</v>
          </cell>
        </row>
        <row r="2118">
          <cell r="K2118" t="str">
            <v>VVF/TAL/EXP/0121</v>
          </cell>
          <cell r="L2118" t="str">
            <v>Sea</v>
          </cell>
          <cell r="M2118" t="str">
            <v>EOU</v>
          </cell>
          <cell r="N2118" t="str">
            <v>TALOJA</v>
          </cell>
          <cell r="O2118" t="str">
            <v>9103650119-120</v>
          </cell>
        </row>
        <row r="2119">
          <cell r="K2119" t="str">
            <v>VVF/TAL/EXP/0116</v>
          </cell>
          <cell r="L2119" t="str">
            <v>Sea</v>
          </cell>
          <cell r="M2119" t="str">
            <v>EOU</v>
          </cell>
          <cell r="N2119" t="str">
            <v>TALOJA</v>
          </cell>
          <cell r="O2119">
            <v>9103650114</v>
          </cell>
        </row>
        <row r="2120">
          <cell r="K2120" t="str">
            <v>VVF/TAL/EXP/0118</v>
          </cell>
          <cell r="L2120" t="str">
            <v>Sea</v>
          </cell>
          <cell r="M2120" t="str">
            <v>EOU</v>
          </cell>
          <cell r="N2120" t="str">
            <v>TALOJA</v>
          </cell>
          <cell r="O2120">
            <v>9103650117</v>
          </cell>
        </row>
        <row r="2121">
          <cell r="K2121" t="str">
            <v>VVF/TAL/EXP/0119</v>
          </cell>
          <cell r="L2121" t="str">
            <v>Sea</v>
          </cell>
          <cell r="M2121" t="str">
            <v>EOU</v>
          </cell>
          <cell r="N2121" t="str">
            <v>TALOJA</v>
          </cell>
          <cell r="O2121">
            <v>9103650118</v>
          </cell>
        </row>
        <row r="2122">
          <cell r="K2122" t="str">
            <v>VVF/TAL/EXP/0120</v>
          </cell>
          <cell r="L2122" t="str">
            <v>Sea</v>
          </cell>
          <cell r="M2122" t="str">
            <v>EOU</v>
          </cell>
          <cell r="N2122" t="str">
            <v>TALOJA</v>
          </cell>
          <cell r="O2122">
            <v>9103650122</v>
          </cell>
        </row>
        <row r="2123">
          <cell r="K2123" t="str">
            <v>VVF/TAL/EXP/0124</v>
          </cell>
          <cell r="L2123" t="str">
            <v>Sea</v>
          </cell>
          <cell r="M2123" t="str">
            <v>EOU</v>
          </cell>
          <cell r="N2123" t="str">
            <v>TALOJA</v>
          </cell>
          <cell r="O2123">
            <v>9103650124</v>
          </cell>
        </row>
        <row r="2124">
          <cell r="K2124" t="str">
            <v>VVF/TAL/EXP/0125</v>
          </cell>
          <cell r="L2124" t="str">
            <v>Sea</v>
          </cell>
          <cell r="M2124" t="str">
            <v>EOU</v>
          </cell>
          <cell r="N2124" t="str">
            <v>TALOJA</v>
          </cell>
          <cell r="O2124">
            <v>9103650125</v>
          </cell>
        </row>
        <row r="2125">
          <cell r="K2125" t="str">
            <v>VVF/TAL/EXP/0126</v>
          </cell>
          <cell r="L2125" t="str">
            <v>Sea</v>
          </cell>
          <cell r="M2125" t="str">
            <v>EOU</v>
          </cell>
          <cell r="N2125" t="str">
            <v>TALOJA</v>
          </cell>
          <cell r="O2125">
            <v>9103650126</v>
          </cell>
        </row>
        <row r="2126">
          <cell r="K2126" t="str">
            <v>VVF/TAL/EXP/0132</v>
          </cell>
          <cell r="L2126" t="str">
            <v>Sea</v>
          </cell>
          <cell r="M2126" t="str">
            <v>EOU</v>
          </cell>
          <cell r="N2126" t="str">
            <v>TALOJA</v>
          </cell>
          <cell r="O2126">
            <v>9103650132</v>
          </cell>
        </row>
        <row r="2127">
          <cell r="K2127" t="str">
            <v>VVF/TAL/EXP/0133</v>
          </cell>
          <cell r="L2127" t="str">
            <v>Sea</v>
          </cell>
          <cell r="M2127" t="str">
            <v>EOU</v>
          </cell>
          <cell r="N2127" t="str">
            <v>TALOJA</v>
          </cell>
          <cell r="O2127">
            <v>9103650133</v>
          </cell>
        </row>
        <row r="2128">
          <cell r="K2128" t="str">
            <v>VVF/TAL/EXP/0121</v>
          </cell>
          <cell r="L2128" t="str">
            <v>AIR</v>
          </cell>
          <cell r="M2128" t="str">
            <v>EOU</v>
          </cell>
          <cell r="N2128" t="str">
            <v>TALOJA</v>
          </cell>
          <cell r="O2128">
            <v>9103650121</v>
          </cell>
        </row>
        <row r="2129">
          <cell r="K2129" t="str">
            <v>VVF/TAL/EXP/0122</v>
          </cell>
          <cell r="L2129" t="str">
            <v>Sea</v>
          </cell>
          <cell r="M2129" t="str">
            <v>EOU</v>
          </cell>
          <cell r="N2129" t="str">
            <v>TALOJA</v>
          </cell>
          <cell r="O2129">
            <v>9103650123</v>
          </cell>
        </row>
        <row r="2130">
          <cell r="K2130" t="str">
            <v>VVF/TAL/EXP/0157</v>
          </cell>
          <cell r="L2130" t="str">
            <v>Sea</v>
          </cell>
          <cell r="M2130" t="str">
            <v>EOU</v>
          </cell>
          <cell r="N2130" t="str">
            <v>TALOJA</v>
          </cell>
          <cell r="O2130">
            <v>9103650158</v>
          </cell>
        </row>
        <row r="2131">
          <cell r="K2131" t="str">
            <v>VVF/TAL/EXP/0158</v>
          </cell>
          <cell r="L2131" t="str">
            <v>Sea</v>
          </cell>
          <cell r="M2131" t="str">
            <v>EOU</v>
          </cell>
          <cell r="N2131" t="str">
            <v>TALOJA</v>
          </cell>
          <cell r="O2131">
            <v>9103650154</v>
          </cell>
        </row>
        <row r="2132">
          <cell r="K2132" t="str">
            <v>VVF/TAL/EXP/0160</v>
          </cell>
          <cell r="L2132" t="str">
            <v>Sea</v>
          </cell>
          <cell r="M2132" t="str">
            <v>EOU</v>
          </cell>
          <cell r="N2132" t="str">
            <v>TALOJA</v>
          </cell>
          <cell r="O2132">
            <v>9103650159</v>
          </cell>
        </row>
        <row r="2133">
          <cell r="K2133" t="str">
            <v>VVF/TAL/EXP/0161</v>
          </cell>
          <cell r="L2133" t="str">
            <v>Sea</v>
          </cell>
          <cell r="M2133" t="str">
            <v>EOU</v>
          </cell>
          <cell r="N2133" t="str">
            <v>TALOJA</v>
          </cell>
          <cell r="O2133">
            <v>9103650165</v>
          </cell>
        </row>
        <row r="2134">
          <cell r="K2134" t="str">
            <v>VVF/TAL/EXP/0164</v>
          </cell>
          <cell r="L2134" t="str">
            <v>Sea</v>
          </cell>
          <cell r="M2134" t="str">
            <v>EOU</v>
          </cell>
          <cell r="N2134" t="str">
            <v>TALOJA</v>
          </cell>
          <cell r="O2134">
            <v>9103650162</v>
          </cell>
        </row>
        <row r="2135">
          <cell r="K2135" t="str">
            <v>VVF/TAL/EXP/0165</v>
          </cell>
          <cell r="L2135" t="str">
            <v>Sea</v>
          </cell>
          <cell r="M2135" t="str">
            <v>EOU</v>
          </cell>
          <cell r="N2135" t="str">
            <v>TALOJA</v>
          </cell>
          <cell r="O2135">
            <v>9103650161</v>
          </cell>
        </row>
        <row r="2136">
          <cell r="K2136" t="str">
            <v>VVF/TAL/EXP/0167</v>
          </cell>
          <cell r="L2136" t="str">
            <v>Sea</v>
          </cell>
          <cell r="M2136" t="str">
            <v>EOU</v>
          </cell>
          <cell r="N2136" t="str">
            <v>TALOJA</v>
          </cell>
          <cell r="O2136">
            <v>9103650173</v>
          </cell>
        </row>
        <row r="2137">
          <cell r="K2137" t="str">
            <v>VVF/Baddi/EXP/001</v>
          </cell>
          <cell r="L2137" t="str">
            <v>Sea</v>
          </cell>
          <cell r="M2137" t="str">
            <v>DTA</v>
          </cell>
          <cell r="N2137" t="str">
            <v>Baddi</v>
          </cell>
          <cell r="O2137" t="str">
            <v>9114650001-002</v>
          </cell>
        </row>
        <row r="2138">
          <cell r="K2138" t="str">
            <v>VVF/Baddi/EXP/002</v>
          </cell>
          <cell r="L2138" t="str">
            <v>Sea</v>
          </cell>
          <cell r="M2138" t="str">
            <v>DTA</v>
          </cell>
          <cell r="N2138" t="str">
            <v>Baddi</v>
          </cell>
          <cell r="O2138" t="str">
            <v>911465003-04-05</v>
          </cell>
        </row>
        <row r="2139">
          <cell r="K2139" t="str">
            <v>VVF/TAL/EXP/0168</v>
          </cell>
          <cell r="L2139" t="str">
            <v>Sea</v>
          </cell>
          <cell r="M2139" t="str">
            <v>EOU</v>
          </cell>
          <cell r="N2139" t="str">
            <v>TALOJA</v>
          </cell>
          <cell r="O2139">
            <v>9103650171</v>
          </cell>
        </row>
        <row r="2140">
          <cell r="K2140" t="str">
            <v>VVF/TAL/EXP/0171</v>
          </cell>
          <cell r="L2140" t="str">
            <v>Sea</v>
          </cell>
          <cell r="M2140" t="str">
            <v>EOU</v>
          </cell>
          <cell r="N2140" t="str">
            <v>TALOJA</v>
          </cell>
          <cell r="O2140">
            <v>9103650167</v>
          </cell>
        </row>
        <row r="2141">
          <cell r="K2141" t="str">
            <v>VVF/TAL/EXP/0172</v>
          </cell>
          <cell r="L2141" t="str">
            <v>Sea</v>
          </cell>
          <cell r="M2141" t="str">
            <v>EOU</v>
          </cell>
          <cell r="N2141" t="str">
            <v>TALOJA</v>
          </cell>
          <cell r="O2141">
            <v>9103650168</v>
          </cell>
        </row>
        <row r="2142">
          <cell r="K2142" t="str">
            <v>VVF/TAL/EXP/0173</v>
          </cell>
          <cell r="L2142" t="str">
            <v>Sea</v>
          </cell>
          <cell r="M2142" t="str">
            <v>EOU</v>
          </cell>
          <cell r="N2142" t="str">
            <v>TALOJA</v>
          </cell>
          <cell r="O2142">
            <v>9103650169</v>
          </cell>
        </row>
        <row r="2143">
          <cell r="K2143" t="str">
            <v>VVF/TAL/EXP/0153</v>
          </cell>
          <cell r="L2143" t="str">
            <v>Sea</v>
          </cell>
          <cell r="M2143" t="str">
            <v>EOU</v>
          </cell>
          <cell r="N2143" t="str">
            <v>TALOJA</v>
          </cell>
          <cell r="O2143">
            <v>9103650152</v>
          </cell>
        </row>
        <row r="2144">
          <cell r="K2144" t="str">
            <v>VVF/TAL/EXP/0154</v>
          </cell>
          <cell r="L2144" t="str">
            <v>Sea</v>
          </cell>
          <cell r="M2144" t="str">
            <v>EOU</v>
          </cell>
          <cell r="N2144" t="str">
            <v>TALOJA</v>
          </cell>
          <cell r="O2144">
            <v>9103650153</v>
          </cell>
        </row>
        <row r="2145">
          <cell r="K2145" t="str">
            <v>VVF/TAL/EXP/0151</v>
          </cell>
          <cell r="L2145" t="str">
            <v>Sea</v>
          </cell>
          <cell r="M2145" t="str">
            <v>EOU</v>
          </cell>
          <cell r="N2145" t="str">
            <v>TALOJA</v>
          </cell>
          <cell r="O2145">
            <v>9103650150</v>
          </cell>
        </row>
        <row r="2146">
          <cell r="K2146" t="str">
            <v>VVF/TAL/EXP/0148</v>
          </cell>
          <cell r="L2146" t="str">
            <v>Sea</v>
          </cell>
          <cell r="M2146" t="str">
            <v>EOU</v>
          </cell>
          <cell r="N2146" t="str">
            <v>TALOJA</v>
          </cell>
          <cell r="O2146">
            <v>9103650148</v>
          </cell>
        </row>
        <row r="2147">
          <cell r="K2147" t="str">
            <v>VVF/TAL/EXP/0147</v>
          </cell>
          <cell r="L2147" t="str">
            <v>Sea</v>
          </cell>
          <cell r="M2147" t="str">
            <v>EOU</v>
          </cell>
          <cell r="N2147" t="str">
            <v>TALOJA</v>
          </cell>
          <cell r="O2147">
            <v>9103650147</v>
          </cell>
        </row>
        <row r="2148">
          <cell r="K2148" t="str">
            <v>VVF/TAL/EXP/0146</v>
          </cell>
          <cell r="L2148" t="str">
            <v>Sea</v>
          </cell>
          <cell r="M2148" t="str">
            <v>EOU</v>
          </cell>
          <cell r="N2148" t="str">
            <v>TALOJA</v>
          </cell>
          <cell r="O2148">
            <v>9103650146</v>
          </cell>
        </row>
        <row r="2149">
          <cell r="K2149" t="str">
            <v>VVF/TAL/EXP/0145</v>
          </cell>
          <cell r="L2149" t="str">
            <v>Sea</v>
          </cell>
          <cell r="M2149" t="str">
            <v>EOU</v>
          </cell>
          <cell r="N2149" t="str">
            <v>TALOJA</v>
          </cell>
          <cell r="O2149">
            <v>9103650145</v>
          </cell>
        </row>
        <row r="2150">
          <cell r="K2150" t="str">
            <v>VVF/TAL/EXP/0143</v>
          </cell>
          <cell r="L2150" t="str">
            <v>Sea</v>
          </cell>
          <cell r="M2150" t="str">
            <v>EOU</v>
          </cell>
          <cell r="N2150" t="str">
            <v>TALOJA</v>
          </cell>
          <cell r="O2150">
            <v>9103650142</v>
          </cell>
        </row>
        <row r="2151">
          <cell r="K2151" t="str">
            <v>VVF/TAL/EXP/0141</v>
          </cell>
          <cell r="L2151" t="str">
            <v>Sea</v>
          </cell>
          <cell r="M2151" t="str">
            <v>EOU</v>
          </cell>
          <cell r="N2151" t="str">
            <v>TALOJA</v>
          </cell>
          <cell r="O2151">
            <v>9103650141</v>
          </cell>
        </row>
        <row r="2152">
          <cell r="K2152" t="str">
            <v>VVF/TAL/EXP/0140</v>
          </cell>
          <cell r="L2152" t="str">
            <v>Sea</v>
          </cell>
          <cell r="M2152" t="str">
            <v>EOU</v>
          </cell>
          <cell r="N2152" t="str">
            <v>TALOJA</v>
          </cell>
          <cell r="O2152">
            <v>9103650139</v>
          </cell>
        </row>
        <row r="2153">
          <cell r="K2153" t="str">
            <v>VVF/TAL/EXP/0139</v>
          </cell>
          <cell r="L2153" t="str">
            <v>Sea</v>
          </cell>
          <cell r="M2153" t="str">
            <v>EOU</v>
          </cell>
          <cell r="N2153" t="str">
            <v>TALOJA</v>
          </cell>
          <cell r="O2153">
            <v>9103650140</v>
          </cell>
        </row>
        <row r="2154">
          <cell r="K2154" t="str">
            <v>VVF/TAL/EXP/0138</v>
          </cell>
          <cell r="L2154" t="str">
            <v>Sea</v>
          </cell>
          <cell r="M2154" t="str">
            <v>EOU</v>
          </cell>
          <cell r="N2154" t="str">
            <v>TALOJA</v>
          </cell>
          <cell r="O2154">
            <v>9103650160</v>
          </cell>
        </row>
        <row r="2155">
          <cell r="K2155" t="str">
            <v>VVF/TAL/EXP/0136</v>
          </cell>
          <cell r="L2155" t="str">
            <v>Sea</v>
          </cell>
          <cell r="M2155" t="str">
            <v>EOU</v>
          </cell>
          <cell r="N2155" t="str">
            <v>TALOJA</v>
          </cell>
          <cell r="O2155">
            <v>9103650137</v>
          </cell>
        </row>
        <row r="2156">
          <cell r="K2156" t="str">
            <v>VVF/TAL/EXP/0135</v>
          </cell>
          <cell r="L2156" t="str">
            <v>Sea</v>
          </cell>
          <cell r="M2156" t="str">
            <v>EOU</v>
          </cell>
          <cell r="N2156" t="str">
            <v>TALOJA</v>
          </cell>
          <cell r="O2156">
            <v>9103650136</v>
          </cell>
        </row>
        <row r="2157">
          <cell r="K2157" t="str">
            <v>VVF/TAL/EXP/0123</v>
          </cell>
          <cell r="L2157" t="str">
            <v>Sea</v>
          </cell>
          <cell r="M2157" t="str">
            <v>EOU</v>
          </cell>
          <cell r="N2157" t="str">
            <v>TALOJA</v>
          </cell>
          <cell r="O2157" t="str">
            <v>9103650129-130-131</v>
          </cell>
        </row>
        <row r="2158">
          <cell r="K2158" t="str">
            <v>VVF/TAL/EXP/0127</v>
          </cell>
          <cell r="L2158" t="str">
            <v>Sea</v>
          </cell>
          <cell r="M2158" t="str">
            <v>EOU</v>
          </cell>
          <cell r="N2158" t="str">
            <v>TALOJA</v>
          </cell>
          <cell r="O2158" t="str">
            <v>9103650129-130-131</v>
          </cell>
        </row>
        <row r="2159">
          <cell r="K2159" t="str">
            <v>VVF/TAL/EXP/0131</v>
          </cell>
          <cell r="L2159" t="str">
            <v>Sea</v>
          </cell>
          <cell r="M2159" t="str">
            <v>EOU</v>
          </cell>
          <cell r="N2159" t="str">
            <v>TALOJA</v>
          </cell>
          <cell r="O2159" t="str">
            <v>9103650129-130-131</v>
          </cell>
        </row>
        <row r="2160">
          <cell r="K2160" t="str">
            <v>VVF/TAL/EXP/0130</v>
          </cell>
          <cell r="L2160" t="str">
            <v>Sea</v>
          </cell>
          <cell r="M2160" t="str">
            <v>EOU</v>
          </cell>
          <cell r="N2160" t="str">
            <v>TALOJA</v>
          </cell>
          <cell r="O2160">
            <v>9103650128</v>
          </cell>
        </row>
        <row r="2161">
          <cell r="K2161" t="str">
            <v>VVF/TAL/EXP/0129</v>
          </cell>
          <cell r="L2161" t="str">
            <v>Sea</v>
          </cell>
          <cell r="M2161" t="str">
            <v>EOU</v>
          </cell>
          <cell r="N2161" t="str">
            <v>TALOJA</v>
          </cell>
          <cell r="O2161">
            <v>9103650135</v>
          </cell>
        </row>
        <row r="2162">
          <cell r="K2162" t="str">
            <v>VVF/TAL/EXP/0128</v>
          </cell>
          <cell r="L2162" t="str">
            <v>Sea</v>
          </cell>
          <cell r="M2162" t="str">
            <v>EOU</v>
          </cell>
          <cell r="N2162" t="str">
            <v>TALOJA</v>
          </cell>
          <cell r="O2162">
            <v>9103650127</v>
          </cell>
        </row>
        <row r="2163">
          <cell r="K2163" t="str">
            <v>VVF/TAL/EXP/0170</v>
          </cell>
          <cell r="L2163" t="str">
            <v>Sea</v>
          </cell>
          <cell r="M2163" t="str">
            <v>EOU</v>
          </cell>
          <cell r="N2163" t="str">
            <v>TALOJA</v>
          </cell>
          <cell r="O2163">
            <v>9103650166</v>
          </cell>
        </row>
        <row r="2164">
          <cell r="K2164" t="str">
            <v>VVF/TAL/EXP/0166</v>
          </cell>
          <cell r="L2164" t="str">
            <v>Sea</v>
          </cell>
          <cell r="M2164" t="str">
            <v>EOU</v>
          </cell>
          <cell r="N2164" t="str">
            <v>TALOJA</v>
          </cell>
          <cell r="O2164">
            <v>9103650164</v>
          </cell>
        </row>
        <row r="2165">
          <cell r="K2165" t="str">
            <v>VVF/TAL/EXP/0163</v>
          </cell>
          <cell r="L2165" t="str">
            <v>Sea</v>
          </cell>
          <cell r="M2165" t="str">
            <v>EOU</v>
          </cell>
          <cell r="N2165" t="str">
            <v>TALOJA</v>
          </cell>
          <cell r="O2165">
            <v>9103650163</v>
          </cell>
        </row>
        <row r="2166">
          <cell r="K2166" t="str">
            <v>VVF/TAL/EXP/0162</v>
          </cell>
          <cell r="L2166" t="str">
            <v>Sea</v>
          </cell>
          <cell r="M2166" t="str">
            <v>EOU</v>
          </cell>
          <cell r="N2166" t="str">
            <v>TALOJA</v>
          </cell>
          <cell r="O2166">
            <v>9103650177</v>
          </cell>
        </row>
        <row r="2167">
          <cell r="K2167" t="str">
            <v>VVF/TAL/EXP/0152</v>
          </cell>
          <cell r="L2167" t="str">
            <v>Sea</v>
          </cell>
          <cell r="M2167" t="str">
            <v>EOU</v>
          </cell>
          <cell r="N2167" t="str">
            <v>TALOJA</v>
          </cell>
          <cell r="O2167">
            <v>9103650176</v>
          </cell>
        </row>
        <row r="2168">
          <cell r="K2168" t="str">
            <v>VVF/TAL/EXP/0177</v>
          </cell>
          <cell r="L2168" t="str">
            <v>Sea</v>
          </cell>
          <cell r="M2168" t="str">
            <v>EOU</v>
          </cell>
          <cell r="N2168" t="str">
            <v>TALOJA</v>
          </cell>
          <cell r="O2168">
            <v>9103650178</v>
          </cell>
        </row>
        <row r="2169">
          <cell r="K2169" t="str">
            <v>VVF/TAL/EXP/0178</v>
          </cell>
          <cell r="L2169" t="str">
            <v>Sea</v>
          </cell>
          <cell r="M2169" t="str">
            <v>EOU</v>
          </cell>
          <cell r="N2169" t="str">
            <v>TALOJA</v>
          </cell>
          <cell r="O2169">
            <v>9103650179</v>
          </cell>
        </row>
        <row r="2170">
          <cell r="K2170" t="str">
            <v>VVF/TAL/EXP/0179</v>
          </cell>
          <cell r="L2170" t="str">
            <v>Sea</v>
          </cell>
          <cell r="M2170" t="str">
            <v>EOU</v>
          </cell>
          <cell r="N2170" t="str">
            <v>TALOJA</v>
          </cell>
          <cell r="O2170">
            <v>9103650180</v>
          </cell>
        </row>
        <row r="2171">
          <cell r="K2171" t="str">
            <v>VVF/TAL/EXP/0180</v>
          </cell>
          <cell r="L2171" t="str">
            <v>Sea</v>
          </cell>
          <cell r="M2171" t="str">
            <v>EOU</v>
          </cell>
          <cell r="N2171" t="str">
            <v>TALOJA</v>
          </cell>
          <cell r="O2171">
            <v>9103650182</v>
          </cell>
        </row>
        <row r="2172">
          <cell r="K2172" t="str">
            <v>VVF/TAL/EXP/0182</v>
          </cell>
          <cell r="L2172" t="str">
            <v>Sea</v>
          </cell>
          <cell r="M2172" t="str">
            <v>EOU</v>
          </cell>
          <cell r="N2172" t="str">
            <v>TALOJA</v>
          </cell>
          <cell r="O2172">
            <v>9103650183</v>
          </cell>
        </row>
        <row r="2173">
          <cell r="K2173" t="str">
            <v>VVF/TAL/EXP/0181</v>
          </cell>
          <cell r="L2173" t="str">
            <v>Sea</v>
          </cell>
          <cell r="M2173" t="str">
            <v>EOU</v>
          </cell>
          <cell r="N2173" t="str">
            <v>TALOJA</v>
          </cell>
          <cell r="O2173">
            <v>9103650181</v>
          </cell>
        </row>
        <row r="2174">
          <cell r="K2174" t="str">
            <v>VVF/TAL/EXP/0183</v>
          </cell>
          <cell r="L2174" t="str">
            <v>Sea</v>
          </cell>
          <cell r="M2174" t="str">
            <v>EOU</v>
          </cell>
          <cell r="N2174" t="str">
            <v>TALOJA</v>
          </cell>
          <cell r="O2174">
            <v>9103650184</v>
          </cell>
        </row>
        <row r="2175">
          <cell r="K2175" t="str">
            <v>VVF/TAL/EXP/0184</v>
          </cell>
          <cell r="L2175" t="str">
            <v>Sea</v>
          </cell>
          <cell r="M2175" t="str">
            <v>EOU</v>
          </cell>
          <cell r="N2175" t="str">
            <v>TALOJA</v>
          </cell>
          <cell r="O2175">
            <v>9103650185</v>
          </cell>
        </row>
        <row r="2176">
          <cell r="K2176" t="str">
            <v>VVF/TAL/EXP/0185</v>
          </cell>
          <cell r="L2176" t="str">
            <v>Sea</v>
          </cell>
          <cell r="M2176" t="str">
            <v>EOU</v>
          </cell>
          <cell r="N2176" t="str">
            <v>TALOJA</v>
          </cell>
          <cell r="O2176">
            <v>9103650188</v>
          </cell>
        </row>
        <row r="2177">
          <cell r="K2177" t="str">
            <v>VVF/TAL/EXP/0186</v>
          </cell>
          <cell r="L2177" t="str">
            <v>Sea</v>
          </cell>
          <cell r="M2177" t="str">
            <v>EOU</v>
          </cell>
          <cell r="N2177" t="str">
            <v>TALOJA</v>
          </cell>
          <cell r="O2177">
            <v>9103650186</v>
          </cell>
        </row>
        <row r="2178">
          <cell r="K2178" t="str">
            <v>VVF/TAL/EXP/0187</v>
          </cell>
          <cell r="L2178" t="str">
            <v>Sea</v>
          </cell>
          <cell r="M2178" t="str">
            <v>EOU</v>
          </cell>
          <cell r="N2178" t="str">
            <v>TALOJA</v>
          </cell>
          <cell r="O2178">
            <v>9103650187</v>
          </cell>
        </row>
        <row r="2179">
          <cell r="K2179" t="str">
            <v>VVF/TAL/EXP/0188</v>
          </cell>
          <cell r="L2179" t="str">
            <v>Sea</v>
          </cell>
          <cell r="M2179" t="str">
            <v>EOU</v>
          </cell>
          <cell r="N2179" t="str">
            <v>TALOJA</v>
          </cell>
          <cell r="O2179">
            <v>9103650189</v>
          </cell>
        </row>
        <row r="2180">
          <cell r="K2180" t="str">
            <v>VVF/TAL/EXP/0189</v>
          </cell>
          <cell r="L2180" t="str">
            <v>Sea</v>
          </cell>
          <cell r="M2180" t="str">
            <v>EOU</v>
          </cell>
          <cell r="N2180" t="str">
            <v>TALOJA</v>
          </cell>
          <cell r="O2180">
            <v>9103650190</v>
          </cell>
        </row>
        <row r="2181">
          <cell r="K2181" t="str">
            <v>VVF/TAL/EXP/0174</v>
          </cell>
          <cell r="L2181" t="str">
            <v>Sea</v>
          </cell>
          <cell r="M2181" t="str">
            <v>EOU</v>
          </cell>
          <cell r="N2181" t="str">
            <v>TALOJA</v>
          </cell>
          <cell r="O2181">
            <v>9103650172</v>
          </cell>
        </row>
        <row r="2182">
          <cell r="K2182" t="str">
            <v>VVF/TAL/EXP/0175</v>
          </cell>
          <cell r="L2182" t="str">
            <v>Sea</v>
          </cell>
          <cell r="M2182" t="str">
            <v>EOU</v>
          </cell>
          <cell r="N2182" t="str">
            <v>TALOJA</v>
          </cell>
          <cell r="O2182" t="str">
            <v>9103650174-175</v>
          </cell>
        </row>
        <row r="2183">
          <cell r="K2183" t="str">
            <v>VVF/TAL/EXP/0176</v>
          </cell>
          <cell r="L2183" t="str">
            <v>Sea</v>
          </cell>
          <cell r="M2183" t="str">
            <v>EOU</v>
          </cell>
          <cell r="N2183" t="str">
            <v>TALOJA</v>
          </cell>
          <cell r="O2183" t="str">
            <v>9103650174-175</v>
          </cell>
        </row>
        <row r="2184">
          <cell r="K2184" t="str">
            <v>VVF/TAL/EXP/0190</v>
          </cell>
          <cell r="L2184" t="str">
            <v>Sea</v>
          </cell>
          <cell r="M2184" t="str">
            <v>EOU</v>
          </cell>
          <cell r="N2184" t="str">
            <v>TALOJA</v>
          </cell>
          <cell r="O2184">
            <v>9103650191</v>
          </cell>
        </row>
        <row r="2185">
          <cell r="K2185" t="str">
            <v>VVF/TAL/EXP/0191</v>
          </cell>
          <cell r="L2185" t="str">
            <v>Sea</v>
          </cell>
          <cell r="M2185" t="str">
            <v>EOU</v>
          </cell>
          <cell r="N2185" t="str">
            <v>TALOJA</v>
          </cell>
          <cell r="O2185">
            <v>9103650192</v>
          </cell>
        </row>
        <row r="2186">
          <cell r="K2186" t="str">
            <v>VVF/TAL/EXP/0192</v>
          </cell>
          <cell r="L2186" t="str">
            <v>Sea</v>
          </cell>
          <cell r="M2186" t="str">
            <v>EOU</v>
          </cell>
          <cell r="N2186" t="str">
            <v>TALOJA</v>
          </cell>
          <cell r="O2186">
            <v>9103650193</v>
          </cell>
        </row>
        <row r="2187">
          <cell r="K2187" t="str">
            <v>VVF/TAL/EXP/0194</v>
          </cell>
          <cell r="L2187" t="str">
            <v>Sea</v>
          </cell>
          <cell r="M2187" t="str">
            <v>EOU</v>
          </cell>
          <cell r="N2187" t="str">
            <v>TALOJA</v>
          </cell>
          <cell r="O2187">
            <v>9103650196</v>
          </cell>
        </row>
        <row r="2188">
          <cell r="K2188" t="str">
            <v>VVF/TAL/EXP/0196</v>
          </cell>
          <cell r="L2188" t="str">
            <v>Sea</v>
          </cell>
          <cell r="M2188" t="str">
            <v>EOU</v>
          </cell>
          <cell r="N2188" t="str">
            <v>TALOJA</v>
          </cell>
          <cell r="O2188">
            <v>9103650195</v>
          </cell>
        </row>
        <row r="2189">
          <cell r="K2189" t="str">
            <v>VVF/TAL/EXP/0197</v>
          </cell>
          <cell r="L2189" t="str">
            <v>Sea</v>
          </cell>
          <cell r="M2189" t="str">
            <v>EOU</v>
          </cell>
          <cell r="N2189" t="str">
            <v>TALOJA</v>
          </cell>
          <cell r="O2189">
            <v>9103650197</v>
          </cell>
        </row>
        <row r="2190">
          <cell r="K2190" t="str">
            <v>VVF/TAL/EXP/0198</v>
          </cell>
          <cell r="L2190" t="str">
            <v>Sea</v>
          </cell>
          <cell r="M2190" t="str">
            <v>EOU</v>
          </cell>
          <cell r="N2190" t="str">
            <v>TALOJA</v>
          </cell>
          <cell r="O2190">
            <v>9103650198</v>
          </cell>
        </row>
        <row r="2191">
          <cell r="K2191" t="str">
            <v>VVF/TAL/EXP/0202</v>
          </cell>
          <cell r="L2191" t="str">
            <v>Sea</v>
          </cell>
          <cell r="M2191" t="str">
            <v>EOU</v>
          </cell>
          <cell r="N2191" t="str">
            <v>TALOJA</v>
          </cell>
          <cell r="O2191">
            <v>9103650200</v>
          </cell>
        </row>
        <row r="2192">
          <cell r="K2192" t="str">
            <v>VVF/TAL/EXP/0203</v>
          </cell>
          <cell r="L2192" t="str">
            <v>Sea</v>
          </cell>
          <cell r="M2192" t="str">
            <v>EOU</v>
          </cell>
          <cell r="N2192" t="str">
            <v>TALOJA</v>
          </cell>
          <cell r="O2192">
            <v>9103650201</v>
          </cell>
        </row>
        <row r="2193">
          <cell r="K2193" t="str">
            <v>VVF/TAL/EXP/0204</v>
          </cell>
          <cell r="L2193" t="str">
            <v>Sea</v>
          </cell>
          <cell r="M2193" t="str">
            <v>EOU</v>
          </cell>
          <cell r="N2193" t="str">
            <v>TALOJA</v>
          </cell>
          <cell r="O2193">
            <v>9103650202</v>
          </cell>
        </row>
        <row r="2194">
          <cell r="K2194" t="str">
            <v>VVF/TAL/EXP/0205</v>
          </cell>
          <cell r="L2194" t="str">
            <v>Sea</v>
          </cell>
          <cell r="M2194" t="str">
            <v>EOU</v>
          </cell>
          <cell r="N2194" t="str">
            <v>TALOJA</v>
          </cell>
          <cell r="O2194">
            <v>9103650203</v>
          </cell>
        </row>
        <row r="2195">
          <cell r="K2195" t="str">
            <v>VVF/TAL/EXP/0207</v>
          </cell>
          <cell r="L2195" t="str">
            <v>Sea</v>
          </cell>
          <cell r="M2195" t="str">
            <v>EOU</v>
          </cell>
          <cell r="N2195" t="str">
            <v>TALOJA</v>
          </cell>
          <cell r="O2195">
            <v>9103650205</v>
          </cell>
        </row>
        <row r="2196">
          <cell r="K2196" t="str">
            <v>VVF/TAL/EXP/0209</v>
          </cell>
          <cell r="L2196" t="str">
            <v>Sea</v>
          </cell>
          <cell r="M2196" t="str">
            <v>EOU</v>
          </cell>
          <cell r="N2196" t="str">
            <v>TALOJA</v>
          </cell>
          <cell r="O2196" t="str">
            <v>9103650213-14-15</v>
          </cell>
        </row>
        <row r="2197">
          <cell r="K2197" t="str">
            <v>VVF/TAL/EXP/0218</v>
          </cell>
          <cell r="L2197" t="str">
            <v>Sea</v>
          </cell>
          <cell r="M2197" t="str">
            <v>EOU</v>
          </cell>
          <cell r="N2197" t="str">
            <v>TALOJA</v>
          </cell>
          <cell r="O2197" t="str">
            <v>9103650213-14-15</v>
          </cell>
        </row>
        <row r="2198">
          <cell r="K2198" t="str">
            <v>VVF/TAL/EXP/0215</v>
          </cell>
          <cell r="L2198" t="str">
            <v>Sea</v>
          </cell>
          <cell r="M2198" t="str">
            <v>EOU</v>
          </cell>
          <cell r="N2198" t="str">
            <v>TALOJA</v>
          </cell>
          <cell r="O2198" t="str">
            <v>9103650213-14-15</v>
          </cell>
        </row>
        <row r="2199">
          <cell r="K2199" t="str">
            <v>VVF/TAL/EXP/0214</v>
          </cell>
          <cell r="L2199" t="str">
            <v>Sea</v>
          </cell>
          <cell r="M2199" t="str">
            <v>EOU</v>
          </cell>
          <cell r="N2199" t="str">
            <v>TALOJA</v>
          </cell>
          <cell r="O2199">
            <v>9103650210</v>
          </cell>
        </row>
        <row r="2200">
          <cell r="K2200" t="str">
            <v>VVF/TAL/EXP/0216</v>
          </cell>
          <cell r="L2200" t="str">
            <v>Sea</v>
          </cell>
          <cell r="M2200" t="str">
            <v>EOU</v>
          </cell>
          <cell r="N2200" t="str">
            <v>TALOJA</v>
          </cell>
          <cell r="O2200">
            <v>9103650212</v>
          </cell>
        </row>
        <row r="2201">
          <cell r="K2201" t="str">
            <v>VVF/TAL/EXP/0231</v>
          </cell>
          <cell r="L2201" t="str">
            <v>Sea</v>
          </cell>
          <cell r="M2201" t="str">
            <v>EOU</v>
          </cell>
          <cell r="N2201" t="str">
            <v>TALOJA</v>
          </cell>
          <cell r="O2201">
            <v>9103650230</v>
          </cell>
        </row>
        <row r="2202">
          <cell r="K2202" t="str">
            <v>VVF/TAL/EXP/0230</v>
          </cell>
          <cell r="L2202" t="str">
            <v>Sea</v>
          </cell>
          <cell r="M2202" t="str">
            <v>EOU</v>
          </cell>
          <cell r="N2202" t="str">
            <v>TALOJA</v>
          </cell>
          <cell r="O2202">
            <v>9103650229</v>
          </cell>
        </row>
        <row r="2203">
          <cell r="K2203" t="str">
            <v>VVF/TAL/EXP/0229</v>
          </cell>
          <cell r="L2203" t="str">
            <v>Sea</v>
          </cell>
          <cell r="M2203" t="str">
            <v>EOU</v>
          </cell>
          <cell r="N2203" t="str">
            <v>TALOJA</v>
          </cell>
          <cell r="O2203">
            <v>9103650228</v>
          </cell>
        </row>
        <row r="2204">
          <cell r="K2204" t="str">
            <v>VVF/TAL/EXP/0228</v>
          </cell>
          <cell r="L2204" t="str">
            <v>Sea</v>
          </cell>
          <cell r="M2204" t="str">
            <v>EOU</v>
          </cell>
          <cell r="N2204" t="str">
            <v>TALOJA</v>
          </cell>
          <cell r="O2204">
            <v>9103650225</v>
          </cell>
        </row>
        <row r="2205">
          <cell r="K2205" t="str">
            <v>VVF/TAL/EXP/0227</v>
          </cell>
          <cell r="L2205" t="str">
            <v>Sea</v>
          </cell>
          <cell r="M2205" t="str">
            <v>EOU</v>
          </cell>
          <cell r="N2205" t="str">
            <v>TALOJA</v>
          </cell>
          <cell r="O2205">
            <v>9103650223</v>
          </cell>
        </row>
        <row r="2206">
          <cell r="K2206" t="str">
            <v>VVF/TAL/EXP/0226</v>
          </cell>
          <cell r="L2206" t="str">
            <v>Sea</v>
          </cell>
          <cell r="M2206" t="str">
            <v>EOU</v>
          </cell>
          <cell r="N2206" t="str">
            <v>TALOJA</v>
          </cell>
          <cell r="O2206">
            <v>9103650224</v>
          </cell>
        </row>
        <row r="2207">
          <cell r="K2207" t="str">
            <v>VVF/TAL/EXP/0224</v>
          </cell>
          <cell r="L2207" t="str">
            <v>Sea</v>
          </cell>
          <cell r="M2207" t="str">
            <v>EOU</v>
          </cell>
          <cell r="N2207" t="str">
            <v>TALOJA</v>
          </cell>
          <cell r="O2207">
            <v>9103650227</v>
          </cell>
        </row>
        <row r="2208">
          <cell r="K2208" t="str">
            <v>VVF/TAL/EXP/0223</v>
          </cell>
          <cell r="L2208" t="str">
            <v>Sea</v>
          </cell>
          <cell r="M2208" t="str">
            <v>EOU</v>
          </cell>
          <cell r="N2208" t="str">
            <v>TALOJA</v>
          </cell>
          <cell r="O2208">
            <v>9103650226</v>
          </cell>
        </row>
        <row r="2209">
          <cell r="K2209" t="str">
            <v>VVF/TAL/EXP/0222</v>
          </cell>
          <cell r="L2209" t="str">
            <v>Sea</v>
          </cell>
          <cell r="M2209" t="str">
            <v>EOU</v>
          </cell>
          <cell r="N2209" t="str">
            <v>TALOJA</v>
          </cell>
          <cell r="O2209" t="str">
            <v>9103650221-222</v>
          </cell>
        </row>
        <row r="2210">
          <cell r="K2210" t="str">
            <v>VVF/TAL/EXP/0225</v>
          </cell>
          <cell r="L2210" t="str">
            <v>Sea</v>
          </cell>
          <cell r="M2210" t="str">
            <v>EOU</v>
          </cell>
          <cell r="N2210" t="str">
            <v>TALOJA</v>
          </cell>
          <cell r="O2210" t="str">
            <v>9103650221-222</v>
          </cell>
        </row>
        <row r="2211">
          <cell r="K2211" t="str">
            <v>VVF/TAL/EXP/0220</v>
          </cell>
          <cell r="L2211" t="str">
            <v>Sea</v>
          </cell>
          <cell r="M2211" t="str">
            <v>EOU</v>
          </cell>
          <cell r="N2211" t="str">
            <v>TALOJA</v>
          </cell>
          <cell r="O2211">
            <v>9103650218</v>
          </cell>
        </row>
        <row r="2212">
          <cell r="K2212" t="str">
            <v>VVF/TAL/EXP/0217</v>
          </cell>
          <cell r="L2212" t="str">
            <v>Sea</v>
          </cell>
          <cell r="M2212" t="str">
            <v>EOU</v>
          </cell>
          <cell r="N2212" t="str">
            <v>TALOJA</v>
          </cell>
          <cell r="O2212" t="str">
            <v>9103650219/220</v>
          </cell>
        </row>
        <row r="2213">
          <cell r="K2213" t="str">
            <v>VVF/TAL/EXP/0219</v>
          </cell>
          <cell r="L2213" t="str">
            <v>Sea</v>
          </cell>
          <cell r="M2213" t="str">
            <v>EOU</v>
          </cell>
          <cell r="N2213" t="str">
            <v>TALOJA</v>
          </cell>
          <cell r="O2213" t="str">
            <v>9103650219/220</v>
          </cell>
        </row>
        <row r="2214">
          <cell r="K2214" t="str">
            <v>VVF/TAL/EXP/0213</v>
          </cell>
          <cell r="L2214" t="str">
            <v>Sea</v>
          </cell>
          <cell r="M2214" t="str">
            <v>EOU</v>
          </cell>
          <cell r="N2214" t="str">
            <v>TALOJA</v>
          </cell>
          <cell r="O2214">
            <v>9103650211</v>
          </cell>
        </row>
        <row r="2215">
          <cell r="K2215" t="str">
            <v>VVF/TAL/EXP/0212</v>
          </cell>
          <cell r="L2215" t="str">
            <v>Sea</v>
          </cell>
          <cell r="M2215" t="str">
            <v>EOU</v>
          </cell>
          <cell r="N2215" t="str">
            <v>TALOJA</v>
          </cell>
          <cell r="O2215">
            <v>9103650209</v>
          </cell>
        </row>
        <row r="2216">
          <cell r="K2216" t="str">
            <v>VVF/TAL/EXP/0200</v>
          </cell>
          <cell r="L2216" t="str">
            <v>Sea</v>
          </cell>
          <cell r="M2216" t="str">
            <v>EOU</v>
          </cell>
          <cell r="N2216" t="str">
            <v>TALOJA</v>
          </cell>
          <cell r="O2216" t="str">
            <v>9103650207-08</v>
          </cell>
        </row>
        <row r="2217">
          <cell r="K2217" t="str">
            <v>VVF/TAL/EXP/0211</v>
          </cell>
          <cell r="L2217" t="str">
            <v>Sea</v>
          </cell>
          <cell r="M2217" t="str">
            <v>EOU</v>
          </cell>
          <cell r="N2217" t="str">
            <v>TALOJA</v>
          </cell>
          <cell r="O2217" t="str">
            <v>9103650207-08</v>
          </cell>
        </row>
        <row r="2218">
          <cell r="K2218" t="str">
            <v>VVF/TAL/EXP/0206</v>
          </cell>
          <cell r="L2218" t="str">
            <v>Sea</v>
          </cell>
          <cell r="M2218" t="str">
            <v>EOU</v>
          </cell>
          <cell r="N2218" t="str">
            <v>TALOJA</v>
          </cell>
          <cell r="O2218">
            <v>9103650204</v>
          </cell>
        </row>
        <row r="2219">
          <cell r="K2219" t="str">
            <v>VVF/TAL/EXP/0199</v>
          </cell>
          <cell r="L2219" t="str">
            <v>Sea</v>
          </cell>
          <cell r="M2219" t="str">
            <v>EOU</v>
          </cell>
          <cell r="N2219" t="str">
            <v>TALOJA</v>
          </cell>
          <cell r="O2219">
            <v>9103650199</v>
          </cell>
        </row>
        <row r="2220">
          <cell r="K2220" t="str">
            <v>VVF/TAL/EXP/0221</v>
          </cell>
          <cell r="L2220" t="str">
            <v>Sea</v>
          </cell>
          <cell r="M2220" t="str">
            <v>EOU</v>
          </cell>
          <cell r="N2220" t="str">
            <v>TALOJA</v>
          </cell>
          <cell r="O2220">
            <v>9103650244</v>
          </cell>
        </row>
        <row r="2221">
          <cell r="K2221" t="str">
            <v>VVF/TAL/EXP/0221</v>
          </cell>
          <cell r="L2221" t="str">
            <v>Sea</v>
          </cell>
          <cell r="M2221" t="str">
            <v>EOU</v>
          </cell>
          <cell r="N2221" t="str">
            <v>TALOJA</v>
          </cell>
          <cell r="O2221">
            <v>9103650231</v>
          </cell>
        </row>
        <row r="2222">
          <cell r="K2222" t="str">
            <v>VVF/TAL/EXP/0233</v>
          </cell>
          <cell r="L2222" t="str">
            <v>Sea</v>
          </cell>
          <cell r="M2222" t="str">
            <v>EOU</v>
          </cell>
          <cell r="N2222" t="str">
            <v>TALOJA</v>
          </cell>
          <cell r="O2222">
            <v>9103650232</v>
          </cell>
        </row>
        <row r="2223">
          <cell r="K2223" t="str">
            <v>VVF/TAL/EXP/0234</v>
          </cell>
          <cell r="L2223" t="str">
            <v>Sea</v>
          </cell>
          <cell r="M2223" t="str">
            <v>EOU</v>
          </cell>
          <cell r="N2223" t="str">
            <v>TALOJA</v>
          </cell>
          <cell r="O2223">
            <v>9103650233</v>
          </cell>
        </row>
        <row r="2224">
          <cell r="K2224" t="str">
            <v>VVF/TAL/EXP/0235</v>
          </cell>
          <cell r="L2224" t="str">
            <v>Sea</v>
          </cell>
          <cell r="M2224" t="str">
            <v>EOU</v>
          </cell>
          <cell r="N2224" t="str">
            <v>TALOJA</v>
          </cell>
          <cell r="O2224">
            <v>9103650234</v>
          </cell>
        </row>
        <row r="2225">
          <cell r="K2225" t="str">
            <v>VVF/TAL/EXP/0237</v>
          </cell>
          <cell r="L2225" t="str">
            <v>Sea</v>
          </cell>
          <cell r="M2225" t="str">
            <v>EOU</v>
          </cell>
          <cell r="N2225" t="str">
            <v>TALOJA</v>
          </cell>
          <cell r="O2225">
            <v>9103650247</v>
          </cell>
        </row>
        <row r="2226">
          <cell r="K2226" t="str">
            <v>VVF/TAL/EXP/0238</v>
          </cell>
          <cell r="L2226" t="str">
            <v>Sea</v>
          </cell>
          <cell r="M2226" t="str">
            <v>EOU</v>
          </cell>
          <cell r="N2226" t="str">
            <v>TALOJA</v>
          </cell>
          <cell r="O2226">
            <v>9103650246</v>
          </cell>
        </row>
        <row r="2227">
          <cell r="K2227" t="str">
            <v>VVF/TAL/EXP/0239</v>
          </cell>
          <cell r="L2227" t="str">
            <v>Sea</v>
          </cell>
          <cell r="M2227" t="str">
            <v>EOU</v>
          </cell>
          <cell r="N2227" t="str">
            <v>TALOJA</v>
          </cell>
          <cell r="O2227">
            <v>9103650235</v>
          </cell>
        </row>
        <row r="2228">
          <cell r="K2228" t="str">
            <v>VVF/TAL/EXP/0240</v>
          </cell>
          <cell r="L2228" t="str">
            <v>Sea</v>
          </cell>
          <cell r="M2228" t="str">
            <v>EOU</v>
          </cell>
          <cell r="N2228" t="str">
            <v>TALOJA</v>
          </cell>
          <cell r="O2228">
            <v>9103650236</v>
          </cell>
        </row>
        <row r="2229">
          <cell r="K2229" t="str">
            <v>VVF/TAL/EXP/0241</v>
          </cell>
          <cell r="L2229" t="str">
            <v>Sea</v>
          </cell>
          <cell r="M2229" t="str">
            <v>EOU</v>
          </cell>
          <cell r="N2229" t="str">
            <v>TALOJA</v>
          </cell>
          <cell r="O2229">
            <v>9103650237</v>
          </cell>
        </row>
        <row r="2230">
          <cell r="K2230" t="str">
            <v>VVF/TAL/EXP/0244</v>
          </cell>
          <cell r="L2230" t="str">
            <v>Sea</v>
          </cell>
          <cell r="M2230" t="str">
            <v>EOU</v>
          </cell>
          <cell r="N2230" t="str">
            <v>TALOJA</v>
          </cell>
          <cell r="O2230">
            <v>9103650243</v>
          </cell>
        </row>
        <row r="2231">
          <cell r="K2231" t="str">
            <v>VVF/TAL/EXP/0245</v>
          </cell>
          <cell r="L2231" t="str">
            <v>Sea</v>
          </cell>
          <cell r="M2231" t="str">
            <v>EOU</v>
          </cell>
          <cell r="N2231" t="str">
            <v>TALOJA</v>
          </cell>
          <cell r="O2231">
            <v>9103650242</v>
          </cell>
        </row>
        <row r="2232">
          <cell r="K2232" t="str">
            <v>VVF/TAL/EXP/0247</v>
          </cell>
          <cell r="L2232" t="str">
            <v>Sea</v>
          </cell>
          <cell r="M2232" t="str">
            <v>EOU</v>
          </cell>
          <cell r="N2232" t="str">
            <v>TALOJA</v>
          </cell>
          <cell r="O2232">
            <v>9103650241</v>
          </cell>
        </row>
        <row r="2233">
          <cell r="K2233" t="str">
            <v>VVF/TAL/EXP/0248</v>
          </cell>
          <cell r="L2233" t="str">
            <v>Sea</v>
          </cell>
          <cell r="M2233" t="str">
            <v>EOU</v>
          </cell>
          <cell r="N2233" t="str">
            <v>TALOJA</v>
          </cell>
          <cell r="O2233">
            <v>9103650245</v>
          </cell>
        </row>
        <row r="2234">
          <cell r="K2234" t="str">
            <v>VVF/TAL/EXP/0251</v>
          </cell>
          <cell r="L2234" t="str">
            <v>Sea</v>
          </cell>
          <cell r="M2234" t="str">
            <v>EOU</v>
          </cell>
          <cell r="N2234" t="str">
            <v>TALOJA</v>
          </cell>
          <cell r="O2234">
            <v>9103650250</v>
          </cell>
        </row>
        <row r="2235">
          <cell r="K2235" t="str">
            <v>VVF/TAL/EXP/0253</v>
          </cell>
          <cell r="L2235" t="str">
            <v>Sea</v>
          </cell>
          <cell r="M2235" t="str">
            <v>EOU</v>
          </cell>
          <cell r="N2235" t="str">
            <v>TALOJA</v>
          </cell>
          <cell r="O2235">
            <v>9103650252</v>
          </cell>
        </row>
        <row r="2236">
          <cell r="K2236" t="str">
            <v>VVF/TAL/EXP/0255</v>
          </cell>
          <cell r="L2236" t="str">
            <v>Sea</v>
          </cell>
          <cell r="M2236" t="str">
            <v>EOU</v>
          </cell>
          <cell r="N2236" t="str">
            <v>TALOJA</v>
          </cell>
          <cell r="O2236">
            <v>9103650253</v>
          </cell>
        </row>
        <row r="2237">
          <cell r="K2237" t="str">
            <v>VVF/TAL/EXP/0256</v>
          </cell>
          <cell r="L2237" t="str">
            <v>Sea</v>
          </cell>
          <cell r="M2237" t="str">
            <v>EOU</v>
          </cell>
          <cell r="N2237" t="str">
            <v>TALOJA</v>
          </cell>
          <cell r="O2237">
            <v>9103650254</v>
          </cell>
        </row>
        <row r="2238">
          <cell r="K2238" t="str">
            <v>VVF/TAL/EXP/0257</v>
          </cell>
          <cell r="L2238" t="str">
            <v>Sea</v>
          </cell>
          <cell r="M2238" t="str">
            <v>EOU</v>
          </cell>
          <cell r="N2238" t="str">
            <v>TALOJA</v>
          </cell>
          <cell r="O2238">
            <v>9103650251</v>
          </cell>
        </row>
        <row r="2239">
          <cell r="K2239" t="str">
            <v>VVF/TAL/EXP/0258</v>
          </cell>
          <cell r="L2239" t="str">
            <v>Sea</v>
          </cell>
          <cell r="M2239" t="str">
            <v>EOU</v>
          </cell>
          <cell r="N2239" t="str">
            <v>TALOJA</v>
          </cell>
          <cell r="O2239">
            <v>9103650255</v>
          </cell>
        </row>
        <row r="2240">
          <cell r="K2240" t="str">
            <v>VVF/TAL/EXP/0259</v>
          </cell>
          <cell r="L2240" t="str">
            <v>Sea</v>
          </cell>
          <cell r="M2240" t="str">
            <v>EOU</v>
          </cell>
          <cell r="N2240" t="str">
            <v>TALOJA</v>
          </cell>
          <cell r="O2240">
            <v>9103650258</v>
          </cell>
        </row>
        <row r="2241">
          <cell r="K2241" t="str">
            <v>VVF/TAL/EXP/0260</v>
          </cell>
          <cell r="L2241" t="str">
            <v>Sea</v>
          </cell>
          <cell r="M2241" t="str">
            <v>EOU</v>
          </cell>
          <cell r="N2241" t="str">
            <v>TALOJA</v>
          </cell>
          <cell r="O2241">
            <v>9103650259</v>
          </cell>
        </row>
        <row r="2242">
          <cell r="K2242" t="str">
            <v>VVF/TAL/EXP/0264</v>
          </cell>
          <cell r="L2242" t="str">
            <v>Sea</v>
          </cell>
          <cell r="M2242" t="str">
            <v>EOU</v>
          </cell>
          <cell r="N2242" t="str">
            <v>TALOJA</v>
          </cell>
          <cell r="O2242">
            <v>9103650261</v>
          </cell>
        </row>
        <row r="2243">
          <cell r="K2243" t="str">
            <v>VVF/TAL/EXP/0264</v>
          </cell>
          <cell r="L2243" t="str">
            <v>Sea</v>
          </cell>
          <cell r="M2243" t="str">
            <v>EOU</v>
          </cell>
          <cell r="N2243" t="str">
            <v>TALOJA</v>
          </cell>
          <cell r="O2243" t="str">
            <v>9103650268-69</v>
          </cell>
        </row>
        <row r="2244">
          <cell r="K2244" t="str">
            <v>VVF/TAL/EXP/0269</v>
          </cell>
          <cell r="L2244" t="str">
            <v>Sea</v>
          </cell>
          <cell r="M2244" t="str">
            <v>EOU</v>
          </cell>
          <cell r="N2244" t="str">
            <v>TALOJA</v>
          </cell>
          <cell r="O2244">
            <v>9103650267</v>
          </cell>
        </row>
        <row r="2245">
          <cell r="K2245" t="str">
            <v>VVF/TAL/EXP/0269</v>
          </cell>
          <cell r="L2245" t="str">
            <v>Sea</v>
          </cell>
          <cell r="M2245" t="str">
            <v>EOU</v>
          </cell>
          <cell r="N2245" t="str">
            <v>TALOJA</v>
          </cell>
          <cell r="O2245">
            <v>9103650270</v>
          </cell>
        </row>
        <row r="2246">
          <cell r="K2246" t="str">
            <v>VVF/TAL/EXP/0271</v>
          </cell>
          <cell r="L2246" t="str">
            <v>Sea</v>
          </cell>
          <cell r="M2246" t="str">
            <v>EOU</v>
          </cell>
          <cell r="N2246" t="str">
            <v>TALOJA</v>
          </cell>
          <cell r="O2246">
            <v>9103650271</v>
          </cell>
        </row>
        <row r="2247">
          <cell r="K2247" t="str">
            <v>VVF/TAL/EXP/0272</v>
          </cell>
          <cell r="L2247" t="str">
            <v>Sea</v>
          </cell>
          <cell r="M2247" t="str">
            <v>EOU</v>
          </cell>
          <cell r="N2247" t="str">
            <v>TALOJA</v>
          </cell>
          <cell r="O2247">
            <v>9103650272</v>
          </cell>
        </row>
        <row r="2248">
          <cell r="K2248" t="str">
            <v>VVF/TAL/EXP/0273</v>
          </cell>
          <cell r="L2248" t="str">
            <v>Sea</v>
          </cell>
          <cell r="M2248" t="str">
            <v>EOU</v>
          </cell>
          <cell r="N2248" t="str">
            <v>TALOJA</v>
          </cell>
          <cell r="O2248">
            <v>9103650273</v>
          </cell>
        </row>
        <row r="2249">
          <cell r="K2249" t="str">
            <v>VVF/TAL/EXP/0273</v>
          </cell>
          <cell r="L2249" t="str">
            <v>Sea</v>
          </cell>
          <cell r="M2249" t="str">
            <v>EOU</v>
          </cell>
          <cell r="N2249" t="str">
            <v>TALOJA</v>
          </cell>
          <cell r="O2249">
            <v>9103650274</v>
          </cell>
        </row>
        <row r="2250">
          <cell r="K2250" t="str">
            <v>VVF/TAL/EXP/0273</v>
          </cell>
          <cell r="L2250" t="str">
            <v>Sea</v>
          </cell>
          <cell r="M2250" t="str">
            <v>EOU</v>
          </cell>
          <cell r="N2250" t="str">
            <v>TALOJA</v>
          </cell>
          <cell r="O2250">
            <v>9103650275</v>
          </cell>
        </row>
        <row r="2251">
          <cell r="K2251" t="str">
            <v>VVF/TAL/EXP/0273</v>
          </cell>
          <cell r="L2251" t="str">
            <v>Sea</v>
          </cell>
          <cell r="M2251" t="str">
            <v>EOU</v>
          </cell>
          <cell r="N2251" t="str">
            <v>TALOJA</v>
          </cell>
          <cell r="O2251">
            <v>9103650276</v>
          </cell>
        </row>
        <row r="2252">
          <cell r="K2252" t="str">
            <v>VVF/TAL/EXP/0277</v>
          </cell>
          <cell r="L2252" t="str">
            <v>Sea</v>
          </cell>
          <cell r="M2252" t="str">
            <v>EOU</v>
          </cell>
          <cell r="N2252" t="str">
            <v>TALOJA</v>
          </cell>
          <cell r="O2252">
            <v>9103650277</v>
          </cell>
        </row>
        <row r="2253">
          <cell r="K2253" t="str">
            <v>VVF/TAL/EXP/0279</v>
          </cell>
          <cell r="L2253" t="str">
            <v>Sea</v>
          </cell>
          <cell r="M2253" t="str">
            <v>EOU</v>
          </cell>
          <cell r="N2253" t="str">
            <v>TALOJA</v>
          </cell>
          <cell r="O2253">
            <v>9103650278</v>
          </cell>
        </row>
        <row r="2254">
          <cell r="K2254" t="str">
            <v>VVF/TAL/EXP/0281</v>
          </cell>
          <cell r="L2254" t="str">
            <v>Sea</v>
          </cell>
          <cell r="M2254" t="str">
            <v>EOU</v>
          </cell>
          <cell r="N2254" t="str">
            <v>TALOJA</v>
          </cell>
          <cell r="O2254">
            <v>9103650285</v>
          </cell>
        </row>
        <row r="2255">
          <cell r="K2255" t="str">
            <v>VVF/TAL/EXP/0282</v>
          </cell>
          <cell r="L2255" t="str">
            <v>Sea</v>
          </cell>
          <cell r="M2255" t="str">
            <v>EOU</v>
          </cell>
          <cell r="N2255" t="str">
            <v>TALOJA</v>
          </cell>
          <cell r="O2255" t="str">
            <v>9103650281-82</v>
          </cell>
        </row>
        <row r="2256">
          <cell r="K2256" t="str">
            <v>VVF/TAL/EXP/0278</v>
          </cell>
          <cell r="L2256" t="str">
            <v>Sea</v>
          </cell>
          <cell r="M2256" t="str">
            <v>EOU</v>
          </cell>
          <cell r="N2256" t="str">
            <v>TALOJA</v>
          </cell>
          <cell r="O2256" t="str">
            <v>9103650281-82</v>
          </cell>
        </row>
        <row r="2257">
          <cell r="K2257" t="str">
            <v>VVF/TAL/EXP/0283</v>
          </cell>
          <cell r="L2257" t="str">
            <v>Sea</v>
          </cell>
          <cell r="M2257" t="str">
            <v>EOU</v>
          </cell>
          <cell r="N2257" t="str">
            <v>TALOJA</v>
          </cell>
          <cell r="O2257">
            <v>9103650279</v>
          </cell>
        </row>
        <row r="2258">
          <cell r="K2258" t="str">
            <v>VVF/TAL/EXP/0284</v>
          </cell>
          <cell r="L2258" t="str">
            <v>Sea</v>
          </cell>
          <cell r="M2258" t="str">
            <v>EOU</v>
          </cell>
          <cell r="N2258" t="str">
            <v>TALOJA</v>
          </cell>
          <cell r="O2258">
            <v>9103650280</v>
          </cell>
        </row>
        <row r="2259">
          <cell r="K2259" t="str">
            <v>VVF/TAL/EXP/0285</v>
          </cell>
          <cell r="L2259" t="str">
            <v>Sea</v>
          </cell>
          <cell r="M2259" t="str">
            <v>EOU</v>
          </cell>
          <cell r="N2259" t="str">
            <v>TALOJA</v>
          </cell>
          <cell r="O2259">
            <v>9103650283</v>
          </cell>
        </row>
        <row r="2260">
          <cell r="K2260" t="str">
            <v>VVF/TAL/EXP/0286</v>
          </cell>
          <cell r="L2260" t="str">
            <v>Sea</v>
          </cell>
          <cell r="M2260" t="str">
            <v>EOU</v>
          </cell>
          <cell r="N2260" t="str">
            <v>TALOJA</v>
          </cell>
          <cell r="O2260">
            <v>9103650284</v>
          </cell>
        </row>
        <row r="2261">
          <cell r="K2261" t="str">
            <v>VVF/TAL/EXP/0287</v>
          </cell>
          <cell r="L2261" t="str">
            <v>Sea</v>
          </cell>
          <cell r="M2261" t="str">
            <v>EOU</v>
          </cell>
          <cell r="N2261" t="str">
            <v>TALOJA</v>
          </cell>
          <cell r="O2261">
            <v>9103650289</v>
          </cell>
        </row>
        <row r="2262">
          <cell r="K2262" t="str">
            <v>VVF/TAL/EXP/0288</v>
          </cell>
          <cell r="L2262" t="str">
            <v>Sea</v>
          </cell>
          <cell r="M2262" t="str">
            <v>EOU</v>
          </cell>
          <cell r="N2262" t="str">
            <v>TALOJA</v>
          </cell>
          <cell r="O2262">
            <v>9103650286</v>
          </cell>
        </row>
        <row r="2263">
          <cell r="K2263" t="str">
            <v>VVF/TAL/EXP/0288</v>
          </cell>
          <cell r="L2263" t="str">
            <v>Sea</v>
          </cell>
          <cell r="M2263" t="str">
            <v>EOU</v>
          </cell>
          <cell r="N2263" t="str">
            <v>TALOJA</v>
          </cell>
          <cell r="O2263">
            <v>9103650288</v>
          </cell>
        </row>
        <row r="2264">
          <cell r="K2264" t="str">
            <v>VVF/TAL/EXP/0290</v>
          </cell>
          <cell r="L2264" t="str">
            <v>Sea</v>
          </cell>
          <cell r="M2264" t="str">
            <v>EOU</v>
          </cell>
          <cell r="N2264" t="str">
            <v>TALOJA</v>
          </cell>
          <cell r="O2264">
            <v>9103650287</v>
          </cell>
        </row>
        <row r="2265">
          <cell r="K2265" t="str">
            <v>VVF/TAL/EXP/0291</v>
          </cell>
          <cell r="L2265" t="str">
            <v>Sea</v>
          </cell>
          <cell r="M2265" t="str">
            <v>EOU</v>
          </cell>
          <cell r="N2265" t="str">
            <v>TALOJA</v>
          </cell>
          <cell r="O2265">
            <v>9103650290</v>
          </cell>
        </row>
        <row r="2266">
          <cell r="K2266" t="str">
            <v>VVF/TAL/EXP/0292</v>
          </cell>
          <cell r="L2266" t="str">
            <v>Sea</v>
          </cell>
          <cell r="M2266" t="str">
            <v>EOU</v>
          </cell>
          <cell r="N2266" t="str">
            <v>TALOJA</v>
          </cell>
          <cell r="O2266">
            <v>9103650292</v>
          </cell>
        </row>
        <row r="2267">
          <cell r="K2267" t="str">
            <v>VVF/TAL/EXP/0294</v>
          </cell>
          <cell r="L2267" t="str">
            <v>Sea</v>
          </cell>
          <cell r="M2267" t="str">
            <v>EOU</v>
          </cell>
          <cell r="N2267" t="str">
            <v>TALOJA</v>
          </cell>
          <cell r="O2267">
            <v>9103650294</v>
          </cell>
        </row>
        <row r="2268">
          <cell r="K2268" t="str">
            <v>VVF/TAL/EXP/0295</v>
          </cell>
          <cell r="L2268" t="str">
            <v>Sea</v>
          </cell>
          <cell r="M2268" t="str">
            <v>EOU</v>
          </cell>
          <cell r="N2268" t="str">
            <v>TALOJA</v>
          </cell>
          <cell r="O2268">
            <v>9103650293</v>
          </cell>
        </row>
        <row r="2269">
          <cell r="K2269" t="str">
            <v>VVF/TAL/EXP/0296</v>
          </cell>
          <cell r="L2269" t="str">
            <v>Sea</v>
          </cell>
          <cell r="M2269" t="str">
            <v>EOU</v>
          </cell>
          <cell r="N2269" t="str">
            <v>TALOJA</v>
          </cell>
          <cell r="O2269">
            <v>9103650295</v>
          </cell>
        </row>
        <row r="2270">
          <cell r="K2270" t="str">
            <v>VVF/TAL/EXP/0297</v>
          </cell>
          <cell r="L2270" t="str">
            <v>Sea</v>
          </cell>
          <cell r="M2270" t="str">
            <v>EOU</v>
          </cell>
          <cell r="N2270" t="str">
            <v>TALOJA</v>
          </cell>
          <cell r="O2270">
            <v>9103650296</v>
          </cell>
        </row>
        <row r="2271">
          <cell r="K2271" t="str">
            <v>VVF/TAL/EXP/0298</v>
          </cell>
          <cell r="L2271" t="str">
            <v>Sea</v>
          </cell>
          <cell r="M2271" t="str">
            <v>EOU</v>
          </cell>
          <cell r="N2271" t="str">
            <v>TALOJA</v>
          </cell>
          <cell r="O2271">
            <v>9103650297</v>
          </cell>
        </row>
        <row r="2272">
          <cell r="K2272" t="str">
            <v>VVF/TAL/EXP/0299</v>
          </cell>
          <cell r="L2272" t="str">
            <v>Sea</v>
          </cell>
          <cell r="M2272" t="str">
            <v>EOU</v>
          </cell>
          <cell r="N2272" t="str">
            <v>TALOJA</v>
          </cell>
          <cell r="O2272">
            <v>9103650300</v>
          </cell>
        </row>
        <row r="2273">
          <cell r="K2273" t="str">
            <v>VVF/TAL/EXP/0300</v>
          </cell>
          <cell r="L2273" t="str">
            <v>Sea</v>
          </cell>
          <cell r="M2273" t="str">
            <v>EOU</v>
          </cell>
          <cell r="N2273" t="str">
            <v>TALOJA</v>
          </cell>
          <cell r="O2273">
            <v>9103650298</v>
          </cell>
        </row>
        <row r="2274">
          <cell r="K2274" t="str">
            <v>VVF/TAL/EXP/0301</v>
          </cell>
          <cell r="L2274" t="str">
            <v>Sea</v>
          </cell>
          <cell r="M2274" t="str">
            <v>EOU</v>
          </cell>
          <cell r="N2274" t="str">
            <v>TALOJA</v>
          </cell>
          <cell r="O2274">
            <v>9103650299</v>
          </cell>
        </row>
        <row r="2275">
          <cell r="K2275" t="str">
            <v>VVF/TAL/EXP/0305</v>
          </cell>
          <cell r="L2275" t="str">
            <v>Sea</v>
          </cell>
          <cell r="M2275" t="str">
            <v>EOU</v>
          </cell>
          <cell r="N2275" t="str">
            <v>TALOJA</v>
          </cell>
          <cell r="O2275">
            <v>9103650305</v>
          </cell>
        </row>
        <row r="2276">
          <cell r="K2276" t="str">
            <v>VVF/TAL/EXP/0308</v>
          </cell>
          <cell r="L2276" t="str">
            <v>Sea</v>
          </cell>
          <cell r="M2276" t="str">
            <v>EOU</v>
          </cell>
          <cell r="N2276" t="str">
            <v>TALOJA</v>
          </cell>
          <cell r="O2276">
            <v>9103650307</v>
          </cell>
        </row>
        <row r="2277">
          <cell r="K2277" t="str">
            <v>VVF/TAL/EXP/0315</v>
          </cell>
          <cell r="L2277" t="str">
            <v>Sea</v>
          </cell>
          <cell r="M2277" t="str">
            <v>EOU</v>
          </cell>
          <cell r="N2277" t="str">
            <v>TALOJA</v>
          </cell>
          <cell r="O2277">
            <v>9103650310</v>
          </cell>
        </row>
        <row r="2278">
          <cell r="K2278" t="str">
            <v>VVF/TAL/EXP/0302</v>
          </cell>
          <cell r="L2278" t="str">
            <v>Sea</v>
          </cell>
          <cell r="M2278" t="str">
            <v>EOU</v>
          </cell>
          <cell r="N2278" t="str">
            <v>TALOJA</v>
          </cell>
          <cell r="O2278" t="str">
            <v>9103650302 &amp; 308</v>
          </cell>
        </row>
        <row r="2279">
          <cell r="K2279" t="str">
            <v>VVF/TAL/EXP/0307</v>
          </cell>
          <cell r="L2279" t="str">
            <v>Sea</v>
          </cell>
          <cell r="M2279" t="str">
            <v>EOU</v>
          </cell>
          <cell r="N2279" t="str">
            <v>TALOJA</v>
          </cell>
          <cell r="O2279" t="str">
            <v>9103650302 &amp; 308</v>
          </cell>
        </row>
        <row r="2280">
          <cell r="K2280" t="str">
            <v>VVF/TAL/EXP/0310</v>
          </cell>
          <cell r="L2280" t="str">
            <v>Sea</v>
          </cell>
          <cell r="M2280" t="str">
            <v>EOU</v>
          </cell>
          <cell r="N2280" t="str">
            <v>TALOJA</v>
          </cell>
          <cell r="O2280" t="str">
            <v>9103650302 &amp; 308</v>
          </cell>
        </row>
        <row r="2281">
          <cell r="K2281" t="str">
            <v>VVF/TAL/EXP/0306</v>
          </cell>
          <cell r="L2281" t="str">
            <v>Sea</v>
          </cell>
          <cell r="M2281" t="str">
            <v>EOU</v>
          </cell>
          <cell r="N2281" t="str">
            <v>TALOJA</v>
          </cell>
          <cell r="O2281">
            <v>9103650304</v>
          </cell>
        </row>
        <row r="2282">
          <cell r="K2282" t="str">
            <v>VVF/TAL/EXP/0309</v>
          </cell>
          <cell r="L2282" t="str">
            <v>Sea</v>
          </cell>
          <cell r="M2282" t="str">
            <v>EOU</v>
          </cell>
          <cell r="N2282" t="str">
            <v>TALOJA</v>
          </cell>
          <cell r="O2282">
            <v>9103650311</v>
          </cell>
        </row>
        <row r="2283">
          <cell r="K2283" t="str">
            <v>VVF/TAL/EXP/0312</v>
          </cell>
          <cell r="L2283" t="str">
            <v>Sea</v>
          </cell>
          <cell r="M2283" t="str">
            <v>EOU</v>
          </cell>
          <cell r="N2283" t="str">
            <v>TALOJA</v>
          </cell>
          <cell r="O2283">
            <v>9103650312</v>
          </cell>
        </row>
        <row r="2284">
          <cell r="K2284" t="str">
            <v>VVF/TAL/EXP/0313</v>
          </cell>
          <cell r="L2284" t="str">
            <v>Sea</v>
          </cell>
          <cell r="M2284" t="str">
            <v>EOU</v>
          </cell>
          <cell r="N2284" t="str">
            <v>TALOJA</v>
          </cell>
          <cell r="O2284">
            <v>9103650313</v>
          </cell>
        </row>
        <row r="2285">
          <cell r="K2285" t="str">
            <v>VVF/TAL/EXP/0314</v>
          </cell>
          <cell r="L2285" t="str">
            <v>Sea</v>
          </cell>
          <cell r="M2285" t="str">
            <v>EOU</v>
          </cell>
          <cell r="N2285" t="str">
            <v>TALOJA</v>
          </cell>
          <cell r="O2285">
            <v>9103650309</v>
          </cell>
        </row>
        <row r="2286">
          <cell r="K2286" t="str">
            <v>VVF/TAL/EXP/0317</v>
          </cell>
          <cell r="L2286" t="str">
            <v>Sea</v>
          </cell>
          <cell r="M2286" t="str">
            <v>EOU</v>
          </cell>
          <cell r="N2286" t="str">
            <v>TALOJA</v>
          </cell>
          <cell r="O2286">
            <v>9103650316</v>
          </cell>
        </row>
        <row r="2287">
          <cell r="K2287" t="str">
            <v>VVF/TAL/EXP/0318</v>
          </cell>
          <cell r="L2287" t="str">
            <v>Sea</v>
          </cell>
          <cell r="M2287" t="str">
            <v>EOU</v>
          </cell>
          <cell r="N2287" t="str">
            <v>TALOJA</v>
          </cell>
          <cell r="O2287">
            <v>9103650317</v>
          </cell>
        </row>
        <row r="2288">
          <cell r="K2288" t="str">
            <v>VVF/TAL/EXP/0319</v>
          </cell>
          <cell r="L2288" t="str">
            <v>Sea</v>
          </cell>
          <cell r="M2288" t="str">
            <v>EOU</v>
          </cell>
          <cell r="N2288" t="str">
            <v>TALOJA</v>
          </cell>
          <cell r="O2288">
            <v>9103650318</v>
          </cell>
        </row>
        <row r="2289">
          <cell r="K2289" t="str">
            <v>VVF/TAL/EXP/0320</v>
          </cell>
          <cell r="L2289" t="str">
            <v>Sea</v>
          </cell>
          <cell r="M2289" t="str">
            <v>EOU</v>
          </cell>
          <cell r="N2289" t="str">
            <v>TALOJA</v>
          </cell>
          <cell r="O2289">
            <v>9103650319</v>
          </cell>
        </row>
        <row r="2290">
          <cell r="K2290" t="str">
            <v>VVF/TAL/EXP/0321</v>
          </cell>
          <cell r="L2290" t="str">
            <v>Sea</v>
          </cell>
          <cell r="M2290" t="str">
            <v>EOU</v>
          </cell>
          <cell r="N2290" t="str">
            <v>TALOJA</v>
          </cell>
          <cell r="O2290">
            <v>9103650320</v>
          </cell>
        </row>
        <row r="2291">
          <cell r="K2291" t="str">
            <v>VVF/TAL/EXP/0322</v>
          </cell>
          <cell r="L2291" t="str">
            <v>Sea</v>
          </cell>
          <cell r="M2291" t="str">
            <v>EOU</v>
          </cell>
          <cell r="N2291" t="str">
            <v>TALOJA</v>
          </cell>
          <cell r="O2291">
            <v>9103650331</v>
          </cell>
        </row>
        <row r="2292">
          <cell r="K2292" t="str">
            <v>VVF/TAL/EXP/0323</v>
          </cell>
          <cell r="L2292" t="str">
            <v>Sea</v>
          </cell>
          <cell r="M2292" t="str">
            <v>EOU</v>
          </cell>
          <cell r="N2292" t="str">
            <v>TALOJA</v>
          </cell>
          <cell r="O2292">
            <v>9103650322</v>
          </cell>
        </row>
        <row r="2293">
          <cell r="K2293" t="str">
            <v>VVF/TAL/EXP/0324</v>
          </cell>
          <cell r="L2293" t="str">
            <v>Sea</v>
          </cell>
          <cell r="M2293" t="str">
            <v>EOU</v>
          </cell>
          <cell r="N2293" t="str">
            <v>TALOJA</v>
          </cell>
          <cell r="O2293">
            <v>9103650321</v>
          </cell>
        </row>
        <row r="2294">
          <cell r="K2294" t="str">
            <v>VVF/TAL/EXP/0325</v>
          </cell>
          <cell r="L2294" t="str">
            <v>Sea</v>
          </cell>
          <cell r="M2294" t="str">
            <v>EOU</v>
          </cell>
          <cell r="N2294" t="str">
            <v>TALOJA</v>
          </cell>
          <cell r="O2294">
            <v>9103650327</v>
          </cell>
        </row>
        <row r="2295">
          <cell r="K2295" t="str">
            <v>VVF/TAL/EXP/0326</v>
          </cell>
          <cell r="L2295" t="str">
            <v>Sea</v>
          </cell>
          <cell r="M2295" t="str">
            <v>EOU</v>
          </cell>
          <cell r="N2295" t="str">
            <v>TALOJA</v>
          </cell>
          <cell r="O2295">
            <v>9103650323</v>
          </cell>
        </row>
        <row r="2296">
          <cell r="K2296" t="str">
            <v>VVF/TAL/EXP/0327</v>
          </cell>
          <cell r="L2296" t="str">
            <v>Sea</v>
          </cell>
          <cell r="M2296" t="str">
            <v>EOU</v>
          </cell>
          <cell r="N2296" t="str">
            <v>TALOJA</v>
          </cell>
          <cell r="O2296">
            <v>9103650332</v>
          </cell>
        </row>
        <row r="2297">
          <cell r="K2297" t="str">
            <v>VVF/TAL/EXP/0311</v>
          </cell>
          <cell r="L2297" t="str">
            <v>Sea</v>
          </cell>
          <cell r="M2297" t="str">
            <v>EOU</v>
          </cell>
          <cell r="N2297" t="str">
            <v>TALOJA</v>
          </cell>
          <cell r="O2297" t="str">
            <v>9103650314-15</v>
          </cell>
        </row>
        <row r="2298">
          <cell r="K2298" t="str">
            <v>VVF/TAL/EXP/0316</v>
          </cell>
          <cell r="L2298" t="str">
            <v>Sea</v>
          </cell>
          <cell r="M2298" t="str">
            <v>EOU</v>
          </cell>
          <cell r="N2298" t="str">
            <v>TALOJA</v>
          </cell>
          <cell r="O2298" t="str">
            <v>9103650314-15</v>
          </cell>
        </row>
        <row r="2299">
          <cell r="K2299" t="str">
            <v>VVF/TAL/EXP/0339</v>
          </cell>
          <cell r="L2299" t="str">
            <v>Sea</v>
          </cell>
          <cell r="M2299" t="str">
            <v>EOU</v>
          </cell>
          <cell r="N2299" t="str">
            <v>TALOJA</v>
          </cell>
          <cell r="O2299">
            <v>9103650335</v>
          </cell>
        </row>
        <row r="2300">
          <cell r="K2300" t="str">
            <v>VVF/TAL/EXP/0338</v>
          </cell>
          <cell r="L2300" t="str">
            <v>Sea</v>
          </cell>
          <cell r="M2300" t="str">
            <v>EOU</v>
          </cell>
          <cell r="N2300" t="str">
            <v>TALOJA</v>
          </cell>
          <cell r="O2300">
            <v>9103650338</v>
          </cell>
        </row>
        <row r="2301">
          <cell r="K2301" t="str">
            <v>VVF/TAL/EXP/0343</v>
          </cell>
          <cell r="L2301" t="str">
            <v>Sea</v>
          </cell>
          <cell r="M2301" t="str">
            <v>EOU</v>
          </cell>
          <cell r="N2301" t="str">
            <v>TALOJA</v>
          </cell>
          <cell r="O2301">
            <v>9103650342</v>
          </cell>
        </row>
        <row r="2302">
          <cell r="K2302" t="str">
            <v>VVF/TAL/EXP/0344</v>
          </cell>
          <cell r="L2302" t="str">
            <v>Sea</v>
          </cell>
          <cell r="M2302" t="str">
            <v>EOU</v>
          </cell>
          <cell r="N2302" t="str">
            <v>TALOJA</v>
          </cell>
          <cell r="O2302">
            <v>9103650341</v>
          </cell>
        </row>
        <row r="2303">
          <cell r="K2303" t="str">
            <v>VVF/TAL/EXP/0345</v>
          </cell>
          <cell r="L2303" t="str">
            <v>Sea</v>
          </cell>
          <cell r="M2303" t="str">
            <v>EOU</v>
          </cell>
          <cell r="N2303" t="str">
            <v>TALOJA</v>
          </cell>
          <cell r="O2303">
            <v>9103650343</v>
          </cell>
        </row>
        <row r="2304">
          <cell r="K2304" t="str">
            <v>VVF/TAL/EXP/0347</v>
          </cell>
          <cell r="L2304" t="str">
            <v>Sea</v>
          </cell>
          <cell r="M2304" t="str">
            <v>EOU</v>
          </cell>
          <cell r="N2304" t="str">
            <v>TALOJA</v>
          </cell>
          <cell r="O2304">
            <v>9103650347</v>
          </cell>
        </row>
        <row r="2305">
          <cell r="K2305" t="str">
            <v>VVF/TAL/EXP/0348</v>
          </cell>
          <cell r="L2305" t="str">
            <v>Sea</v>
          </cell>
          <cell r="M2305" t="str">
            <v>EOU</v>
          </cell>
          <cell r="N2305" t="str">
            <v>TALOJA</v>
          </cell>
          <cell r="O2305">
            <v>9103650348</v>
          </cell>
        </row>
        <row r="2306">
          <cell r="K2306" t="str">
            <v>VVF/TAL/EXP/0369</v>
          </cell>
          <cell r="L2306" t="str">
            <v>AIR</v>
          </cell>
          <cell r="M2306" t="str">
            <v>EOU</v>
          </cell>
          <cell r="N2306" t="str">
            <v>TALOJA</v>
          </cell>
          <cell r="O2306">
            <v>9103650366</v>
          </cell>
        </row>
        <row r="2307">
          <cell r="K2307" t="str">
            <v>VVF/TAL/EXP/0357</v>
          </cell>
          <cell r="L2307" t="str">
            <v>Sea</v>
          </cell>
          <cell r="M2307" t="str">
            <v>EOU</v>
          </cell>
          <cell r="N2307" t="str">
            <v>TALOJA</v>
          </cell>
          <cell r="O2307">
            <v>9103650353</v>
          </cell>
        </row>
        <row r="2308">
          <cell r="K2308" t="str">
            <v>VVF/TAL/EXP/0355</v>
          </cell>
          <cell r="L2308" t="str">
            <v>Sea</v>
          </cell>
          <cell r="M2308" t="str">
            <v>EOU</v>
          </cell>
          <cell r="N2308" t="str">
            <v>TALOJA</v>
          </cell>
          <cell r="O2308">
            <v>9103650351</v>
          </cell>
        </row>
        <row r="2309">
          <cell r="K2309" t="str">
            <v>VVF/TAL/EXP/0354</v>
          </cell>
          <cell r="L2309" t="str">
            <v>Sea</v>
          </cell>
          <cell r="M2309" t="str">
            <v>EOU</v>
          </cell>
          <cell r="N2309" t="str">
            <v>TALOJA</v>
          </cell>
          <cell r="O2309">
            <v>9103650354</v>
          </cell>
        </row>
        <row r="2310">
          <cell r="K2310" t="str">
            <v>VVF/TAL/EXP/0351</v>
          </cell>
          <cell r="L2310" t="str">
            <v>Sea</v>
          </cell>
          <cell r="M2310" t="str">
            <v>EOU</v>
          </cell>
          <cell r="N2310" t="str">
            <v>TALOJA</v>
          </cell>
          <cell r="O2310">
            <v>9103650356</v>
          </cell>
        </row>
        <row r="2311">
          <cell r="K2311" t="str">
            <v>VVF/TAL/EXP/0359</v>
          </cell>
          <cell r="L2311" t="str">
            <v>Sea</v>
          </cell>
          <cell r="M2311" t="str">
            <v>EOU</v>
          </cell>
          <cell r="N2311" t="str">
            <v>TALOJA</v>
          </cell>
          <cell r="O2311">
            <v>9103650357</v>
          </cell>
        </row>
        <row r="2312">
          <cell r="K2312" t="str">
            <v>VVF/TAL/EXP/0346</v>
          </cell>
          <cell r="L2312" t="str">
            <v>Sea</v>
          </cell>
          <cell r="M2312" t="str">
            <v>EOU</v>
          </cell>
          <cell r="N2312" t="str">
            <v>TALOJA</v>
          </cell>
          <cell r="O2312" t="str">
            <v>9103650344-345</v>
          </cell>
        </row>
        <row r="2313">
          <cell r="K2313" t="str">
            <v>VVF/TAL/EXP/0350</v>
          </cell>
          <cell r="L2313" t="str">
            <v>Sea</v>
          </cell>
          <cell r="M2313" t="str">
            <v>EOU</v>
          </cell>
          <cell r="N2313" t="str">
            <v>TALOJA</v>
          </cell>
          <cell r="O2313" t="str">
            <v>9103650344-345</v>
          </cell>
        </row>
        <row r="2314">
          <cell r="K2314" t="str">
            <v>VVF/TAL/EXP/0335</v>
          </cell>
          <cell r="L2314" t="str">
            <v>Sea</v>
          </cell>
          <cell r="M2314" t="str">
            <v>EOU</v>
          </cell>
          <cell r="N2314" t="str">
            <v>TALOJA</v>
          </cell>
          <cell r="O2314" t="str">
            <v>9103650339-340</v>
          </cell>
        </row>
        <row r="2315">
          <cell r="K2315" t="str">
            <v>VVF/TAL/EXP/0341</v>
          </cell>
          <cell r="L2315" t="str">
            <v>Sea</v>
          </cell>
          <cell r="M2315" t="str">
            <v>EOU</v>
          </cell>
          <cell r="N2315" t="str">
            <v>TALOJA</v>
          </cell>
          <cell r="O2315" t="str">
            <v>9103650339-340</v>
          </cell>
        </row>
        <row r="2316">
          <cell r="K2316" t="str">
            <v>VVF/TAL/EXP/0336</v>
          </cell>
          <cell r="L2316" t="str">
            <v>Sea</v>
          </cell>
          <cell r="M2316" t="str">
            <v>EOU</v>
          </cell>
          <cell r="N2316" t="str">
            <v>TALOJA</v>
          </cell>
          <cell r="O2316" t="str">
            <v>9103650336-337</v>
          </cell>
        </row>
        <row r="2317">
          <cell r="K2317" t="str">
            <v>VVF/TAL/EXP/0338</v>
          </cell>
          <cell r="L2317" t="str">
            <v>Sea</v>
          </cell>
          <cell r="M2317" t="str">
            <v>EOU</v>
          </cell>
          <cell r="N2317" t="str">
            <v>TALOJA</v>
          </cell>
          <cell r="O2317" t="str">
            <v>9103650336-337</v>
          </cell>
        </row>
        <row r="2318">
          <cell r="K2318" t="str">
            <v>VVF/TAL/EXP/0340</v>
          </cell>
          <cell r="L2318" t="str">
            <v>Sea</v>
          </cell>
          <cell r="M2318" t="str">
            <v>EOU</v>
          </cell>
          <cell r="N2318" t="str">
            <v>TALOJA</v>
          </cell>
          <cell r="O2318" t="str">
            <v>9103650336-337</v>
          </cell>
        </row>
        <row r="2319">
          <cell r="K2319" t="str">
            <v>VVF/TAL/EXP/0332</v>
          </cell>
          <cell r="L2319" t="str">
            <v>Sea</v>
          </cell>
          <cell r="M2319" t="str">
            <v>EOU</v>
          </cell>
          <cell r="N2319" t="str">
            <v>TALOJA</v>
          </cell>
          <cell r="O2319" t="str">
            <v>9103650333-334</v>
          </cell>
        </row>
        <row r="2320">
          <cell r="K2320" t="str">
            <v>VVF/TAL/EXP/0334</v>
          </cell>
          <cell r="L2320" t="str">
            <v>Sea</v>
          </cell>
          <cell r="M2320" t="str">
            <v>EOU</v>
          </cell>
          <cell r="N2320" t="str">
            <v>TALOJA</v>
          </cell>
          <cell r="O2320" t="str">
            <v>9103650333-334</v>
          </cell>
        </row>
        <row r="2321">
          <cell r="K2321" t="str">
            <v>VVF/TAL/EXP/0331</v>
          </cell>
          <cell r="L2321" t="str">
            <v>Sea</v>
          </cell>
          <cell r="M2321" t="str">
            <v>EOU</v>
          </cell>
          <cell r="N2321" t="str">
            <v>TALOJA</v>
          </cell>
          <cell r="O2321">
            <v>9103650329</v>
          </cell>
        </row>
        <row r="2322">
          <cell r="K2322" t="str">
            <v>VVF/TAL/EXP/0330</v>
          </cell>
          <cell r="L2322" t="str">
            <v>Sea</v>
          </cell>
          <cell r="M2322" t="str">
            <v>EOU</v>
          </cell>
          <cell r="N2322" t="str">
            <v>TALOJA</v>
          </cell>
          <cell r="O2322">
            <v>9103650328</v>
          </cell>
        </row>
        <row r="2323">
          <cell r="K2323" t="str">
            <v>VVF/TAL/EXP/0329</v>
          </cell>
          <cell r="L2323" t="str">
            <v>Sea</v>
          </cell>
          <cell r="M2323" t="str">
            <v>EOU</v>
          </cell>
          <cell r="N2323" t="str">
            <v>TALOJA</v>
          </cell>
          <cell r="O2323">
            <v>9103650325</v>
          </cell>
        </row>
        <row r="2324">
          <cell r="K2324" t="str">
            <v>VVF/TAL/EXP/0328</v>
          </cell>
          <cell r="L2324" t="str">
            <v>Sea</v>
          </cell>
          <cell r="M2324" t="str">
            <v>EOU</v>
          </cell>
          <cell r="N2324" t="str">
            <v>TALOJA</v>
          </cell>
          <cell r="O2324">
            <v>9103650324</v>
          </cell>
        </row>
        <row r="2325">
          <cell r="K2325" t="str">
            <v>VVF/TAL/EXP/0262</v>
          </cell>
          <cell r="L2325" t="str">
            <v>Sea</v>
          </cell>
          <cell r="M2325" t="str">
            <v>EOU</v>
          </cell>
          <cell r="N2325" t="str">
            <v>TALOJA</v>
          </cell>
          <cell r="O2325">
            <v>9103650262</v>
          </cell>
        </row>
        <row r="2326">
          <cell r="K2326" t="str">
            <v>VVF/TAL/EXP/0292</v>
          </cell>
          <cell r="L2326" t="str">
            <v>Sea</v>
          </cell>
          <cell r="M2326" t="str">
            <v>EOU</v>
          </cell>
          <cell r="N2326" t="str">
            <v>TALOJA</v>
          </cell>
          <cell r="O2326">
            <v>9103650291</v>
          </cell>
        </row>
        <row r="2327">
          <cell r="K2327" t="str">
            <v>VVF/TAL/EXP/0365</v>
          </cell>
          <cell r="L2327" t="str">
            <v>Sea</v>
          </cell>
          <cell r="M2327" t="str">
            <v>EOU</v>
          </cell>
          <cell r="N2327" t="str">
            <v>TALOJA</v>
          </cell>
          <cell r="O2327" t="str">
            <v>9103650367-68</v>
          </cell>
        </row>
        <row r="2328">
          <cell r="K2328" t="str">
            <v>VVF/TAL/EXP/0356</v>
          </cell>
          <cell r="L2328" t="str">
            <v>Sea</v>
          </cell>
          <cell r="M2328" t="str">
            <v>EOU</v>
          </cell>
          <cell r="N2328" t="str">
            <v>TALOJA</v>
          </cell>
          <cell r="O2328" t="str">
            <v>9103650367-68</v>
          </cell>
        </row>
        <row r="2329">
          <cell r="K2329" t="str">
            <v>VVF/TAL/EXP/0358</v>
          </cell>
          <cell r="L2329" t="str">
            <v>Sea</v>
          </cell>
          <cell r="M2329" t="str">
            <v>EOU</v>
          </cell>
          <cell r="N2329" t="str">
            <v>TALOJA</v>
          </cell>
          <cell r="O2329">
            <v>9103650355</v>
          </cell>
        </row>
        <row r="2330">
          <cell r="K2330" t="str">
            <v>VVF/TAL/EXP/0359</v>
          </cell>
          <cell r="L2330" t="str">
            <v>Sea</v>
          </cell>
          <cell r="M2330" t="str">
            <v>EOU</v>
          </cell>
          <cell r="N2330" t="str">
            <v>TALOJA</v>
          </cell>
          <cell r="O2330">
            <v>9103650352</v>
          </cell>
        </row>
        <row r="2331">
          <cell r="K2331" t="str">
            <v>VVF/TAL/EXP/0361</v>
          </cell>
          <cell r="L2331" t="str">
            <v>Sea</v>
          </cell>
          <cell r="M2331" t="str">
            <v>EOU</v>
          </cell>
          <cell r="N2331" t="str">
            <v>TALOJA</v>
          </cell>
          <cell r="O2331" t="str">
            <v>9103650359-60</v>
          </cell>
        </row>
        <row r="2332">
          <cell r="K2332" t="str">
            <v>VVF/TAL/EXP/0362</v>
          </cell>
          <cell r="L2332" t="str">
            <v>Sea</v>
          </cell>
          <cell r="M2332" t="str">
            <v>EOU</v>
          </cell>
          <cell r="N2332" t="str">
            <v>TALOJA</v>
          </cell>
          <cell r="O2332">
            <v>9103650358</v>
          </cell>
        </row>
        <row r="2333">
          <cell r="K2333" t="str">
            <v>VVF/TAL/EXP/0363</v>
          </cell>
          <cell r="L2333" t="str">
            <v>Sea</v>
          </cell>
          <cell r="M2333" t="str">
            <v>EOU</v>
          </cell>
          <cell r="N2333" t="str">
            <v>TALOJA</v>
          </cell>
          <cell r="O2333">
            <v>9103650364</v>
          </cell>
        </row>
        <row r="2334">
          <cell r="K2334" t="str">
            <v>VVF/TAL/EXP/0366</v>
          </cell>
          <cell r="L2334" t="str">
            <v>Sea</v>
          </cell>
          <cell r="M2334" t="str">
            <v>EOU</v>
          </cell>
          <cell r="N2334" t="str">
            <v>TALOJA</v>
          </cell>
          <cell r="O2334">
            <v>9103650363</v>
          </cell>
        </row>
        <row r="2335">
          <cell r="K2335" t="str">
            <v>VVF/TAL/EXP/0364</v>
          </cell>
          <cell r="L2335" t="str">
            <v>Sea</v>
          </cell>
          <cell r="M2335" t="str">
            <v>EOU</v>
          </cell>
          <cell r="N2335" t="str">
            <v>TALOJA</v>
          </cell>
          <cell r="O2335" t="str">
            <v>9103650361-362</v>
          </cell>
        </row>
        <row r="2336">
          <cell r="K2336" t="str">
            <v>VVF/TAL/EXP/0367</v>
          </cell>
          <cell r="L2336" t="str">
            <v>Sea</v>
          </cell>
          <cell r="M2336" t="str">
            <v>EOU</v>
          </cell>
          <cell r="N2336" t="str">
            <v>TALOJA</v>
          </cell>
          <cell r="O2336" t="str">
            <v>9103650361-362</v>
          </cell>
        </row>
        <row r="2337">
          <cell r="K2337" t="str">
            <v>VVF/TAL/EXP/0370</v>
          </cell>
          <cell r="L2337" t="str">
            <v>Sea</v>
          </cell>
          <cell r="M2337" t="str">
            <v>EOU</v>
          </cell>
          <cell r="N2337" t="str">
            <v>TALOJA</v>
          </cell>
          <cell r="O2337">
            <v>9103650365</v>
          </cell>
        </row>
        <row r="2338">
          <cell r="K2338" t="str">
            <v>VVF/TAL/EXP/0371</v>
          </cell>
          <cell r="L2338" t="str">
            <v>Sea</v>
          </cell>
          <cell r="M2338" t="str">
            <v>EOU</v>
          </cell>
          <cell r="N2338" t="str">
            <v>TALOJA</v>
          </cell>
          <cell r="O2338">
            <v>9103650369</v>
          </cell>
        </row>
        <row r="2339">
          <cell r="K2339" t="str">
            <v>VVF/TAL/EXP/0372</v>
          </cell>
          <cell r="L2339" t="str">
            <v>Sea</v>
          </cell>
          <cell r="M2339" t="str">
            <v>EOU</v>
          </cell>
          <cell r="N2339" t="str">
            <v>TALOJA</v>
          </cell>
          <cell r="O2339">
            <v>9103650371</v>
          </cell>
        </row>
        <row r="2340">
          <cell r="K2340" t="str">
            <v>VVF/TAL/EXP/0373</v>
          </cell>
          <cell r="L2340" t="str">
            <v>Sea</v>
          </cell>
          <cell r="M2340" t="str">
            <v>EOU</v>
          </cell>
          <cell r="N2340" t="str">
            <v>TALOJA</v>
          </cell>
          <cell r="O2340">
            <v>9103650372</v>
          </cell>
        </row>
        <row r="2341">
          <cell r="K2341" t="str">
            <v>VVF/TAL/EXP/0375</v>
          </cell>
          <cell r="L2341" t="str">
            <v>Sea</v>
          </cell>
          <cell r="M2341" t="str">
            <v>EOU</v>
          </cell>
          <cell r="N2341" t="str">
            <v>TALOJA</v>
          </cell>
          <cell r="O2341">
            <v>9103650370</v>
          </cell>
        </row>
        <row r="2342">
          <cell r="K2342" t="str">
            <v>VVF/TAL/EXP/0376</v>
          </cell>
          <cell r="L2342" t="str">
            <v>Sea</v>
          </cell>
          <cell r="M2342" t="str">
            <v>EOU</v>
          </cell>
          <cell r="N2342" t="str">
            <v>TALOJA</v>
          </cell>
          <cell r="O2342">
            <v>9103650374</v>
          </cell>
        </row>
        <row r="2343">
          <cell r="K2343" t="str">
            <v>VVF/TAL/EXP/0377</v>
          </cell>
          <cell r="L2343" t="str">
            <v>Sea</v>
          </cell>
          <cell r="M2343" t="str">
            <v>EOU</v>
          </cell>
          <cell r="N2343" t="str">
            <v>TALOJA</v>
          </cell>
          <cell r="O2343">
            <v>9103650373</v>
          </cell>
        </row>
        <row r="2344">
          <cell r="K2344" t="str">
            <v>VVF/TAL/EXP/0379</v>
          </cell>
          <cell r="L2344" t="str">
            <v>Sea</v>
          </cell>
          <cell r="M2344" t="str">
            <v>EOU</v>
          </cell>
          <cell r="N2344" t="str">
            <v>TALOJA</v>
          </cell>
          <cell r="O2344">
            <v>9103650375</v>
          </cell>
        </row>
        <row r="2345">
          <cell r="K2345" t="str">
            <v>VVF/TJL/EXP/001</v>
          </cell>
          <cell r="L2345" t="str">
            <v>Sea</v>
          </cell>
          <cell r="M2345" t="str">
            <v>DTA</v>
          </cell>
          <cell r="N2345" t="str">
            <v>Tiljala</v>
          </cell>
          <cell r="O2345">
            <v>9116650003</v>
          </cell>
        </row>
        <row r="2346">
          <cell r="K2346" t="str">
            <v>VVF/TJL/EXP/002</v>
          </cell>
          <cell r="L2346" t="str">
            <v>Sea</v>
          </cell>
          <cell r="M2346" t="str">
            <v>DTA</v>
          </cell>
          <cell r="N2346" t="str">
            <v>Tiljala</v>
          </cell>
          <cell r="O2346">
            <v>9116650004</v>
          </cell>
        </row>
        <row r="2347">
          <cell r="K2347" t="str">
            <v>VVF/TJL/EXP/004</v>
          </cell>
          <cell r="L2347" t="str">
            <v>Sea</v>
          </cell>
          <cell r="M2347" t="str">
            <v>DTA</v>
          </cell>
          <cell r="N2347" t="str">
            <v>Tiljala</v>
          </cell>
          <cell r="O2347" t="str">
            <v>9116650005-06</v>
          </cell>
        </row>
        <row r="2348">
          <cell r="K2348" t="str">
            <v>VVF/TJL/EXP/003</v>
          </cell>
          <cell r="L2348" t="str">
            <v>Sea</v>
          </cell>
          <cell r="M2348" t="str">
            <v>DTA</v>
          </cell>
          <cell r="N2348" t="str">
            <v>Tiljala</v>
          </cell>
          <cell r="O2348" t="str">
            <v>9116650005-06</v>
          </cell>
        </row>
        <row r="2349">
          <cell r="K2349" t="str">
            <v>VVF/TJL/EXP/005</v>
          </cell>
          <cell r="L2349" t="str">
            <v>Sea</v>
          </cell>
          <cell r="M2349" t="str">
            <v>DTA</v>
          </cell>
          <cell r="N2349" t="str">
            <v>Tiljala</v>
          </cell>
          <cell r="O2349" t="str">
            <v>9116650007-08</v>
          </cell>
        </row>
        <row r="2350">
          <cell r="K2350" t="str">
            <v>VVF/TJL/EXP/006</v>
          </cell>
          <cell r="L2350" t="str">
            <v>Sea</v>
          </cell>
          <cell r="M2350" t="str">
            <v>DTA</v>
          </cell>
          <cell r="N2350" t="str">
            <v>Tiljala</v>
          </cell>
          <cell r="O2350" t="str">
            <v>9116650007-08</v>
          </cell>
        </row>
        <row r="2351">
          <cell r="K2351" t="str">
            <v>VVF/TAL/EXP/0349</v>
          </cell>
          <cell r="L2351" t="str">
            <v>Sea</v>
          </cell>
          <cell r="M2351" t="str">
            <v>EOU</v>
          </cell>
          <cell r="N2351" t="str">
            <v>TALOJA</v>
          </cell>
          <cell r="O2351">
            <v>9103650395</v>
          </cell>
        </row>
        <row r="2352">
          <cell r="K2352" t="str">
            <v>VVF/TAL/EXP/0381</v>
          </cell>
          <cell r="L2352" t="str">
            <v>Sea</v>
          </cell>
          <cell r="M2352" t="str">
            <v>EOU</v>
          </cell>
          <cell r="N2352" t="str">
            <v>TALOJA</v>
          </cell>
          <cell r="O2352" t="str">
            <v>9103650376-77</v>
          </cell>
        </row>
        <row r="2353">
          <cell r="K2353" t="str">
            <v>VVF/TAL/EXP/0380</v>
          </cell>
          <cell r="L2353" t="str">
            <v>Sea</v>
          </cell>
          <cell r="M2353" t="str">
            <v>EOU</v>
          </cell>
          <cell r="N2353" t="str">
            <v>TALOJA</v>
          </cell>
          <cell r="O2353" t="str">
            <v>9103650376-77</v>
          </cell>
        </row>
        <row r="2354">
          <cell r="K2354" t="str">
            <v>VVF/TAL/EXP/0382</v>
          </cell>
          <cell r="L2354" t="str">
            <v>Sea</v>
          </cell>
          <cell r="M2354" t="str">
            <v>EOU</v>
          </cell>
          <cell r="N2354" t="str">
            <v>TALOJA</v>
          </cell>
          <cell r="O2354">
            <v>9103650382</v>
          </cell>
        </row>
        <row r="2355">
          <cell r="K2355" t="str">
            <v>VVF/TAL/EXP/0383</v>
          </cell>
          <cell r="L2355" t="str">
            <v>Sea</v>
          </cell>
          <cell r="M2355" t="str">
            <v>EOU</v>
          </cell>
          <cell r="N2355" t="str">
            <v>TALOJA</v>
          </cell>
          <cell r="O2355">
            <v>9103650393</v>
          </cell>
        </row>
        <row r="2356">
          <cell r="K2356" t="str">
            <v>VVF/TAL/EXP/0384</v>
          </cell>
          <cell r="L2356" t="str">
            <v>Sea</v>
          </cell>
          <cell r="M2356" t="str">
            <v>EOU</v>
          </cell>
          <cell r="N2356" t="str">
            <v>TALOJA</v>
          </cell>
          <cell r="O2356">
            <v>9103650392</v>
          </cell>
        </row>
        <row r="2357">
          <cell r="K2357" t="str">
            <v>VVF/TAL/EXP/0385</v>
          </cell>
          <cell r="L2357" t="str">
            <v>Sea</v>
          </cell>
          <cell r="M2357" t="str">
            <v>EOU</v>
          </cell>
          <cell r="N2357" t="str">
            <v>TALOJA</v>
          </cell>
          <cell r="O2357" t="str">
            <v>9103650385-86-87</v>
          </cell>
        </row>
        <row r="2358">
          <cell r="K2358" t="str">
            <v>VVF/TAL/EXP/0386</v>
          </cell>
          <cell r="L2358" t="str">
            <v>Sea</v>
          </cell>
          <cell r="M2358" t="str">
            <v>EOU</v>
          </cell>
          <cell r="N2358" t="str">
            <v>TALOJA</v>
          </cell>
          <cell r="O2358" t="str">
            <v>9103650383-84</v>
          </cell>
        </row>
        <row r="2359">
          <cell r="K2359" t="str">
            <v>VVF/TAL/EXP/0387</v>
          </cell>
          <cell r="L2359" t="str">
            <v>Sea</v>
          </cell>
          <cell r="M2359" t="str">
            <v>EOU</v>
          </cell>
          <cell r="N2359" t="str">
            <v>TALOJA</v>
          </cell>
          <cell r="O2359">
            <v>9103650406</v>
          </cell>
        </row>
        <row r="2360">
          <cell r="K2360" t="str">
            <v>VVF/TAL/EXP/0388</v>
          </cell>
          <cell r="L2360" t="str">
            <v>Sea</v>
          </cell>
          <cell r="M2360" t="str">
            <v>EOU</v>
          </cell>
          <cell r="N2360" t="str">
            <v>TALOJA</v>
          </cell>
          <cell r="O2360">
            <v>9103650388</v>
          </cell>
        </row>
        <row r="2361">
          <cell r="K2361" t="str">
            <v>VVF/TAL/EXP/0389</v>
          </cell>
          <cell r="L2361" t="str">
            <v>Sea</v>
          </cell>
          <cell r="M2361" t="str">
            <v>EOU</v>
          </cell>
          <cell r="N2361" t="str">
            <v>TALOJA</v>
          </cell>
          <cell r="O2361" t="str">
            <v>9103650383-84</v>
          </cell>
        </row>
        <row r="2362">
          <cell r="K2362" t="str">
            <v>VVF/TAL/EXP/0390</v>
          </cell>
          <cell r="L2362" t="str">
            <v>Sea</v>
          </cell>
          <cell r="M2362" t="str">
            <v>EOU</v>
          </cell>
          <cell r="N2362" t="str">
            <v>TALOJA</v>
          </cell>
          <cell r="O2362">
            <v>9103650390</v>
          </cell>
        </row>
        <row r="2363">
          <cell r="K2363" t="str">
            <v>VVF/TAL/EXP/0392</v>
          </cell>
          <cell r="L2363" t="str">
            <v>Sea</v>
          </cell>
          <cell r="M2363" t="str">
            <v>EOU</v>
          </cell>
          <cell r="N2363" t="str">
            <v>TALOJA</v>
          </cell>
          <cell r="O2363">
            <v>9103650391</v>
          </cell>
        </row>
        <row r="2364">
          <cell r="K2364" t="str">
            <v>VVF/TAL/EXP/0393</v>
          </cell>
          <cell r="L2364" t="str">
            <v>Sea</v>
          </cell>
          <cell r="M2364" t="str">
            <v>EOU</v>
          </cell>
          <cell r="N2364" t="str">
            <v>TALOJA</v>
          </cell>
          <cell r="O2364">
            <v>9103650394</v>
          </cell>
        </row>
        <row r="2365">
          <cell r="K2365" t="str">
            <v>VVF/TAL/EXP/0394</v>
          </cell>
          <cell r="L2365" t="str">
            <v>Sea</v>
          </cell>
          <cell r="M2365" t="str">
            <v>EOU</v>
          </cell>
          <cell r="N2365" t="str">
            <v>TALOJA</v>
          </cell>
          <cell r="O2365">
            <v>9103650411</v>
          </cell>
        </row>
        <row r="2366">
          <cell r="K2366" t="str">
            <v>VVF/TAL/EXP/0395</v>
          </cell>
          <cell r="L2366" t="str">
            <v>Sea</v>
          </cell>
          <cell r="M2366" t="str">
            <v>EOU</v>
          </cell>
          <cell r="N2366" t="str">
            <v>TALOJA</v>
          </cell>
          <cell r="O2366">
            <v>9103650412</v>
          </cell>
        </row>
        <row r="2367">
          <cell r="K2367" t="str">
            <v>VVF/TAL/EXP/0396</v>
          </cell>
          <cell r="L2367" t="str">
            <v>Sea</v>
          </cell>
          <cell r="M2367" t="str">
            <v>EOU</v>
          </cell>
          <cell r="N2367" t="str">
            <v>TALOJA</v>
          </cell>
          <cell r="O2367">
            <v>9103650400</v>
          </cell>
        </row>
        <row r="2368">
          <cell r="K2368" t="str">
            <v>VVF/TAL/EXP/0397</v>
          </cell>
          <cell r="L2368" t="str">
            <v>Sea</v>
          </cell>
          <cell r="M2368" t="str">
            <v>EOU</v>
          </cell>
          <cell r="N2368" t="str">
            <v>TALOJA</v>
          </cell>
          <cell r="O2368">
            <v>9103650401</v>
          </cell>
        </row>
        <row r="2369">
          <cell r="K2369" t="str">
            <v>VVF/TAL/EXP/0398</v>
          </cell>
          <cell r="L2369" t="str">
            <v>Sea</v>
          </cell>
          <cell r="M2369" t="str">
            <v>EOU</v>
          </cell>
          <cell r="N2369" t="str">
            <v>TALOJA</v>
          </cell>
          <cell r="O2369">
            <v>9103650399</v>
          </cell>
        </row>
        <row r="2370">
          <cell r="K2370" t="str">
            <v>VVF/TAL/EXP/0399</v>
          </cell>
          <cell r="L2370" t="str">
            <v>Sea</v>
          </cell>
          <cell r="M2370" t="str">
            <v>EOU</v>
          </cell>
          <cell r="N2370" t="str">
            <v>TALOJA</v>
          </cell>
          <cell r="O2370">
            <v>9103650402</v>
          </cell>
        </row>
        <row r="2371">
          <cell r="K2371" t="str">
            <v>VVF/TAL/EXP/0400</v>
          </cell>
          <cell r="L2371" t="str">
            <v>Sea</v>
          </cell>
          <cell r="M2371" t="str">
            <v>EOU</v>
          </cell>
          <cell r="N2371" t="str">
            <v>TALOJA</v>
          </cell>
          <cell r="O2371" t="str">
            <v>9103650398 &amp; 403</v>
          </cell>
        </row>
        <row r="2372">
          <cell r="K2372" t="str">
            <v>VVF/TAL/EXP/0401</v>
          </cell>
          <cell r="L2372" t="str">
            <v>AIR</v>
          </cell>
          <cell r="M2372" t="str">
            <v>EOU</v>
          </cell>
          <cell r="N2372" t="str">
            <v>TALOJA</v>
          </cell>
          <cell r="O2372">
            <v>9103650397</v>
          </cell>
        </row>
        <row r="2373">
          <cell r="K2373" t="str">
            <v>VVF/TAL/EXP/0402</v>
          </cell>
          <cell r="L2373" t="str">
            <v>Sea</v>
          </cell>
          <cell r="M2373" t="str">
            <v>EOU</v>
          </cell>
          <cell r="N2373" t="str">
            <v>TALOJA</v>
          </cell>
          <cell r="O2373" t="str">
            <v>9103650398 &amp; 403</v>
          </cell>
        </row>
        <row r="2374">
          <cell r="K2374" t="str">
            <v>VVF/TAL/EXP/0403</v>
          </cell>
          <cell r="L2374" t="str">
            <v>Sea</v>
          </cell>
          <cell r="M2374" t="str">
            <v>EOU</v>
          </cell>
          <cell r="N2374" t="str">
            <v>TALOJA</v>
          </cell>
          <cell r="O2374">
            <v>9103650404</v>
          </cell>
        </row>
        <row r="2375">
          <cell r="K2375" t="str">
            <v>VVF/TAL/EXP/0404</v>
          </cell>
          <cell r="L2375" t="str">
            <v>Sea</v>
          </cell>
          <cell r="M2375" t="str">
            <v>EOU</v>
          </cell>
          <cell r="N2375" t="str">
            <v>TALOJA</v>
          </cell>
          <cell r="O2375">
            <v>9103650405</v>
          </cell>
        </row>
        <row r="2376">
          <cell r="K2376" t="str">
            <v>VVF/TAL/EXP/0405</v>
          </cell>
          <cell r="L2376" t="str">
            <v>Sea</v>
          </cell>
          <cell r="M2376" t="str">
            <v>EOU</v>
          </cell>
          <cell r="N2376" t="str">
            <v>TALOJA</v>
          </cell>
          <cell r="O2376">
            <v>9103650407</v>
          </cell>
        </row>
        <row r="2377">
          <cell r="K2377" t="str">
            <v>VVF/TAL/EXP/0407</v>
          </cell>
          <cell r="L2377" t="str">
            <v>Sea</v>
          </cell>
          <cell r="M2377" t="str">
            <v>EOU</v>
          </cell>
          <cell r="N2377" t="str">
            <v>TALOJA</v>
          </cell>
          <cell r="O2377">
            <v>9103650408</v>
          </cell>
        </row>
        <row r="2378">
          <cell r="K2378" t="str">
            <v>VVF/TAL/EXP/0408</v>
          </cell>
          <cell r="L2378" t="str">
            <v>Sea</v>
          </cell>
          <cell r="M2378" t="str">
            <v>EOU</v>
          </cell>
          <cell r="N2378" t="str">
            <v>TALOJA</v>
          </cell>
          <cell r="O2378">
            <v>9103650413</v>
          </cell>
        </row>
        <row r="2379">
          <cell r="K2379" t="str">
            <v>VVF/TAL/EXP/0410</v>
          </cell>
          <cell r="L2379" t="str">
            <v>Sea</v>
          </cell>
          <cell r="M2379" t="str">
            <v>EOU</v>
          </cell>
          <cell r="N2379" t="str">
            <v>TALOJA</v>
          </cell>
          <cell r="O2379">
            <v>9103650414</v>
          </cell>
        </row>
        <row r="2380">
          <cell r="K2380" t="str">
            <v>VVF/TAL/EXP/0412</v>
          </cell>
          <cell r="L2380" t="str">
            <v>Sea</v>
          </cell>
          <cell r="M2380" t="str">
            <v>EOU</v>
          </cell>
          <cell r="N2380" t="str">
            <v>TALOJA</v>
          </cell>
          <cell r="O2380">
            <v>9103650417</v>
          </cell>
        </row>
        <row r="2381">
          <cell r="K2381" t="str">
            <v>VVF/TAL/EXP/0413</v>
          </cell>
          <cell r="L2381" t="str">
            <v>Sea</v>
          </cell>
          <cell r="M2381" t="str">
            <v>EOU</v>
          </cell>
          <cell r="N2381" t="str">
            <v>TALOJA</v>
          </cell>
          <cell r="O2381">
            <v>9103650418</v>
          </cell>
        </row>
        <row r="2382">
          <cell r="K2382" t="str">
            <v>VVF/TAL/EXP/0414</v>
          </cell>
          <cell r="L2382" t="str">
            <v>Sea</v>
          </cell>
          <cell r="M2382" t="str">
            <v>EOU</v>
          </cell>
          <cell r="N2382" t="str">
            <v>TALOJA</v>
          </cell>
          <cell r="O2382">
            <v>9103650419</v>
          </cell>
        </row>
        <row r="2383">
          <cell r="K2383" t="str">
            <v>VVF/TAL/EXP/0415</v>
          </cell>
          <cell r="L2383" t="str">
            <v>Sea</v>
          </cell>
          <cell r="M2383" t="str">
            <v>EOU</v>
          </cell>
          <cell r="N2383" t="str">
            <v>TALOJA</v>
          </cell>
          <cell r="O2383">
            <v>9103650420</v>
          </cell>
        </row>
        <row r="2384">
          <cell r="K2384" t="str">
            <v>VVF/TAL/EXP/0416</v>
          </cell>
          <cell r="L2384" t="str">
            <v>Sea</v>
          </cell>
          <cell r="M2384" t="str">
            <v>EOU</v>
          </cell>
          <cell r="N2384" t="str">
            <v>TALOJA</v>
          </cell>
          <cell r="O2384">
            <v>9103650421</v>
          </cell>
        </row>
        <row r="2385">
          <cell r="K2385" t="str">
            <v>VVF/TAL/EXP/0417</v>
          </cell>
          <cell r="L2385" t="str">
            <v>Sea</v>
          </cell>
          <cell r="M2385" t="str">
            <v>EOU</v>
          </cell>
          <cell r="N2385" t="str">
            <v>TALOJA</v>
          </cell>
          <cell r="O2385">
            <v>9103650422</v>
          </cell>
        </row>
        <row r="2386">
          <cell r="K2386" t="str">
            <v>VVF/TAL/EXP/0418</v>
          </cell>
          <cell r="L2386" t="str">
            <v>Sea</v>
          </cell>
          <cell r="M2386" t="str">
            <v>EOU</v>
          </cell>
          <cell r="N2386" t="str">
            <v>TALOJA</v>
          </cell>
          <cell r="O2386">
            <v>9103650423</v>
          </cell>
        </row>
        <row r="2387">
          <cell r="K2387" t="str">
            <v>VVF/TAL/EXP/0420</v>
          </cell>
          <cell r="L2387" t="str">
            <v>Sea</v>
          </cell>
          <cell r="M2387" t="str">
            <v>EOU</v>
          </cell>
          <cell r="N2387" t="str">
            <v>TALOJA</v>
          </cell>
          <cell r="O2387">
            <v>9103650425</v>
          </cell>
        </row>
        <row r="2388">
          <cell r="K2388" t="str">
            <v>VVF/TAL/EXP/0421</v>
          </cell>
          <cell r="L2388" t="str">
            <v>Sea</v>
          </cell>
          <cell r="M2388" t="str">
            <v>EOU</v>
          </cell>
          <cell r="N2388" t="str">
            <v>TALOJA</v>
          </cell>
          <cell r="O2388">
            <v>9103650426</v>
          </cell>
        </row>
        <row r="2389">
          <cell r="K2389" t="str">
            <v>VVF/TAL/EXP/0422</v>
          </cell>
          <cell r="L2389" t="str">
            <v>Sea</v>
          </cell>
          <cell r="M2389" t="str">
            <v>EOU</v>
          </cell>
          <cell r="N2389" t="str">
            <v>TALOJA</v>
          </cell>
          <cell r="O2389">
            <v>9103650427</v>
          </cell>
        </row>
        <row r="2390">
          <cell r="K2390" t="str">
            <v>VVF/TAL/EXP/0423</v>
          </cell>
          <cell r="L2390" t="str">
            <v>Sea</v>
          </cell>
          <cell r="M2390" t="str">
            <v>EOU</v>
          </cell>
          <cell r="N2390" t="str">
            <v>TALOJA</v>
          </cell>
          <cell r="O2390">
            <v>9103650428</v>
          </cell>
        </row>
        <row r="2391">
          <cell r="K2391" t="str">
            <v>VVF/TAL/EXP/0424</v>
          </cell>
          <cell r="L2391" t="str">
            <v>Sea</v>
          </cell>
          <cell r="M2391" t="str">
            <v>EOU</v>
          </cell>
          <cell r="N2391" t="str">
            <v>TALOJA</v>
          </cell>
          <cell r="O2391">
            <v>9103650429</v>
          </cell>
        </row>
        <row r="2392">
          <cell r="K2392" t="str">
            <v>VVF/TAL/EXP/0425</v>
          </cell>
          <cell r="L2392" t="str">
            <v>Sea</v>
          </cell>
          <cell r="M2392" t="str">
            <v>EOU</v>
          </cell>
          <cell r="N2392" t="str">
            <v>TALOJA</v>
          </cell>
          <cell r="O2392">
            <v>9103650430</v>
          </cell>
        </row>
        <row r="2393">
          <cell r="K2393" t="str">
            <v>VVF/TAL/EXP/0426</v>
          </cell>
          <cell r="L2393" t="str">
            <v>Sea</v>
          </cell>
          <cell r="M2393" t="str">
            <v>EOU</v>
          </cell>
          <cell r="N2393" t="str">
            <v>TALOJA</v>
          </cell>
          <cell r="O2393">
            <v>9103650430</v>
          </cell>
        </row>
        <row r="2394">
          <cell r="K2394" t="str">
            <v>VVF/TAL/EXP/0427</v>
          </cell>
          <cell r="L2394" t="str">
            <v>Sea</v>
          </cell>
          <cell r="M2394" t="str">
            <v>EOU</v>
          </cell>
          <cell r="N2394" t="str">
            <v>TALOJA</v>
          </cell>
          <cell r="O2394" t="str">
            <v>9103650463-64</v>
          </cell>
        </row>
        <row r="2395">
          <cell r="K2395" t="str">
            <v>VVF/TAL/EXP/0428</v>
          </cell>
          <cell r="L2395" t="str">
            <v>Sea</v>
          </cell>
          <cell r="M2395" t="str">
            <v>EOU</v>
          </cell>
          <cell r="N2395" t="str">
            <v>TALOJA</v>
          </cell>
          <cell r="O2395">
            <v>9103650442</v>
          </cell>
        </row>
        <row r="2396">
          <cell r="K2396" t="str">
            <v>VVF/TAL/EXP/0429</v>
          </cell>
          <cell r="L2396" t="str">
            <v>Sea</v>
          </cell>
          <cell r="M2396" t="str">
            <v>EOU</v>
          </cell>
          <cell r="N2396" t="str">
            <v>TALOJA</v>
          </cell>
          <cell r="O2396">
            <v>9103650431</v>
          </cell>
        </row>
        <row r="2397">
          <cell r="K2397" t="str">
            <v>VVF/TAL/EXP/0430</v>
          </cell>
          <cell r="L2397" t="str">
            <v>Sea</v>
          </cell>
          <cell r="M2397" t="str">
            <v>EOU</v>
          </cell>
          <cell r="N2397" t="str">
            <v>TALOJA</v>
          </cell>
          <cell r="O2397">
            <v>9103650432</v>
          </cell>
        </row>
        <row r="2398">
          <cell r="K2398" t="str">
            <v>VVF/TAL/EXP/0433</v>
          </cell>
          <cell r="L2398" t="str">
            <v>Sea</v>
          </cell>
          <cell r="M2398" t="str">
            <v>EOU</v>
          </cell>
          <cell r="N2398" t="str">
            <v>TALOJA</v>
          </cell>
          <cell r="O2398" t="str">
            <v>9103650437-38</v>
          </cell>
        </row>
        <row r="2399">
          <cell r="K2399" t="str">
            <v>VVF/TAL/EXP/0435</v>
          </cell>
          <cell r="L2399" t="str">
            <v>Sea</v>
          </cell>
          <cell r="M2399" t="str">
            <v>EOU</v>
          </cell>
          <cell r="N2399" t="str">
            <v>TALOJA</v>
          </cell>
          <cell r="O2399" t="str">
            <v>9103650437-38</v>
          </cell>
        </row>
        <row r="2400">
          <cell r="K2400" t="str">
            <v>VVF/TAL/EXP/0437</v>
          </cell>
          <cell r="L2400" t="str">
            <v>Sea</v>
          </cell>
          <cell r="M2400" t="str">
            <v>EOU</v>
          </cell>
          <cell r="N2400" t="str">
            <v>TALOJA</v>
          </cell>
          <cell r="O2400">
            <v>9103650439</v>
          </cell>
        </row>
        <row r="2401">
          <cell r="K2401" t="str">
            <v>VVF/TAL/EXP/0438</v>
          </cell>
          <cell r="L2401" t="str">
            <v>Sea</v>
          </cell>
          <cell r="M2401" t="str">
            <v>EOU</v>
          </cell>
          <cell r="N2401" t="str">
            <v>TALOJA</v>
          </cell>
          <cell r="O2401" t="str">
            <v>9103650463-64</v>
          </cell>
        </row>
        <row r="2402">
          <cell r="K2402" t="str">
            <v>VVF/TAL/EXP/0441</v>
          </cell>
          <cell r="L2402" t="str">
            <v>Sea</v>
          </cell>
          <cell r="M2402" t="str">
            <v>EOU</v>
          </cell>
          <cell r="N2402" t="str">
            <v>TALOJA</v>
          </cell>
          <cell r="O2402" t="str">
            <v>9103650445-46-47</v>
          </cell>
        </row>
        <row r="2403">
          <cell r="K2403" t="str">
            <v>VVF/TAL/EXP/0442</v>
          </cell>
          <cell r="L2403" t="str">
            <v>Sea</v>
          </cell>
          <cell r="M2403" t="str">
            <v>EOU</v>
          </cell>
          <cell r="N2403" t="str">
            <v>TALOJA</v>
          </cell>
          <cell r="O2403" t="str">
            <v>9103650449-50</v>
          </cell>
        </row>
        <row r="2404">
          <cell r="K2404" t="str">
            <v>VVF/TAL/EXP/0443</v>
          </cell>
          <cell r="L2404" t="str">
            <v>Sea</v>
          </cell>
          <cell r="M2404" t="str">
            <v>EOU</v>
          </cell>
          <cell r="N2404" t="str">
            <v>TALOJA</v>
          </cell>
          <cell r="O2404">
            <v>9103650439</v>
          </cell>
        </row>
        <row r="2405">
          <cell r="K2405" t="str">
            <v>VVF/TAL/EXP/0444</v>
          </cell>
          <cell r="L2405" t="str">
            <v>Sea</v>
          </cell>
          <cell r="M2405" t="str">
            <v>EOU</v>
          </cell>
          <cell r="N2405" t="str">
            <v>TALOJA</v>
          </cell>
          <cell r="O2405">
            <v>9103650439</v>
          </cell>
        </row>
        <row r="2406">
          <cell r="K2406" t="str">
            <v>VVF/TAL/EXP/0447</v>
          </cell>
          <cell r="L2406" t="str">
            <v>Sea</v>
          </cell>
          <cell r="M2406" t="str">
            <v>EOU</v>
          </cell>
          <cell r="N2406" t="str">
            <v>TALOJA</v>
          </cell>
          <cell r="O2406">
            <v>9103650454</v>
          </cell>
        </row>
        <row r="2407">
          <cell r="K2407" t="str">
            <v>VVF/TAL/EXP/0448</v>
          </cell>
          <cell r="L2407" t="str">
            <v>Sea</v>
          </cell>
          <cell r="M2407" t="str">
            <v>EOU</v>
          </cell>
          <cell r="N2407" t="str">
            <v>TALOJA</v>
          </cell>
          <cell r="O2407" t="str">
            <v>9103650461-0462</v>
          </cell>
        </row>
        <row r="2408">
          <cell r="K2408" t="str">
            <v>VVF/TAL/EXP/0449</v>
          </cell>
          <cell r="L2408" t="str">
            <v>Sea</v>
          </cell>
          <cell r="M2408" t="str">
            <v>EOU</v>
          </cell>
          <cell r="N2408" t="str">
            <v>TALOJA</v>
          </cell>
          <cell r="O2408" t="str">
            <v>9103650449-50</v>
          </cell>
        </row>
        <row r="2409">
          <cell r="K2409" t="str">
            <v>VVF/TAL/EXP/0450</v>
          </cell>
          <cell r="L2409" t="str">
            <v>Sea</v>
          </cell>
          <cell r="M2409" t="str">
            <v>EOU</v>
          </cell>
          <cell r="N2409" t="str">
            <v>TALOJA</v>
          </cell>
          <cell r="O2409">
            <v>9103650451</v>
          </cell>
        </row>
        <row r="2410">
          <cell r="K2410" t="str">
            <v>VVF/TAL/EXP/0451</v>
          </cell>
          <cell r="L2410" t="str">
            <v>Sea</v>
          </cell>
          <cell r="M2410" t="str">
            <v>EOU</v>
          </cell>
          <cell r="N2410" t="str">
            <v>TALOJA</v>
          </cell>
          <cell r="O2410">
            <v>9103650448</v>
          </cell>
        </row>
        <row r="2411">
          <cell r="K2411" t="str">
            <v>VVF/TAL/EXP/0453</v>
          </cell>
          <cell r="L2411" t="str">
            <v>Sea</v>
          </cell>
          <cell r="M2411" t="str">
            <v>EOU</v>
          </cell>
          <cell r="N2411" t="str">
            <v>TALOJA</v>
          </cell>
          <cell r="O2411" t="str">
            <v>9103650452-53</v>
          </cell>
        </row>
        <row r="2412">
          <cell r="K2412" t="str">
            <v>VVF/TAL/EXP/0454</v>
          </cell>
          <cell r="L2412" t="str">
            <v>Sea</v>
          </cell>
          <cell r="M2412" t="str">
            <v>EOU</v>
          </cell>
          <cell r="N2412" t="str">
            <v>TALOJA</v>
          </cell>
          <cell r="O2412" t="str">
            <v>9103650445-46-47</v>
          </cell>
        </row>
        <row r="2413">
          <cell r="K2413" t="str">
            <v>VVF/TAL/EXP/0455</v>
          </cell>
          <cell r="L2413" t="str">
            <v>Sea</v>
          </cell>
          <cell r="M2413" t="str">
            <v>EOU</v>
          </cell>
          <cell r="N2413" t="str">
            <v>TALOJA</v>
          </cell>
          <cell r="O2413" t="str">
            <v>9103650461-0462</v>
          </cell>
        </row>
        <row r="2414">
          <cell r="K2414" t="str">
            <v>VVF/TAL/EXP/0457</v>
          </cell>
          <cell r="L2414" t="str">
            <v>Sea</v>
          </cell>
          <cell r="M2414" t="str">
            <v>EOU</v>
          </cell>
          <cell r="N2414" t="str">
            <v>TALOJA</v>
          </cell>
          <cell r="O2414" t="str">
            <v>9103650445-46-47</v>
          </cell>
        </row>
        <row r="2415">
          <cell r="K2415" t="str">
            <v>VVF/TAL/EXP/0458</v>
          </cell>
          <cell r="L2415" t="str">
            <v>Sea</v>
          </cell>
          <cell r="M2415" t="str">
            <v>EOU</v>
          </cell>
          <cell r="N2415" t="str">
            <v>TALOJA</v>
          </cell>
          <cell r="O2415" t="str">
            <v>9103650461-0462</v>
          </cell>
        </row>
        <row r="2416">
          <cell r="K2416" t="str">
            <v>VVF/TAL/EXP/0459</v>
          </cell>
          <cell r="L2416" t="str">
            <v>Sea</v>
          </cell>
          <cell r="M2416" t="str">
            <v>EOU</v>
          </cell>
          <cell r="N2416" t="str">
            <v>TALOJA</v>
          </cell>
          <cell r="O2416">
            <v>9103650455</v>
          </cell>
        </row>
        <row r="2417">
          <cell r="K2417" t="str">
            <v>VVF/TAL/EXP/0460</v>
          </cell>
          <cell r="L2417" t="str">
            <v>Sea</v>
          </cell>
          <cell r="M2417" t="str">
            <v>EOU</v>
          </cell>
          <cell r="N2417" t="str">
            <v>TALOJA</v>
          </cell>
          <cell r="O2417">
            <v>9103650458</v>
          </cell>
        </row>
        <row r="2418">
          <cell r="K2418" t="str">
            <v>VVF/TAL/EXP/0461</v>
          </cell>
          <cell r="L2418" t="str">
            <v>Sea</v>
          </cell>
          <cell r="M2418" t="str">
            <v>EOU</v>
          </cell>
          <cell r="N2418" t="str">
            <v>TALOJA</v>
          </cell>
          <cell r="O2418" t="str">
            <v>9103650452-53</v>
          </cell>
        </row>
        <row r="2419">
          <cell r="K2419" t="str">
            <v>VVF/TAL/EXP/0462</v>
          </cell>
          <cell r="L2419" t="str">
            <v>Sea</v>
          </cell>
          <cell r="M2419" t="str">
            <v>EOU</v>
          </cell>
          <cell r="N2419" t="str">
            <v>TALOJA</v>
          </cell>
          <cell r="O2419">
            <v>9103650457</v>
          </cell>
        </row>
        <row r="2420">
          <cell r="K2420" t="str">
            <v>VVF/TAL/EXP/0463</v>
          </cell>
          <cell r="L2420" t="str">
            <v>Sea</v>
          </cell>
          <cell r="M2420" t="str">
            <v>EOU</v>
          </cell>
          <cell r="N2420" t="str">
            <v>TALOJA</v>
          </cell>
          <cell r="O2420">
            <v>9103650456</v>
          </cell>
        </row>
        <row r="2421">
          <cell r="K2421" t="str">
            <v>VVF/TAL/EXP/0464</v>
          </cell>
          <cell r="L2421" t="str">
            <v>Sea</v>
          </cell>
          <cell r="M2421" t="str">
            <v>EOU</v>
          </cell>
          <cell r="N2421" t="str">
            <v>TALOJA</v>
          </cell>
          <cell r="O2421">
            <v>9103650459</v>
          </cell>
        </row>
        <row r="2422">
          <cell r="K2422" t="str">
            <v>VVF/TAL/EXP/0467</v>
          </cell>
          <cell r="L2422" t="str">
            <v>Sea</v>
          </cell>
          <cell r="M2422" t="str">
            <v>EOU</v>
          </cell>
          <cell r="N2422" t="str">
            <v>TALOJA</v>
          </cell>
          <cell r="O2422" t="str">
            <v>9103650465-66</v>
          </cell>
        </row>
        <row r="2423">
          <cell r="K2423" t="str">
            <v>VVF/TAL/EXP/0468</v>
          </cell>
          <cell r="L2423" t="str">
            <v>Sea</v>
          </cell>
          <cell r="M2423" t="str">
            <v>EOU</v>
          </cell>
          <cell r="N2423" t="str">
            <v>TALOJA</v>
          </cell>
          <cell r="O2423">
            <v>9103650467</v>
          </cell>
        </row>
        <row r="2424">
          <cell r="K2424" t="str">
            <v>VVF/TAL/EXP/0469</v>
          </cell>
          <cell r="L2424" t="str">
            <v>Sea</v>
          </cell>
          <cell r="M2424" t="str">
            <v>EOU</v>
          </cell>
          <cell r="N2424" t="str">
            <v>TALOJA</v>
          </cell>
          <cell r="O2424">
            <v>9103650468</v>
          </cell>
        </row>
        <row r="2425">
          <cell r="K2425" t="str">
            <v>VVF/TAL/EXP/0470</v>
          </cell>
          <cell r="L2425" t="str">
            <v>Sea</v>
          </cell>
          <cell r="M2425" t="str">
            <v>EOU</v>
          </cell>
          <cell r="N2425" t="str">
            <v>TALOJA</v>
          </cell>
          <cell r="O2425">
            <v>9103650472</v>
          </cell>
        </row>
        <row r="2426">
          <cell r="K2426" t="str">
            <v>VVF/TAL/EXP/0471</v>
          </cell>
          <cell r="L2426" t="str">
            <v>Sea</v>
          </cell>
          <cell r="M2426" t="str">
            <v>EOU</v>
          </cell>
          <cell r="N2426" t="str">
            <v>TALOJA</v>
          </cell>
          <cell r="O2426">
            <v>9103650469</v>
          </cell>
        </row>
        <row r="2427">
          <cell r="K2427" t="str">
            <v>VVF/TAL/EXP/0472</v>
          </cell>
          <cell r="L2427" t="str">
            <v>Sea</v>
          </cell>
          <cell r="M2427" t="str">
            <v>EOU</v>
          </cell>
          <cell r="N2427" t="str">
            <v>TALOJA</v>
          </cell>
          <cell r="O2427">
            <v>9103650471</v>
          </cell>
        </row>
        <row r="2428">
          <cell r="K2428" t="str">
            <v>VVF/TAL/EXP/0473</v>
          </cell>
          <cell r="L2428" t="str">
            <v>Sea</v>
          </cell>
          <cell r="M2428" t="str">
            <v>EOU</v>
          </cell>
          <cell r="N2428" t="str">
            <v>TALOJA</v>
          </cell>
          <cell r="O2428">
            <v>9103650474</v>
          </cell>
        </row>
        <row r="2429">
          <cell r="K2429" t="str">
            <v>VVF/TAL/EXP/0474</v>
          </cell>
          <cell r="L2429" t="str">
            <v>Sea</v>
          </cell>
          <cell r="M2429" t="str">
            <v>EOU</v>
          </cell>
          <cell r="N2429" t="str">
            <v>TALOJA</v>
          </cell>
          <cell r="O2429">
            <v>9103650470</v>
          </cell>
        </row>
        <row r="2430">
          <cell r="K2430" t="str">
            <v>VVF/TAL/EXP/0475</v>
          </cell>
          <cell r="L2430" t="str">
            <v>Sea</v>
          </cell>
          <cell r="M2430" t="str">
            <v>EOU</v>
          </cell>
          <cell r="N2430" t="str">
            <v>TALOJA</v>
          </cell>
          <cell r="O2430">
            <v>9103650478</v>
          </cell>
        </row>
        <row r="2431">
          <cell r="K2431" t="str">
            <v>VVF/TAL/EXP/0476</v>
          </cell>
          <cell r="L2431" t="str">
            <v>Sea</v>
          </cell>
          <cell r="M2431" t="str">
            <v>EOU</v>
          </cell>
          <cell r="N2431" t="str">
            <v>TALOJA</v>
          </cell>
          <cell r="O2431">
            <v>9103650484</v>
          </cell>
        </row>
        <row r="2432">
          <cell r="K2432" t="str">
            <v>VVF/TAL/EXP/0477</v>
          </cell>
          <cell r="L2432" t="str">
            <v>Sea</v>
          </cell>
          <cell r="M2432" t="str">
            <v>EOU</v>
          </cell>
          <cell r="N2432" t="str">
            <v>TALOJA</v>
          </cell>
          <cell r="O2432">
            <v>9103650473</v>
          </cell>
        </row>
        <row r="2433">
          <cell r="K2433" t="str">
            <v>VVF/TAL/EXP/0478</v>
          </cell>
          <cell r="L2433" t="str">
            <v>Sea</v>
          </cell>
          <cell r="M2433" t="str">
            <v>EOU</v>
          </cell>
          <cell r="N2433" t="str">
            <v>TALOJA</v>
          </cell>
          <cell r="O2433">
            <v>9103650476</v>
          </cell>
        </row>
        <row r="2434">
          <cell r="K2434" t="str">
            <v>VVF/TAL/EXP/0479</v>
          </cell>
          <cell r="L2434" t="str">
            <v>Sea</v>
          </cell>
          <cell r="M2434" t="str">
            <v>EOU</v>
          </cell>
          <cell r="N2434" t="str">
            <v>TALOJA</v>
          </cell>
          <cell r="O2434">
            <v>9103650475</v>
          </cell>
        </row>
        <row r="2435">
          <cell r="K2435" t="str">
            <v>VVF/TAL/EXP/0480</v>
          </cell>
          <cell r="L2435" t="str">
            <v>Sea</v>
          </cell>
          <cell r="M2435" t="str">
            <v>EOU</v>
          </cell>
          <cell r="N2435" t="str">
            <v>TALOJA</v>
          </cell>
          <cell r="O2435">
            <v>9103650479</v>
          </cell>
        </row>
        <row r="2436">
          <cell r="K2436" t="str">
            <v>VVF/TAL/EXP/0482</v>
          </cell>
          <cell r="L2436" t="str">
            <v>Sea</v>
          </cell>
          <cell r="M2436" t="str">
            <v>EOU</v>
          </cell>
          <cell r="N2436" t="str">
            <v>TALOJA</v>
          </cell>
          <cell r="O2436">
            <v>9103650480</v>
          </cell>
        </row>
        <row r="2437">
          <cell r="K2437" t="str">
            <v>VVF/TAL/EXP/0483</v>
          </cell>
          <cell r="L2437" t="str">
            <v>Sea</v>
          </cell>
          <cell r="M2437" t="str">
            <v>EOU</v>
          </cell>
          <cell r="N2437" t="str">
            <v>TALOJA</v>
          </cell>
          <cell r="O2437">
            <v>9103650482</v>
          </cell>
        </row>
        <row r="2438">
          <cell r="K2438" t="str">
            <v>VVF/TAL/EXP/0484</v>
          </cell>
          <cell r="L2438" t="str">
            <v>Sea</v>
          </cell>
          <cell r="M2438" t="str">
            <v>EOU</v>
          </cell>
          <cell r="N2438" t="str">
            <v>TALOJA</v>
          </cell>
          <cell r="O2438">
            <v>9103650485</v>
          </cell>
        </row>
        <row r="2439">
          <cell r="K2439" t="str">
            <v>VVF/TAL/EXP/0485</v>
          </cell>
          <cell r="L2439" t="str">
            <v>Sea</v>
          </cell>
          <cell r="M2439" t="str">
            <v>EOU</v>
          </cell>
          <cell r="N2439" t="str">
            <v>TALOJA</v>
          </cell>
          <cell r="O2439">
            <v>9103650483</v>
          </cell>
        </row>
        <row r="2440">
          <cell r="K2440" t="str">
            <v>VVF/TAL/EXP/0486</v>
          </cell>
          <cell r="L2440" t="str">
            <v>Sea</v>
          </cell>
          <cell r="M2440" t="str">
            <v>EOU</v>
          </cell>
          <cell r="N2440" t="str">
            <v>TALOJA</v>
          </cell>
          <cell r="O2440">
            <v>9103650486</v>
          </cell>
        </row>
        <row r="2441">
          <cell r="K2441" t="str">
            <v>VVF/TAL/EXP/0487</v>
          </cell>
          <cell r="L2441" t="str">
            <v>Sea</v>
          </cell>
          <cell r="M2441" t="str">
            <v>EOU</v>
          </cell>
          <cell r="N2441" t="str">
            <v>TALOJA</v>
          </cell>
          <cell r="O2441">
            <v>9103650487</v>
          </cell>
        </row>
        <row r="2442">
          <cell r="K2442" t="str">
            <v>VVF/TAL/EXP/0488</v>
          </cell>
          <cell r="L2442" t="str">
            <v>Sea</v>
          </cell>
          <cell r="M2442" t="str">
            <v>EOU</v>
          </cell>
          <cell r="N2442" t="str">
            <v>TALOJA</v>
          </cell>
          <cell r="O2442">
            <v>9103650488</v>
          </cell>
        </row>
        <row r="2443">
          <cell r="K2443" t="str">
            <v>VVF/TAL/EXP/0490</v>
          </cell>
          <cell r="L2443" t="str">
            <v>Sea</v>
          </cell>
          <cell r="M2443" t="str">
            <v>EOU</v>
          </cell>
          <cell r="N2443" t="str">
            <v>TALOJA</v>
          </cell>
          <cell r="O2443">
            <v>9103650489</v>
          </cell>
        </row>
        <row r="2444">
          <cell r="K2444" t="str">
            <v>VVF/TAL/EXP/0492</v>
          </cell>
          <cell r="L2444" t="str">
            <v>Sea</v>
          </cell>
          <cell r="M2444" t="str">
            <v>EOU</v>
          </cell>
          <cell r="N2444" t="str">
            <v>TALOJA</v>
          </cell>
          <cell r="O2444">
            <v>9103650494</v>
          </cell>
        </row>
        <row r="2445">
          <cell r="K2445" t="str">
            <v>VVF/TAL/EXP/0493</v>
          </cell>
          <cell r="L2445" t="str">
            <v>Sea</v>
          </cell>
          <cell r="M2445" t="str">
            <v>EOU</v>
          </cell>
          <cell r="N2445" t="str">
            <v>TALOJA</v>
          </cell>
          <cell r="O2445">
            <v>9103650492</v>
          </cell>
        </row>
        <row r="2446">
          <cell r="K2446" t="str">
            <v>VVF/TAL/EXP/0495</v>
          </cell>
          <cell r="L2446" t="str">
            <v>Sea</v>
          </cell>
          <cell r="M2446" t="str">
            <v>EOU</v>
          </cell>
          <cell r="N2446" t="str">
            <v>TALOJA</v>
          </cell>
          <cell r="O2446">
            <v>9103650495</v>
          </cell>
        </row>
        <row r="2447">
          <cell r="K2447" t="str">
            <v>VVF/TAL/EXP/0496</v>
          </cell>
          <cell r="L2447" t="str">
            <v>Sea</v>
          </cell>
          <cell r="M2447" t="str">
            <v>EOU</v>
          </cell>
          <cell r="N2447" t="str">
            <v>TALOJA</v>
          </cell>
          <cell r="O2447">
            <v>9103650494</v>
          </cell>
        </row>
        <row r="2448">
          <cell r="K2448" t="str">
            <v>VVF/TAL/EXP/0499</v>
          </cell>
          <cell r="L2448" t="str">
            <v>Sea</v>
          </cell>
          <cell r="M2448" t="str">
            <v>EOU</v>
          </cell>
          <cell r="N2448" t="str">
            <v>TALOJA</v>
          </cell>
          <cell r="O2448">
            <v>9103650498</v>
          </cell>
        </row>
        <row r="2449">
          <cell r="K2449" t="str">
            <v>VVF/TAL/EXP/501</v>
          </cell>
          <cell r="L2449" t="str">
            <v>Sea</v>
          </cell>
          <cell r="M2449" t="str">
            <v>EOU</v>
          </cell>
          <cell r="N2449" t="str">
            <v>TALOJA</v>
          </cell>
          <cell r="O2449">
            <v>9103650501</v>
          </cell>
        </row>
        <row r="2450">
          <cell r="K2450" t="str">
            <v>VVF/TAL/EXP/508</v>
          </cell>
          <cell r="L2450" t="str">
            <v>Sea</v>
          </cell>
          <cell r="M2450" t="str">
            <v>EOU</v>
          </cell>
          <cell r="N2450" t="str">
            <v>TALOJA</v>
          </cell>
          <cell r="O2450">
            <v>9103650505</v>
          </cell>
        </row>
        <row r="2451">
          <cell r="K2451" t="str">
            <v>VVF/TAL/EXP/511</v>
          </cell>
          <cell r="L2451" t="str">
            <v>Sea</v>
          </cell>
          <cell r="M2451" t="str">
            <v>EOU</v>
          </cell>
          <cell r="N2451" t="str">
            <v>TALOJA</v>
          </cell>
          <cell r="O2451">
            <v>9103650509</v>
          </cell>
        </row>
        <row r="2452">
          <cell r="K2452" t="str">
            <v>VVF/TAL/EXP/512</v>
          </cell>
          <cell r="L2452" t="str">
            <v>Sea</v>
          </cell>
          <cell r="M2452" t="str">
            <v>EOU</v>
          </cell>
          <cell r="N2452" t="str">
            <v>TALOJA</v>
          </cell>
          <cell r="O2452">
            <v>9103650510</v>
          </cell>
        </row>
        <row r="2453">
          <cell r="K2453" t="str">
            <v>VVF/TAL/EXP/513</v>
          </cell>
          <cell r="L2453" t="str">
            <v>Sea</v>
          </cell>
          <cell r="M2453" t="str">
            <v>EOU</v>
          </cell>
          <cell r="N2453" t="str">
            <v>TALOJA</v>
          </cell>
          <cell r="O2453">
            <v>9103650511</v>
          </cell>
        </row>
        <row r="2454">
          <cell r="K2454" t="str">
            <v>VVF/TAL/EXP/516</v>
          </cell>
          <cell r="L2454" t="str">
            <v>Sea</v>
          </cell>
          <cell r="M2454" t="str">
            <v>EOU</v>
          </cell>
          <cell r="N2454" t="str">
            <v>TALOJA</v>
          </cell>
          <cell r="O2454" t="str">
            <v>9103650514-15</v>
          </cell>
        </row>
        <row r="2455">
          <cell r="K2455" t="str">
            <v>VVF/TAL/EXP/517</v>
          </cell>
          <cell r="L2455" t="str">
            <v>Sea</v>
          </cell>
          <cell r="M2455" t="str">
            <v>EOU</v>
          </cell>
          <cell r="N2455" t="str">
            <v>TALOJA</v>
          </cell>
          <cell r="O2455">
            <v>9103650513</v>
          </cell>
        </row>
        <row r="2456">
          <cell r="K2456" t="str">
            <v>VVF/TAL/EXP/518</v>
          </cell>
          <cell r="L2456" t="str">
            <v>Sea</v>
          </cell>
          <cell r="M2456" t="str">
            <v>EOU</v>
          </cell>
          <cell r="N2456" t="str">
            <v>TALOJA</v>
          </cell>
          <cell r="O2456" t="str">
            <v>9103650514-15</v>
          </cell>
        </row>
        <row r="2457">
          <cell r="K2457" t="str">
            <v>VVF/TAL/EXP/521</v>
          </cell>
          <cell r="L2457" t="str">
            <v>Sea</v>
          </cell>
          <cell r="M2457" t="str">
            <v>EOU</v>
          </cell>
          <cell r="N2457" t="str">
            <v>TALOJA</v>
          </cell>
          <cell r="O2457">
            <v>9103650517</v>
          </cell>
        </row>
        <row r="2458">
          <cell r="K2458" t="str">
            <v>VVF/TAL/EXP/489</v>
          </cell>
          <cell r="L2458" t="str">
            <v>Sea</v>
          </cell>
          <cell r="M2458" t="str">
            <v>EOU</v>
          </cell>
          <cell r="N2458" t="str">
            <v>TALOJA</v>
          </cell>
          <cell r="O2458" t="str">
            <v>9103650490-91</v>
          </cell>
        </row>
        <row r="2459">
          <cell r="K2459" t="str">
            <v>VVF/TAL/EXP/491</v>
          </cell>
          <cell r="L2459" t="str">
            <v>Sea</v>
          </cell>
          <cell r="M2459" t="str">
            <v>EOU</v>
          </cell>
          <cell r="N2459" t="str">
            <v>TALOJA</v>
          </cell>
          <cell r="O2459" t="str">
            <v>9103650490-91</v>
          </cell>
        </row>
        <row r="2460">
          <cell r="K2460" t="str">
            <v>VVF/TAL/EXP/494</v>
          </cell>
          <cell r="L2460" t="str">
            <v>Sea</v>
          </cell>
          <cell r="M2460" t="str">
            <v>EOU</v>
          </cell>
          <cell r="N2460" t="str">
            <v>TALOJA</v>
          </cell>
          <cell r="O2460">
            <v>9103650493</v>
          </cell>
        </row>
        <row r="2461">
          <cell r="K2461" t="str">
            <v>VVF/TAL/EXP/391</v>
          </cell>
          <cell r="L2461" t="str">
            <v>Sea</v>
          </cell>
          <cell r="M2461" t="str">
            <v>EOU</v>
          </cell>
          <cell r="N2461" t="str">
            <v>TALOJA</v>
          </cell>
          <cell r="O2461">
            <v>9103650389</v>
          </cell>
        </row>
        <row r="2462">
          <cell r="K2462" t="str">
            <v>VVF/TAL/EXP/498</v>
          </cell>
          <cell r="L2462" t="str">
            <v>Sea</v>
          </cell>
          <cell r="M2462" t="str">
            <v>EOU</v>
          </cell>
          <cell r="N2462" t="str">
            <v>TALOJA</v>
          </cell>
          <cell r="O2462">
            <v>9103650499</v>
          </cell>
        </row>
        <row r="2463">
          <cell r="K2463" t="str">
            <v>VVF/TAL/EXP/500</v>
          </cell>
          <cell r="L2463" t="str">
            <v>Sea</v>
          </cell>
          <cell r="M2463" t="str">
            <v>EOU</v>
          </cell>
          <cell r="N2463" t="str">
            <v>TALOJA</v>
          </cell>
          <cell r="O2463">
            <v>9103650497</v>
          </cell>
        </row>
        <row r="2464">
          <cell r="K2464" t="str">
            <v>VVF/TAL/EXP/502</v>
          </cell>
          <cell r="L2464" t="str">
            <v>Sea</v>
          </cell>
          <cell r="M2464" t="str">
            <v>EOU</v>
          </cell>
          <cell r="N2464" t="str">
            <v>TALOJA</v>
          </cell>
          <cell r="O2464">
            <v>9103650500</v>
          </cell>
        </row>
        <row r="2465">
          <cell r="K2465" t="str">
            <v>VVF/TAL/EXP/503</v>
          </cell>
          <cell r="L2465" t="str">
            <v>Sea</v>
          </cell>
          <cell r="M2465" t="str">
            <v>EOU</v>
          </cell>
          <cell r="N2465" t="str">
            <v>TALOJA</v>
          </cell>
          <cell r="O2465">
            <v>9103650502</v>
          </cell>
        </row>
        <row r="2466">
          <cell r="K2466" t="str">
            <v>VVF/TAL/EXP/505</v>
          </cell>
          <cell r="L2466" t="str">
            <v>Sea</v>
          </cell>
          <cell r="M2466" t="str">
            <v>EOU</v>
          </cell>
          <cell r="N2466" t="str">
            <v>TALOJA</v>
          </cell>
          <cell r="O2466" t="str">
            <v>9103650506-07</v>
          </cell>
        </row>
        <row r="2467">
          <cell r="K2467" t="str">
            <v>VVF/TAL/EXP/506</v>
          </cell>
          <cell r="L2467" t="str">
            <v>Sea</v>
          </cell>
          <cell r="M2467" t="str">
            <v>EOU</v>
          </cell>
          <cell r="N2467" t="str">
            <v>TALOJA</v>
          </cell>
          <cell r="O2467" t="str">
            <v>9103650506-07</v>
          </cell>
        </row>
        <row r="2468">
          <cell r="K2468" t="str">
            <v>VVF/TAL/EXP/509</v>
          </cell>
          <cell r="L2468" t="str">
            <v>Sea</v>
          </cell>
          <cell r="M2468" t="str">
            <v>EOU</v>
          </cell>
          <cell r="N2468" t="str">
            <v>TALOJA</v>
          </cell>
          <cell r="O2468" t="str">
            <v>9103650506-07</v>
          </cell>
        </row>
        <row r="2469">
          <cell r="K2469" t="str">
            <v>VVF/TAL/EXP/510</v>
          </cell>
          <cell r="L2469" t="str">
            <v>Sea</v>
          </cell>
          <cell r="M2469" t="str">
            <v>EOU</v>
          </cell>
          <cell r="N2469" t="str">
            <v>TALOJA</v>
          </cell>
          <cell r="O2469">
            <v>9103650508</v>
          </cell>
        </row>
        <row r="2470">
          <cell r="K2470" t="str">
            <v>VVF/TAL/EXP/514</v>
          </cell>
          <cell r="L2470" t="str">
            <v>Sea</v>
          </cell>
          <cell r="M2470" t="str">
            <v>EOU</v>
          </cell>
          <cell r="N2470" t="str">
            <v>TALOJA</v>
          </cell>
          <cell r="O2470">
            <v>9103650512</v>
          </cell>
        </row>
        <row r="2471">
          <cell r="K2471" t="str">
            <v>VVF/TAL/EXP/515</v>
          </cell>
          <cell r="L2471" t="str">
            <v>Sea</v>
          </cell>
          <cell r="M2471" t="str">
            <v>EOU</v>
          </cell>
          <cell r="N2471" t="str">
            <v>TALOJA</v>
          </cell>
          <cell r="O2471">
            <v>9103650519</v>
          </cell>
        </row>
        <row r="2472">
          <cell r="K2472" t="str">
            <v>VVF/TAL/EXP/519</v>
          </cell>
          <cell r="L2472" t="str">
            <v>Sea</v>
          </cell>
          <cell r="M2472" t="str">
            <v>EOU</v>
          </cell>
          <cell r="N2472" t="str">
            <v>TALOJA</v>
          </cell>
          <cell r="O2472">
            <v>9103650516</v>
          </cell>
        </row>
        <row r="2473">
          <cell r="K2473" t="str">
            <v>VVF/TAL/EXP/520</v>
          </cell>
          <cell r="L2473" t="str">
            <v>Sea</v>
          </cell>
          <cell r="M2473" t="str">
            <v>EOU</v>
          </cell>
          <cell r="N2473" t="str">
            <v>TALOJA</v>
          </cell>
          <cell r="O2473">
            <v>9103650518</v>
          </cell>
        </row>
        <row r="2474">
          <cell r="K2474" t="str">
            <v>VVF/TAL/EXP/522</v>
          </cell>
          <cell r="L2474" t="str">
            <v>Sea</v>
          </cell>
          <cell r="M2474" t="str">
            <v>EOU</v>
          </cell>
          <cell r="N2474" t="str">
            <v>TALOJA</v>
          </cell>
          <cell r="O2474">
            <v>9103650520</v>
          </cell>
        </row>
        <row r="2475">
          <cell r="K2475" t="str">
            <v>VVF/TAL/EXP/523</v>
          </cell>
          <cell r="L2475" t="str">
            <v>Sea</v>
          </cell>
          <cell r="M2475" t="str">
            <v>EOU</v>
          </cell>
          <cell r="N2475" t="str">
            <v>TALOJA</v>
          </cell>
          <cell r="O2475">
            <v>9103650521</v>
          </cell>
        </row>
        <row r="2476">
          <cell r="K2476" t="str">
            <v>VVF/TAL/EXP/524</v>
          </cell>
          <cell r="L2476" t="str">
            <v>Sea</v>
          </cell>
          <cell r="M2476" t="str">
            <v>EOU</v>
          </cell>
          <cell r="N2476" t="str">
            <v>TALOJA</v>
          </cell>
          <cell r="O2476">
            <v>9103650522</v>
          </cell>
        </row>
        <row r="2477">
          <cell r="K2477" t="str">
            <v>VVF/TAL/EXP/525</v>
          </cell>
          <cell r="L2477" t="str">
            <v>Sea</v>
          </cell>
          <cell r="M2477" t="str">
            <v>EOU</v>
          </cell>
          <cell r="N2477" t="str">
            <v>TALOJA</v>
          </cell>
          <cell r="O2477">
            <v>9103650523</v>
          </cell>
        </row>
        <row r="2478">
          <cell r="K2478" t="str">
            <v>VVF/TAL/EXP/526</v>
          </cell>
          <cell r="L2478" t="str">
            <v>Sea</v>
          </cell>
          <cell r="M2478" t="str">
            <v>EOU</v>
          </cell>
          <cell r="N2478" t="str">
            <v>TALOJA</v>
          </cell>
          <cell r="O2478">
            <v>9103650524</v>
          </cell>
        </row>
        <row r="2479">
          <cell r="K2479" t="str">
            <v>VVF/TAL/EXP/527</v>
          </cell>
          <cell r="L2479" t="str">
            <v>Sea</v>
          </cell>
          <cell r="M2479" t="str">
            <v>EOU</v>
          </cell>
          <cell r="N2479" t="str">
            <v>TALOJA</v>
          </cell>
          <cell r="O2479">
            <v>9103650525</v>
          </cell>
        </row>
        <row r="2480">
          <cell r="K2480" t="str">
            <v>VVF/TAL/EXP/528</v>
          </cell>
          <cell r="L2480" t="str">
            <v>Sea</v>
          </cell>
          <cell r="M2480" t="str">
            <v>EOU</v>
          </cell>
          <cell r="N2480" t="str">
            <v>TALOJA</v>
          </cell>
          <cell r="O2480" t="str">
            <v>9103650526-27</v>
          </cell>
        </row>
        <row r="2481">
          <cell r="K2481" t="str">
            <v>VVF/TAL/EXP/529</v>
          </cell>
          <cell r="L2481" t="str">
            <v>Sea</v>
          </cell>
          <cell r="M2481" t="str">
            <v>EOU</v>
          </cell>
          <cell r="N2481" t="str">
            <v>TALOJA</v>
          </cell>
          <cell r="O2481" t="str">
            <v>9103650526-27</v>
          </cell>
        </row>
        <row r="2482">
          <cell r="K2482" t="str">
            <v>VVF/TAL/EXP/530</v>
          </cell>
          <cell r="L2482" t="str">
            <v>Sea</v>
          </cell>
          <cell r="M2482" t="str">
            <v>EOU</v>
          </cell>
          <cell r="N2482" t="str">
            <v>TALOJA</v>
          </cell>
          <cell r="O2482">
            <v>9103650529</v>
          </cell>
        </row>
        <row r="2483">
          <cell r="K2483" t="str">
            <v>VVF/TAL/EXP/531</v>
          </cell>
          <cell r="L2483" t="str">
            <v>Sea</v>
          </cell>
          <cell r="M2483" t="str">
            <v>EOU</v>
          </cell>
          <cell r="N2483" t="str">
            <v>TALOJA</v>
          </cell>
          <cell r="O2483">
            <v>9103650528</v>
          </cell>
        </row>
        <row r="2484">
          <cell r="K2484" t="str">
            <v>VVF/TAL/EXP/532</v>
          </cell>
          <cell r="L2484" t="str">
            <v>Sea</v>
          </cell>
          <cell r="M2484" t="str">
            <v>EOU</v>
          </cell>
          <cell r="N2484" t="str">
            <v>TALOJA</v>
          </cell>
          <cell r="O2484" t="str">
            <v>9103650530-31</v>
          </cell>
        </row>
        <row r="2485">
          <cell r="K2485" t="str">
            <v>VVF/TAL/EXP/533</v>
          </cell>
          <cell r="L2485" t="str">
            <v>Sea</v>
          </cell>
          <cell r="M2485" t="str">
            <v>EOU</v>
          </cell>
          <cell r="N2485" t="str">
            <v>TALOJA</v>
          </cell>
          <cell r="O2485" t="str">
            <v>9103650530-31</v>
          </cell>
        </row>
        <row r="2486">
          <cell r="K2486" t="str">
            <v>VVF/TAL/EXP/534</v>
          </cell>
          <cell r="L2486" t="str">
            <v>Sea</v>
          </cell>
          <cell r="M2486" t="str">
            <v>EOU</v>
          </cell>
          <cell r="N2486" t="str">
            <v>TALOJA</v>
          </cell>
          <cell r="O2486">
            <v>9103650535</v>
          </cell>
        </row>
        <row r="2487">
          <cell r="K2487" t="str">
            <v>VVF/TAL/EXP/535</v>
          </cell>
          <cell r="L2487" t="str">
            <v>Sea</v>
          </cell>
          <cell r="M2487" t="str">
            <v>EOU</v>
          </cell>
          <cell r="N2487" t="str">
            <v>TALOJA</v>
          </cell>
          <cell r="O2487">
            <v>9103650534</v>
          </cell>
        </row>
        <row r="2488">
          <cell r="K2488" t="str">
            <v>VVF/TAL/EXP/536</v>
          </cell>
          <cell r="L2488" t="str">
            <v>Sea</v>
          </cell>
          <cell r="M2488" t="str">
            <v>EOU</v>
          </cell>
          <cell r="N2488" t="str">
            <v>TALOJA</v>
          </cell>
          <cell r="O2488">
            <v>9103650532</v>
          </cell>
        </row>
        <row r="2489">
          <cell r="K2489" t="str">
            <v>VVF/TAL/EXP/538</v>
          </cell>
          <cell r="L2489" t="str">
            <v>Sea</v>
          </cell>
          <cell r="M2489" t="str">
            <v>EOU</v>
          </cell>
          <cell r="N2489" t="str">
            <v>TALOJA</v>
          </cell>
          <cell r="O2489">
            <v>9103650536</v>
          </cell>
        </row>
        <row r="2490">
          <cell r="K2490" t="str">
            <v>VVF/TAL/EXP/539</v>
          </cell>
          <cell r="L2490" t="str">
            <v>Sea</v>
          </cell>
          <cell r="M2490" t="str">
            <v>EOU</v>
          </cell>
          <cell r="N2490" t="str">
            <v>TALOJA</v>
          </cell>
          <cell r="O2490">
            <v>9103650537</v>
          </cell>
        </row>
        <row r="2491">
          <cell r="K2491" t="str">
            <v>VVF/TAL/EXP/540</v>
          </cell>
          <cell r="L2491" t="str">
            <v>Sea</v>
          </cell>
          <cell r="M2491" t="str">
            <v>EOU</v>
          </cell>
          <cell r="N2491" t="str">
            <v>TALOJA</v>
          </cell>
          <cell r="O2491">
            <v>9103650538</v>
          </cell>
        </row>
        <row r="2492">
          <cell r="K2492" t="str">
            <v>VVF/TAL/EXP/541</v>
          </cell>
          <cell r="L2492" t="str">
            <v>Sea</v>
          </cell>
          <cell r="M2492" t="str">
            <v>EOU</v>
          </cell>
          <cell r="N2492" t="str">
            <v>TALOJA</v>
          </cell>
          <cell r="O2492">
            <v>9103650540</v>
          </cell>
        </row>
        <row r="2493">
          <cell r="K2493" t="str">
            <v>VVF/TAL/EXP/542</v>
          </cell>
          <cell r="L2493" t="str">
            <v>Sea</v>
          </cell>
          <cell r="M2493" t="str">
            <v>EOU</v>
          </cell>
          <cell r="N2493" t="str">
            <v>TALOJA</v>
          </cell>
          <cell r="O2493">
            <v>9103650541</v>
          </cell>
        </row>
        <row r="2494">
          <cell r="K2494" t="str">
            <v>VVF/TAL/EXP/543</v>
          </cell>
          <cell r="L2494" t="str">
            <v>Sea</v>
          </cell>
          <cell r="M2494" t="str">
            <v>EOU</v>
          </cell>
          <cell r="N2494" t="str">
            <v>TALOJA</v>
          </cell>
          <cell r="O2494">
            <v>9103650539</v>
          </cell>
        </row>
        <row r="2495">
          <cell r="K2495" t="str">
            <v>VVF/TAL/EXP/544</v>
          </cell>
          <cell r="L2495" t="str">
            <v>Sea</v>
          </cell>
          <cell r="M2495" t="str">
            <v>EOU</v>
          </cell>
          <cell r="N2495" t="str">
            <v>TALOJA</v>
          </cell>
          <cell r="O2495">
            <v>9103650544</v>
          </cell>
        </row>
        <row r="2496">
          <cell r="K2496" t="str">
            <v>VVF/TAL/EXP/545</v>
          </cell>
          <cell r="L2496" t="str">
            <v>Sea</v>
          </cell>
          <cell r="M2496" t="str">
            <v>EOU</v>
          </cell>
          <cell r="N2496" t="str">
            <v>TALOJA</v>
          </cell>
          <cell r="O2496">
            <v>9103650545</v>
          </cell>
        </row>
        <row r="2497">
          <cell r="K2497" t="str">
            <v>VVF/TAL/EXP/546</v>
          </cell>
          <cell r="L2497" t="str">
            <v>Sea</v>
          </cell>
          <cell r="M2497" t="str">
            <v>EOU</v>
          </cell>
          <cell r="N2497" t="str">
            <v>TALOJA</v>
          </cell>
          <cell r="O2497">
            <v>9103650543</v>
          </cell>
        </row>
        <row r="2498">
          <cell r="K2498" t="str">
            <v>VVF/TAL/EXP/547</v>
          </cell>
          <cell r="L2498" t="str">
            <v>Sea</v>
          </cell>
          <cell r="M2498" t="str">
            <v>EOU</v>
          </cell>
          <cell r="N2498" t="str">
            <v>TALOJA</v>
          </cell>
          <cell r="O2498">
            <v>9103650542</v>
          </cell>
        </row>
        <row r="2499">
          <cell r="K2499" t="str">
            <v>VVF/TAL/EXP/548</v>
          </cell>
          <cell r="L2499" t="str">
            <v>Sea</v>
          </cell>
          <cell r="M2499" t="str">
            <v>EOU</v>
          </cell>
          <cell r="N2499" t="str">
            <v>TALOJA</v>
          </cell>
          <cell r="O2499">
            <v>9103650546</v>
          </cell>
        </row>
        <row r="2500">
          <cell r="K2500" t="str">
            <v>VVF/TAL/EXP/549</v>
          </cell>
          <cell r="L2500" t="str">
            <v>Sea</v>
          </cell>
          <cell r="M2500" t="str">
            <v>EOU</v>
          </cell>
          <cell r="N2500" t="str">
            <v>TALOJA</v>
          </cell>
          <cell r="O2500">
            <v>9103650547</v>
          </cell>
        </row>
        <row r="2501">
          <cell r="K2501" t="str">
            <v>VVF/TAL/EXP/550</v>
          </cell>
          <cell r="L2501" t="str">
            <v>Sea</v>
          </cell>
          <cell r="M2501" t="str">
            <v>EOU</v>
          </cell>
          <cell r="N2501" t="str">
            <v>TALOJA</v>
          </cell>
          <cell r="O2501">
            <v>9103650548</v>
          </cell>
        </row>
        <row r="2502">
          <cell r="K2502" t="str">
            <v>VVF/TAL/EXP/551</v>
          </cell>
          <cell r="L2502" t="str">
            <v>Sea</v>
          </cell>
          <cell r="M2502" t="str">
            <v>EOU</v>
          </cell>
          <cell r="N2502" t="str">
            <v>TALOJA</v>
          </cell>
          <cell r="O2502">
            <v>9103650549</v>
          </cell>
        </row>
        <row r="2503">
          <cell r="K2503" t="str">
            <v>VVF/TAL/EXP/552</v>
          </cell>
          <cell r="L2503" t="str">
            <v>Sea</v>
          </cell>
          <cell r="M2503" t="str">
            <v>EOU</v>
          </cell>
          <cell r="N2503" t="str">
            <v>TALOJA</v>
          </cell>
          <cell r="O2503">
            <v>9103650550</v>
          </cell>
        </row>
        <row r="2504">
          <cell r="K2504" t="str">
            <v>VVF/TAL/EXP/553</v>
          </cell>
          <cell r="L2504" t="str">
            <v>Sea</v>
          </cell>
          <cell r="M2504" t="str">
            <v>EOU</v>
          </cell>
          <cell r="N2504" t="str">
            <v>TALOJA</v>
          </cell>
          <cell r="O2504">
            <v>9103650551</v>
          </cell>
        </row>
        <row r="2505">
          <cell r="K2505" t="str">
            <v>VVF/TAL/EXP/554</v>
          </cell>
          <cell r="L2505" t="str">
            <v>Sea</v>
          </cell>
          <cell r="M2505" t="str">
            <v>EOU</v>
          </cell>
          <cell r="N2505" t="str">
            <v>TALOJA</v>
          </cell>
          <cell r="O2505">
            <v>9103650552</v>
          </cell>
        </row>
        <row r="2506">
          <cell r="K2506" t="str">
            <v>VVF/TAL/EXP/555</v>
          </cell>
          <cell r="L2506" t="str">
            <v>Sea</v>
          </cell>
          <cell r="M2506" t="str">
            <v>EOU</v>
          </cell>
          <cell r="N2506" t="str">
            <v>TALOJA</v>
          </cell>
          <cell r="O2506" t="str">
            <v>9103650555-56</v>
          </cell>
        </row>
        <row r="2507">
          <cell r="K2507" t="str">
            <v>VVF/TAL/EXP/556</v>
          </cell>
          <cell r="L2507" t="str">
            <v>Sea</v>
          </cell>
          <cell r="M2507" t="str">
            <v>EOU</v>
          </cell>
          <cell r="N2507" t="str">
            <v>TALOJA</v>
          </cell>
          <cell r="O2507" t="str">
            <v>9103650555-56</v>
          </cell>
        </row>
        <row r="2508">
          <cell r="K2508" t="str">
            <v>VVF/TAL/EXP/558</v>
          </cell>
          <cell r="L2508" t="str">
            <v>Sea</v>
          </cell>
          <cell r="M2508" t="str">
            <v>EOU</v>
          </cell>
          <cell r="N2508" t="str">
            <v>TALOJA</v>
          </cell>
          <cell r="O2508" t="str">
            <v>9103650555-56</v>
          </cell>
        </row>
        <row r="2509">
          <cell r="K2509" t="str">
            <v>VVF/TAL/EXP/557</v>
          </cell>
          <cell r="L2509" t="str">
            <v>Sea</v>
          </cell>
          <cell r="M2509" t="str">
            <v>EOU</v>
          </cell>
          <cell r="N2509" t="str">
            <v>TALOJA</v>
          </cell>
          <cell r="O2509">
            <v>9103650553</v>
          </cell>
        </row>
        <row r="2510">
          <cell r="K2510" t="str">
            <v>VVF/TAL/EXP/559</v>
          </cell>
          <cell r="L2510" t="str">
            <v>Sea</v>
          </cell>
          <cell r="M2510" t="str">
            <v>EOU</v>
          </cell>
          <cell r="N2510" t="str">
            <v>TALOJA</v>
          </cell>
          <cell r="O2510" t="str">
            <v>9103650560-61</v>
          </cell>
        </row>
        <row r="2511">
          <cell r="K2511" t="str">
            <v>VVF/TAL/EXP/562</v>
          </cell>
          <cell r="L2511" t="str">
            <v>Sea</v>
          </cell>
          <cell r="M2511" t="str">
            <v>EOU</v>
          </cell>
          <cell r="N2511" t="str">
            <v>TALOJA</v>
          </cell>
          <cell r="O2511" t="str">
            <v>9103650560-61</v>
          </cell>
        </row>
        <row r="2512">
          <cell r="K2512" t="str">
            <v>VVF/TAL/EXP/563</v>
          </cell>
          <cell r="L2512" t="str">
            <v>Sea</v>
          </cell>
          <cell r="M2512" t="str">
            <v>EOU</v>
          </cell>
          <cell r="N2512" t="str">
            <v>TALOJA</v>
          </cell>
          <cell r="O2512" t="str">
            <v>9103650560-61</v>
          </cell>
        </row>
        <row r="2513">
          <cell r="K2513" t="str">
            <v>VVF/TAL/EXP/565</v>
          </cell>
          <cell r="L2513" t="str">
            <v>Sea</v>
          </cell>
          <cell r="M2513" t="str">
            <v>EOU</v>
          </cell>
          <cell r="N2513" t="str">
            <v>TALOJA</v>
          </cell>
          <cell r="O2513">
            <v>9103650558</v>
          </cell>
        </row>
        <row r="2514">
          <cell r="K2514" t="str">
            <v>VVF/TAL/EXP/566</v>
          </cell>
          <cell r="L2514" t="str">
            <v>Sea</v>
          </cell>
          <cell r="M2514" t="str">
            <v>EOU</v>
          </cell>
          <cell r="N2514" t="str">
            <v>TALOJA</v>
          </cell>
          <cell r="O2514">
            <v>9103650562</v>
          </cell>
        </row>
        <row r="2515">
          <cell r="K2515" t="str">
            <v>VVF/TAL/EXP/567</v>
          </cell>
          <cell r="L2515" t="str">
            <v>Sea</v>
          </cell>
          <cell r="M2515" t="str">
            <v>EOU</v>
          </cell>
          <cell r="N2515" t="str">
            <v>TALOJA</v>
          </cell>
          <cell r="O2515">
            <v>9103650564</v>
          </cell>
        </row>
        <row r="2516">
          <cell r="K2516" t="str">
            <v>VVF/TAL/EXP/568</v>
          </cell>
          <cell r="L2516" t="str">
            <v>Sea</v>
          </cell>
          <cell r="M2516" t="str">
            <v>EOU</v>
          </cell>
          <cell r="N2516" t="str">
            <v>TALOJA</v>
          </cell>
          <cell r="O2516">
            <v>9103650563</v>
          </cell>
        </row>
        <row r="2517">
          <cell r="K2517" t="str">
            <v>VVF/TAL/EXP/569</v>
          </cell>
          <cell r="L2517" t="str">
            <v>Sea</v>
          </cell>
          <cell r="M2517" t="str">
            <v>EOU</v>
          </cell>
          <cell r="N2517" t="str">
            <v>TALOJA</v>
          </cell>
          <cell r="O2517">
            <v>9103650566</v>
          </cell>
        </row>
        <row r="2518">
          <cell r="K2518" t="str">
            <v>VVF/TAL/EXP/570</v>
          </cell>
          <cell r="L2518" t="str">
            <v>Sea</v>
          </cell>
          <cell r="M2518" t="str">
            <v>EOU</v>
          </cell>
          <cell r="N2518" t="str">
            <v>TALOJA</v>
          </cell>
          <cell r="O2518">
            <v>9103650565</v>
          </cell>
        </row>
        <row r="2519">
          <cell r="K2519" t="str">
            <v>VVF/TAL/EXP/571</v>
          </cell>
          <cell r="L2519" t="str">
            <v>Sea</v>
          </cell>
          <cell r="M2519" t="str">
            <v>EOU</v>
          </cell>
          <cell r="N2519" t="str">
            <v>TALOJA</v>
          </cell>
          <cell r="O2519">
            <v>9103650567</v>
          </cell>
        </row>
        <row r="2520">
          <cell r="K2520" t="str">
            <v>VVF/TAL/EXP/572</v>
          </cell>
          <cell r="L2520" t="str">
            <v>Sea</v>
          </cell>
          <cell r="M2520" t="str">
            <v>EOU</v>
          </cell>
          <cell r="N2520" t="str">
            <v>TALOJA</v>
          </cell>
          <cell r="O2520">
            <v>9103650568</v>
          </cell>
        </row>
        <row r="2521">
          <cell r="K2521" t="str">
            <v>VVF/TAL/EXP/573</v>
          </cell>
          <cell r="L2521" t="str">
            <v>Sea</v>
          </cell>
          <cell r="M2521" t="str">
            <v>EOU</v>
          </cell>
          <cell r="N2521" t="str">
            <v>TALOJA</v>
          </cell>
          <cell r="O2521">
            <v>9103650569</v>
          </cell>
        </row>
        <row r="2522">
          <cell r="K2522" t="str">
            <v>VVF/TAL/EXP/576</v>
          </cell>
          <cell r="L2522" t="str">
            <v>Sea</v>
          </cell>
          <cell r="M2522" t="str">
            <v>EOU</v>
          </cell>
          <cell r="N2522" t="str">
            <v>TALOJA</v>
          </cell>
          <cell r="O2522">
            <v>9103650571</v>
          </cell>
        </row>
        <row r="2523">
          <cell r="K2523" t="str">
            <v>VVF/TAL/EXP/577</v>
          </cell>
          <cell r="L2523" t="str">
            <v>Sea</v>
          </cell>
          <cell r="M2523" t="str">
            <v>EOU</v>
          </cell>
          <cell r="N2523" t="str">
            <v>TALOJA</v>
          </cell>
          <cell r="O2523">
            <v>9103650570</v>
          </cell>
        </row>
        <row r="2524">
          <cell r="K2524" t="str">
            <v>VVF/TAL/EXP/578</v>
          </cell>
          <cell r="L2524" t="str">
            <v>Sea</v>
          </cell>
          <cell r="M2524" t="str">
            <v>EOU</v>
          </cell>
          <cell r="N2524" t="str">
            <v>TALOJA</v>
          </cell>
          <cell r="O2524">
            <v>9103650575</v>
          </cell>
        </row>
        <row r="2525">
          <cell r="K2525" t="str">
            <v>VVF/TAL/EXP/580</v>
          </cell>
          <cell r="L2525" t="str">
            <v>Sea</v>
          </cell>
          <cell r="M2525" t="str">
            <v>EOU</v>
          </cell>
          <cell r="N2525" t="str">
            <v>TALOJA</v>
          </cell>
          <cell r="O2525">
            <v>9103650574</v>
          </cell>
        </row>
        <row r="2526">
          <cell r="K2526" t="str">
            <v>VVF/TAL/EXP/560</v>
          </cell>
          <cell r="L2526" t="str">
            <v>Sea</v>
          </cell>
          <cell r="M2526" t="str">
            <v>EOU</v>
          </cell>
          <cell r="N2526" t="str">
            <v>TALOJA</v>
          </cell>
          <cell r="O2526">
            <v>9103650554</v>
          </cell>
        </row>
        <row r="2527">
          <cell r="K2527" t="str">
            <v>VVF/TAL/EXP/561</v>
          </cell>
          <cell r="L2527" t="str">
            <v>Sea</v>
          </cell>
          <cell r="M2527" t="str">
            <v>EOU</v>
          </cell>
          <cell r="N2527" t="str">
            <v>TALOJA</v>
          </cell>
          <cell r="O2527">
            <v>9103650557</v>
          </cell>
        </row>
        <row r="2528">
          <cell r="K2528" t="str">
            <v>VVF/TAL/EXP/582</v>
          </cell>
          <cell r="L2528" t="str">
            <v>Sea</v>
          </cell>
          <cell r="M2528" t="str">
            <v>EOU</v>
          </cell>
          <cell r="N2528" t="str">
            <v>TALOJA</v>
          </cell>
          <cell r="O2528">
            <v>9103650576</v>
          </cell>
        </row>
        <row r="2529">
          <cell r="K2529" t="str">
            <v>VVF/TAL/EXP/583</v>
          </cell>
          <cell r="L2529" t="str">
            <v>Sea</v>
          </cell>
          <cell r="M2529" t="str">
            <v>EOU</v>
          </cell>
          <cell r="N2529" t="str">
            <v>TALOJA</v>
          </cell>
          <cell r="O2529">
            <v>9103650577</v>
          </cell>
        </row>
        <row r="2530">
          <cell r="K2530" t="str">
            <v>VVF/TAL/EXP/584</v>
          </cell>
          <cell r="L2530" t="str">
            <v>Sea</v>
          </cell>
          <cell r="M2530" t="str">
            <v>EOU</v>
          </cell>
          <cell r="N2530" t="str">
            <v>TALOJA</v>
          </cell>
          <cell r="O2530">
            <v>9103650578</v>
          </cell>
        </row>
        <row r="2531">
          <cell r="K2531" t="str">
            <v>VVF/TAL/EXP/585</v>
          </cell>
          <cell r="L2531" t="str">
            <v>Sea</v>
          </cell>
          <cell r="M2531" t="str">
            <v>EOU</v>
          </cell>
          <cell r="N2531" t="str">
            <v>TALOJA</v>
          </cell>
          <cell r="O2531">
            <v>9103650579</v>
          </cell>
        </row>
        <row r="2532">
          <cell r="K2532" t="str">
            <v>VVF/TAL/EXP/586</v>
          </cell>
          <cell r="L2532" t="str">
            <v>Sea</v>
          </cell>
          <cell r="M2532" t="str">
            <v>EOU</v>
          </cell>
          <cell r="N2532" t="str">
            <v>TALOJA</v>
          </cell>
          <cell r="O2532">
            <v>9103650581</v>
          </cell>
        </row>
        <row r="2533">
          <cell r="K2533" t="str">
            <v>VVF/TAL/EXP/587</v>
          </cell>
          <cell r="L2533" t="str">
            <v>Sea</v>
          </cell>
          <cell r="M2533" t="str">
            <v>EOU</v>
          </cell>
          <cell r="N2533" t="str">
            <v>TALOJA</v>
          </cell>
          <cell r="O2533">
            <v>9103650582</v>
          </cell>
        </row>
        <row r="2534">
          <cell r="K2534" t="str">
            <v>VVF/TAL/EXP/588</v>
          </cell>
          <cell r="L2534" t="str">
            <v>Sea</v>
          </cell>
          <cell r="M2534" t="str">
            <v>EOU</v>
          </cell>
          <cell r="N2534" t="str">
            <v>TALOJA</v>
          </cell>
          <cell r="O2534">
            <v>9103650583</v>
          </cell>
        </row>
        <row r="2535">
          <cell r="K2535" t="str">
            <v>VVF/TAL/EXP/589</v>
          </cell>
          <cell r="L2535" t="str">
            <v>Sea</v>
          </cell>
          <cell r="M2535" t="str">
            <v>EOU</v>
          </cell>
          <cell r="N2535" t="str">
            <v>TALOJA</v>
          </cell>
          <cell r="O2535">
            <v>9103650584</v>
          </cell>
        </row>
        <row r="2536">
          <cell r="K2536" t="str">
            <v>VVF/TAL/EXP/590</v>
          </cell>
          <cell r="L2536" t="str">
            <v>Sea</v>
          </cell>
          <cell r="M2536" t="str">
            <v>EOU</v>
          </cell>
          <cell r="N2536" t="str">
            <v>TALOJA</v>
          </cell>
          <cell r="O2536">
            <v>9103650586</v>
          </cell>
        </row>
        <row r="2537">
          <cell r="K2537" t="str">
            <v>VVF/TAL/EXP/591</v>
          </cell>
          <cell r="L2537" t="str">
            <v>Sea</v>
          </cell>
          <cell r="M2537" t="str">
            <v>EOU</v>
          </cell>
          <cell r="N2537" t="str">
            <v>TALOJA</v>
          </cell>
          <cell r="O2537">
            <v>9103650585</v>
          </cell>
        </row>
        <row r="2538">
          <cell r="K2538" t="str">
            <v>VVF/TAL/EXP/592</v>
          </cell>
          <cell r="L2538" t="str">
            <v>Sea</v>
          </cell>
          <cell r="M2538" t="str">
            <v>EOU</v>
          </cell>
          <cell r="N2538" t="str">
            <v>TALOJA</v>
          </cell>
          <cell r="O2538">
            <v>9103650589</v>
          </cell>
        </row>
        <row r="2539">
          <cell r="K2539" t="str">
            <v>VVF/TAL/EXP/595</v>
          </cell>
          <cell r="L2539" t="str">
            <v>Sea</v>
          </cell>
          <cell r="M2539" t="str">
            <v>EOU</v>
          </cell>
          <cell r="N2539" t="str">
            <v>TALOJA</v>
          </cell>
          <cell r="O2539">
            <v>9103650590</v>
          </cell>
        </row>
        <row r="2540">
          <cell r="K2540" t="str">
            <v>VVF/TAL/EXP/602</v>
          </cell>
          <cell r="L2540" t="str">
            <v>Sea</v>
          </cell>
          <cell r="M2540" t="str">
            <v>EOU</v>
          </cell>
          <cell r="N2540" t="str">
            <v>TALOJA</v>
          </cell>
          <cell r="O2540">
            <v>9103650597</v>
          </cell>
        </row>
        <row r="2541">
          <cell r="K2541" t="str">
            <v>VVF/TAL/EXP/581</v>
          </cell>
          <cell r="L2541" t="str">
            <v>Sea</v>
          </cell>
          <cell r="M2541" t="str">
            <v>EOU</v>
          </cell>
          <cell r="N2541" t="str">
            <v>TALOJA</v>
          </cell>
          <cell r="O2541">
            <v>9103650580</v>
          </cell>
        </row>
        <row r="2542">
          <cell r="K2542" t="str">
            <v>VVF/TAL/EXP/593</v>
          </cell>
          <cell r="L2542" t="str">
            <v>Sea</v>
          </cell>
          <cell r="M2542" t="str">
            <v>EOU</v>
          </cell>
          <cell r="N2542" t="str">
            <v>TALOJA</v>
          </cell>
          <cell r="O2542">
            <v>9103650587</v>
          </cell>
        </row>
        <row r="2543">
          <cell r="K2543" t="str">
            <v>VVF/TAL/EXP/594</v>
          </cell>
          <cell r="L2543" t="str">
            <v>Sea</v>
          </cell>
          <cell r="M2543" t="str">
            <v>EOU</v>
          </cell>
          <cell r="N2543" t="str">
            <v>TALOJA</v>
          </cell>
          <cell r="O2543">
            <v>9103650588</v>
          </cell>
        </row>
        <row r="2544">
          <cell r="K2544" t="str">
            <v>VVF/TAL/EXP/596</v>
          </cell>
          <cell r="L2544" t="str">
            <v>Sea</v>
          </cell>
          <cell r="M2544" t="str">
            <v>EOU</v>
          </cell>
          <cell r="N2544" t="str">
            <v>TALOJA</v>
          </cell>
          <cell r="O2544">
            <v>9103650593</v>
          </cell>
        </row>
        <row r="2545">
          <cell r="K2545" t="str">
            <v>VVF/TAL/EXP/597</v>
          </cell>
          <cell r="L2545" t="str">
            <v>Sea</v>
          </cell>
          <cell r="M2545" t="str">
            <v>EOU</v>
          </cell>
          <cell r="N2545" t="str">
            <v>TALOJA</v>
          </cell>
          <cell r="O2545">
            <v>9103650594</v>
          </cell>
        </row>
        <row r="2546">
          <cell r="K2546" t="str">
            <v>VVF/TAL/EXP/598</v>
          </cell>
          <cell r="L2546" t="str">
            <v>Sea</v>
          </cell>
          <cell r="M2546" t="str">
            <v>EOU</v>
          </cell>
          <cell r="N2546" t="str">
            <v>TALOJA</v>
          </cell>
          <cell r="O2546">
            <v>9103650592</v>
          </cell>
        </row>
        <row r="2547">
          <cell r="K2547" t="str">
            <v>VVF/TAL/EXP/599</v>
          </cell>
          <cell r="L2547" t="str">
            <v>Sea</v>
          </cell>
          <cell r="M2547" t="str">
            <v>EOU</v>
          </cell>
          <cell r="N2547" t="str">
            <v>TALOJA</v>
          </cell>
          <cell r="O2547">
            <v>9103650591</v>
          </cell>
        </row>
        <row r="2548">
          <cell r="K2548" t="str">
            <v>VVF/TAL/EXP/600</v>
          </cell>
          <cell r="L2548" t="str">
            <v>Sea</v>
          </cell>
          <cell r="M2548" t="str">
            <v>EOU</v>
          </cell>
          <cell r="N2548" t="str">
            <v>TALOJA</v>
          </cell>
          <cell r="O2548">
            <v>9103650595</v>
          </cell>
        </row>
        <row r="2549">
          <cell r="K2549" t="str">
            <v>VVF/TAL/EXP/601</v>
          </cell>
          <cell r="L2549" t="str">
            <v>Sea</v>
          </cell>
          <cell r="M2549" t="str">
            <v>EOU</v>
          </cell>
          <cell r="N2549" t="str">
            <v>TALOJA</v>
          </cell>
          <cell r="O2549">
            <v>9103650598</v>
          </cell>
        </row>
        <row r="2550">
          <cell r="K2550" t="str">
            <v>VVF/TAL/EXP/603</v>
          </cell>
          <cell r="L2550" t="str">
            <v>Sea</v>
          </cell>
          <cell r="M2550" t="str">
            <v>EOU</v>
          </cell>
          <cell r="N2550" t="str">
            <v>TALOJA</v>
          </cell>
          <cell r="O2550">
            <v>9103650599</v>
          </cell>
        </row>
        <row r="2551">
          <cell r="K2551" t="str">
            <v>VVF/TAL/EXP/604</v>
          </cell>
          <cell r="L2551" t="str">
            <v>Sea</v>
          </cell>
          <cell r="M2551" t="str">
            <v>EOU</v>
          </cell>
          <cell r="N2551" t="str">
            <v>TALOJA</v>
          </cell>
          <cell r="O2551">
            <v>9103650600</v>
          </cell>
        </row>
        <row r="2552">
          <cell r="K2552" t="str">
            <v>VVF/TAL/EXP/605</v>
          </cell>
          <cell r="L2552" t="str">
            <v>Sea</v>
          </cell>
          <cell r="M2552" t="str">
            <v>EOU</v>
          </cell>
          <cell r="N2552" t="str">
            <v>TALOJA</v>
          </cell>
          <cell r="O2552">
            <v>9103650620</v>
          </cell>
        </row>
        <row r="2553">
          <cell r="K2553" t="str">
            <v>VVF/TAL/EXP/606</v>
          </cell>
          <cell r="L2553" t="str">
            <v>Sea</v>
          </cell>
          <cell r="M2553" t="str">
            <v>EOU</v>
          </cell>
          <cell r="N2553" t="str">
            <v>TALOJA</v>
          </cell>
          <cell r="O2553">
            <v>9103650616</v>
          </cell>
        </row>
        <row r="2554">
          <cell r="K2554" t="str">
            <v>VVF/TAL/EXP/608</v>
          </cell>
          <cell r="L2554" t="str">
            <v>Sea</v>
          </cell>
          <cell r="M2554" t="str">
            <v>EOU</v>
          </cell>
          <cell r="N2554" t="str">
            <v>TALOJA</v>
          </cell>
          <cell r="O2554">
            <v>9103650601</v>
          </cell>
        </row>
        <row r="2555">
          <cell r="K2555" t="str">
            <v>VVF/TAL/EXP/609</v>
          </cell>
          <cell r="L2555" t="str">
            <v>Sea</v>
          </cell>
          <cell r="M2555" t="str">
            <v>EOU</v>
          </cell>
          <cell r="N2555" t="str">
            <v>TALOJA</v>
          </cell>
          <cell r="O2555">
            <v>9103650602</v>
          </cell>
        </row>
        <row r="2556">
          <cell r="K2556" t="str">
            <v>VVF/TAL/EXP/610</v>
          </cell>
          <cell r="L2556" t="str">
            <v>Sea</v>
          </cell>
          <cell r="M2556" t="str">
            <v>EOU</v>
          </cell>
          <cell r="N2556" t="str">
            <v>TALOJA</v>
          </cell>
          <cell r="O2556">
            <v>9103650603</v>
          </cell>
        </row>
        <row r="2557">
          <cell r="K2557" t="str">
            <v>VVF/TAL/EXP/611</v>
          </cell>
          <cell r="L2557" t="str">
            <v>Sea</v>
          </cell>
          <cell r="M2557" t="str">
            <v>EOU</v>
          </cell>
          <cell r="N2557" t="str">
            <v>TALOJA</v>
          </cell>
          <cell r="O2557">
            <v>9103650605</v>
          </cell>
        </row>
        <row r="2558">
          <cell r="K2558" t="str">
            <v>VVF/TAL/EXP/613</v>
          </cell>
          <cell r="L2558" t="str">
            <v>Sea</v>
          </cell>
          <cell r="M2558" t="str">
            <v>EOU</v>
          </cell>
          <cell r="N2558" t="str">
            <v>TALOJA</v>
          </cell>
          <cell r="O2558">
            <v>9103650604</v>
          </cell>
        </row>
        <row r="2559">
          <cell r="K2559" t="str">
            <v>VVF/TAL/EXP/614</v>
          </cell>
          <cell r="L2559" t="str">
            <v>Sea</v>
          </cell>
          <cell r="M2559" t="str">
            <v>EOU</v>
          </cell>
          <cell r="N2559" t="str">
            <v>TALOJA</v>
          </cell>
          <cell r="O2559" t="str">
            <v>9103650625-26</v>
          </cell>
        </row>
        <row r="2560">
          <cell r="K2560" t="str">
            <v>VVF/TAL/EXP/615</v>
          </cell>
          <cell r="L2560" t="str">
            <v>Sea</v>
          </cell>
          <cell r="M2560" t="str">
            <v>EOU</v>
          </cell>
          <cell r="N2560" t="str">
            <v>TALOJA</v>
          </cell>
          <cell r="O2560" t="str">
            <v>9103650625-26</v>
          </cell>
        </row>
        <row r="2561">
          <cell r="K2561" t="str">
            <v>VVF/TAL/EXP/616</v>
          </cell>
          <cell r="L2561" t="str">
            <v>Sea</v>
          </cell>
          <cell r="M2561" t="str">
            <v>EOU</v>
          </cell>
          <cell r="N2561" t="str">
            <v>TALOJA</v>
          </cell>
          <cell r="O2561">
            <v>9103650606</v>
          </cell>
        </row>
        <row r="2562">
          <cell r="K2562" t="str">
            <v>VVF/TAL/EXP/617</v>
          </cell>
          <cell r="L2562" t="str">
            <v>Sea</v>
          </cell>
          <cell r="M2562" t="str">
            <v>EOU</v>
          </cell>
          <cell r="N2562" t="str">
            <v>TALOJA</v>
          </cell>
          <cell r="O2562">
            <v>9103650607</v>
          </cell>
        </row>
        <row r="2563">
          <cell r="K2563" t="str">
            <v>VVF/TAL/EXP/618</v>
          </cell>
          <cell r="L2563" t="str">
            <v>Sea</v>
          </cell>
          <cell r="M2563" t="str">
            <v>EOU</v>
          </cell>
          <cell r="N2563" t="str">
            <v>TALOJA</v>
          </cell>
          <cell r="O2563" t="str">
            <v>9103650609-10</v>
          </cell>
        </row>
        <row r="2564">
          <cell r="K2564" t="str">
            <v>VVF/TAL/EXP/619</v>
          </cell>
          <cell r="L2564" t="str">
            <v>Sea</v>
          </cell>
          <cell r="M2564" t="str">
            <v>EOU</v>
          </cell>
          <cell r="N2564" t="str">
            <v>TALOJA</v>
          </cell>
          <cell r="O2564" t="str">
            <v>9103650609-10</v>
          </cell>
        </row>
        <row r="2565">
          <cell r="K2565" t="str">
            <v>VVF/TAL/EXP/620</v>
          </cell>
          <cell r="L2565" t="str">
            <v>Sea</v>
          </cell>
          <cell r="M2565" t="str">
            <v>EOU</v>
          </cell>
          <cell r="N2565" t="str">
            <v>TALOJA</v>
          </cell>
          <cell r="O2565">
            <v>9103650608</v>
          </cell>
        </row>
        <row r="2566">
          <cell r="K2566" t="str">
            <v>VVF/TAL/EXP/621</v>
          </cell>
          <cell r="L2566" t="str">
            <v>Sea</v>
          </cell>
          <cell r="M2566" t="str">
            <v>EOU</v>
          </cell>
          <cell r="N2566" t="str">
            <v>TALOJA</v>
          </cell>
          <cell r="O2566" t="str">
            <v>9103650625-26</v>
          </cell>
        </row>
        <row r="2567">
          <cell r="K2567" t="str">
            <v>VVF/TAL/EXP/622</v>
          </cell>
          <cell r="L2567" t="str">
            <v>Sea</v>
          </cell>
          <cell r="M2567" t="str">
            <v>EOU</v>
          </cell>
          <cell r="N2567" t="str">
            <v>TALOJA</v>
          </cell>
          <cell r="O2567">
            <v>9103650611</v>
          </cell>
        </row>
        <row r="2568">
          <cell r="K2568" t="str">
            <v>VVF/TAL/EXP/623</v>
          </cell>
          <cell r="L2568" t="str">
            <v>Sea</v>
          </cell>
          <cell r="M2568" t="str">
            <v>EOU</v>
          </cell>
          <cell r="N2568" t="str">
            <v>TALOJA</v>
          </cell>
          <cell r="O2568">
            <v>9103650613</v>
          </cell>
        </row>
        <row r="2569">
          <cell r="K2569" t="str">
            <v>VVF/TAL/EXP/624</v>
          </cell>
          <cell r="L2569" t="str">
            <v>Sea</v>
          </cell>
          <cell r="M2569" t="str">
            <v>EOU</v>
          </cell>
          <cell r="N2569" t="str">
            <v>TALOJA</v>
          </cell>
          <cell r="O2569">
            <v>9103650614</v>
          </cell>
        </row>
        <row r="2570">
          <cell r="K2570" t="str">
            <v>VVF/TAL/EXP/625</v>
          </cell>
          <cell r="L2570" t="str">
            <v>Sea</v>
          </cell>
          <cell r="M2570" t="str">
            <v>EOU</v>
          </cell>
          <cell r="N2570" t="str">
            <v>TALOJA</v>
          </cell>
          <cell r="O2570">
            <v>9103650618</v>
          </cell>
        </row>
        <row r="2571">
          <cell r="K2571" t="str">
            <v>VVF/TAL/EXP/626</v>
          </cell>
          <cell r="L2571" t="str">
            <v>Sea</v>
          </cell>
          <cell r="M2571" t="str">
            <v>EOU</v>
          </cell>
          <cell r="N2571" t="str">
            <v>TALOJA</v>
          </cell>
          <cell r="O2571">
            <v>9103650612</v>
          </cell>
        </row>
        <row r="2572">
          <cell r="K2572" t="str">
            <v>VVF/TAL/EXP/627</v>
          </cell>
          <cell r="L2572" t="str">
            <v>Sea</v>
          </cell>
          <cell r="M2572" t="str">
            <v>EOU</v>
          </cell>
          <cell r="N2572" t="str">
            <v>TALOJA</v>
          </cell>
          <cell r="O2572">
            <v>9103650619</v>
          </cell>
        </row>
        <row r="2573">
          <cell r="K2573" t="str">
            <v>VVF/TAL/EXP/628</v>
          </cell>
          <cell r="L2573" t="str">
            <v>Sea</v>
          </cell>
          <cell r="M2573" t="str">
            <v>EOU</v>
          </cell>
          <cell r="N2573" t="str">
            <v>TALOJA</v>
          </cell>
          <cell r="O2573">
            <v>9103650622</v>
          </cell>
        </row>
        <row r="2574">
          <cell r="K2574" t="str">
            <v>VVF/TAL/EXP/629</v>
          </cell>
          <cell r="L2574" t="str">
            <v>Sea</v>
          </cell>
          <cell r="M2574" t="str">
            <v>EOU</v>
          </cell>
          <cell r="N2574" t="str">
            <v>TALOJA</v>
          </cell>
          <cell r="O2574">
            <v>9103650621</v>
          </cell>
        </row>
        <row r="2575">
          <cell r="K2575" t="str">
            <v>VVF/TAL/EXP/630</v>
          </cell>
          <cell r="L2575" t="str">
            <v>Sea</v>
          </cell>
          <cell r="M2575" t="str">
            <v>EOU</v>
          </cell>
          <cell r="N2575" t="str">
            <v>TALOJA</v>
          </cell>
          <cell r="O2575">
            <v>9103650623</v>
          </cell>
        </row>
        <row r="2576">
          <cell r="K2576" t="str">
            <v>VVF/TAL/EXP/631</v>
          </cell>
          <cell r="L2576" t="str">
            <v>Sea</v>
          </cell>
          <cell r="M2576" t="str">
            <v>EOU</v>
          </cell>
          <cell r="N2576" t="str">
            <v>TALOJA</v>
          </cell>
          <cell r="O2576">
            <v>9103650624</v>
          </cell>
        </row>
        <row r="2577">
          <cell r="K2577" t="str">
            <v>VVF/TAL/EXP/632</v>
          </cell>
          <cell r="L2577" t="str">
            <v>Sea</v>
          </cell>
          <cell r="M2577" t="str">
            <v>EOU</v>
          </cell>
          <cell r="N2577" t="str">
            <v>TALOJA</v>
          </cell>
          <cell r="O2577">
            <v>9103650630</v>
          </cell>
        </row>
        <row r="2578">
          <cell r="K2578" t="str">
            <v>VVF/TAL/EXP/633</v>
          </cell>
          <cell r="L2578" t="str">
            <v>Sea</v>
          </cell>
          <cell r="M2578" t="str">
            <v>EOU</v>
          </cell>
          <cell r="N2578" t="str">
            <v>TALOJA</v>
          </cell>
          <cell r="O2578">
            <v>9103650631</v>
          </cell>
        </row>
        <row r="2579">
          <cell r="K2579" t="str">
            <v>VVF/TAL/EXP/634</v>
          </cell>
          <cell r="L2579" t="str">
            <v>Sea</v>
          </cell>
          <cell r="M2579" t="str">
            <v>EOU</v>
          </cell>
          <cell r="N2579" t="str">
            <v>TALOJA</v>
          </cell>
          <cell r="O2579">
            <v>9103650627</v>
          </cell>
        </row>
        <row r="2580">
          <cell r="K2580" t="str">
            <v>VVF/TAL/EXP/635</v>
          </cell>
          <cell r="L2580" t="str">
            <v>Sea</v>
          </cell>
          <cell r="M2580" t="str">
            <v>EOU</v>
          </cell>
          <cell r="N2580" t="str">
            <v>TALOJA</v>
          </cell>
          <cell r="O2580">
            <v>9103650632</v>
          </cell>
        </row>
        <row r="2581">
          <cell r="K2581" t="str">
            <v>VVF/TAL/EXP/636</v>
          </cell>
          <cell r="L2581" t="str">
            <v>Sea</v>
          </cell>
          <cell r="M2581" t="str">
            <v>EOU</v>
          </cell>
          <cell r="N2581" t="str">
            <v>TALOJA</v>
          </cell>
          <cell r="O2581">
            <v>9103650629</v>
          </cell>
        </row>
        <row r="2582">
          <cell r="K2582" t="str">
            <v>VVF/TAL/EXP/637</v>
          </cell>
          <cell r="L2582" t="str">
            <v>Sea</v>
          </cell>
          <cell r="M2582" t="str">
            <v>EOU</v>
          </cell>
          <cell r="N2582" t="str">
            <v>TALOJA</v>
          </cell>
          <cell r="O2582">
            <v>9103650628</v>
          </cell>
        </row>
        <row r="2583">
          <cell r="K2583" t="str">
            <v>VVF/TAL/EXP/638</v>
          </cell>
          <cell r="L2583" t="str">
            <v>Sea</v>
          </cell>
          <cell r="M2583" t="str">
            <v>EOU</v>
          </cell>
          <cell r="N2583" t="str">
            <v>TALOJA</v>
          </cell>
          <cell r="O2583">
            <v>9103650635</v>
          </cell>
        </row>
        <row r="2584">
          <cell r="K2584" t="str">
            <v>VVF/TAL/EXP/639</v>
          </cell>
          <cell r="L2584" t="str">
            <v>Sea</v>
          </cell>
          <cell r="M2584" t="str">
            <v>EOU</v>
          </cell>
          <cell r="N2584" t="str">
            <v>TALOJA</v>
          </cell>
          <cell r="O2584">
            <v>9103650636</v>
          </cell>
        </row>
        <row r="2585">
          <cell r="K2585" t="str">
            <v>VVF/TAL/EXP/640</v>
          </cell>
          <cell r="L2585" t="str">
            <v>Sea</v>
          </cell>
          <cell r="M2585" t="str">
            <v>EOU</v>
          </cell>
          <cell r="N2585" t="str">
            <v>TALOJA</v>
          </cell>
          <cell r="O2585" t="str">
            <v>9103650634 &amp; 637</v>
          </cell>
        </row>
        <row r="2586">
          <cell r="K2586" t="str">
            <v>VVF/TAL/EXP/641</v>
          </cell>
          <cell r="L2586" t="str">
            <v>Sea</v>
          </cell>
          <cell r="M2586" t="str">
            <v>EOU</v>
          </cell>
          <cell r="N2586" t="str">
            <v>TALOJA</v>
          </cell>
          <cell r="O2586">
            <v>9103650633</v>
          </cell>
        </row>
        <row r="2587">
          <cell r="K2587" t="str">
            <v>VVF/TAL/EXP/642</v>
          </cell>
          <cell r="L2587" t="str">
            <v>Sea</v>
          </cell>
          <cell r="M2587" t="str">
            <v>EOU</v>
          </cell>
          <cell r="N2587" t="str">
            <v>TALOJA</v>
          </cell>
          <cell r="O2587" t="str">
            <v>9103650634 &amp; 637</v>
          </cell>
        </row>
        <row r="2588">
          <cell r="K2588" t="str">
            <v>VVF/TAL/EXP/643</v>
          </cell>
          <cell r="L2588" t="str">
            <v>Sea</v>
          </cell>
          <cell r="M2588" t="str">
            <v>EOU</v>
          </cell>
          <cell r="N2588" t="str">
            <v>TALOJA</v>
          </cell>
          <cell r="O2588">
            <v>9103650638</v>
          </cell>
        </row>
        <row r="2589">
          <cell r="K2589" t="str">
            <v>VVF/TAL/EXP/644</v>
          </cell>
          <cell r="L2589" t="str">
            <v>Sea</v>
          </cell>
          <cell r="M2589" t="str">
            <v>EOU</v>
          </cell>
          <cell r="N2589" t="str">
            <v>TALOJA</v>
          </cell>
          <cell r="O2589">
            <v>9103650640</v>
          </cell>
        </row>
        <row r="2590">
          <cell r="K2590" t="str">
            <v>VVF/TAL/EXP/645</v>
          </cell>
          <cell r="L2590" t="str">
            <v>Sea</v>
          </cell>
          <cell r="M2590" t="str">
            <v>EOU</v>
          </cell>
          <cell r="N2590" t="str">
            <v>TALOJA</v>
          </cell>
          <cell r="O2590">
            <v>9103650639</v>
          </cell>
        </row>
        <row r="2591">
          <cell r="K2591" t="str">
            <v>VVF/TAL/EXP/646</v>
          </cell>
          <cell r="L2591" t="str">
            <v>Sea</v>
          </cell>
          <cell r="M2591" t="str">
            <v>EOU</v>
          </cell>
          <cell r="N2591" t="str">
            <v>TALOJA</v>
          </cell>
          <cell r="O2591">
            <v>9103650645</v>
          </cell>
        </row>
        <row r="2592">
          <cell r="K2592" t="str">
            <v>VVF/TAL/EXP/647</v>
          </cell>
          <cell r="L2592" t="str">
            <v>Sea</v>
          </cell>
          <cell r="M2592" t="str">
            <v>EOU</v>
          </cell>
          <cell r="N2592" t="str">
            <v>TALOJA</v>
          </cell>
          <cell r="O2592">
            <v>9103650643</v>
          </cell>
        </row>
        <row r="2593">
          <cell r="K2593" t="str">
            <v>VVF/TAL/EXP/648</v>
          </cell>
          <cell r="L2593" t="str">
            <v>Sea</v>
          </cell>
          <cell r="M2593" t="str">
            <v>EOU</v>
          </cell>
          <cell r="N2593" t="str">
            <v>TALOJA</v>
          </cell>
          <cell r="O2593">
            <v>9103650642</v>
          </cell>
        </row>
        <row r="2594">
          <cell r="K2594" t="str">
            <v>VVF/TAL/EXP/649</v>
          </cell>
          <cell r="L2594" t="str">
            <v>Sea</v>
          </cell>
          <cell r="M2594" t="str">
            <v>EOU</v>
          </cell>
          <cell r="N2594" t="str">
            <v>TALOJA</v>
          </cell>
          <cell r="O2594">
            <v>9103650641</v>
          </cell>
        </row>
        <row r="2595">
          <cell r="K2595" t="str">
            <v>VVF/TAL/EXP/650</v>
          </cell>
          <cell r="L2595" t="str">
            <v>Sea</v>
          </cell>
          <cell r="M2595" t="str">
            <v>EOU</v>
          </cell>
          <cell r="N2595" t="str">
            <v>TALOJA</v>
          </cell>
          <cell r="O2595">
            <v>9103650644</v>
          </cell>
        </row>
        <row r="2596">
          <cell r="K2596" t="str">
            <v>VVF/TAL/EXP/651</v>
          </cell>
          <cell r="L2596" t="str">
            <v>Sea</v>
          </cell>
          <cell r="M2596" t="str">
            <v>EOU</v>
          </cell>
          <cell r="N2596" t="str">
            <v>TALOJA</v>
          </cell>
          <cell r="O2596">
            <v>9103650648</v>
          </cell>
        </row>
        <row r="2597">
          <cell r="K2597" t="str">
            <v>VVF/TAL/EXP/652</v>
          </cell>
          <cell r="L2597" t="str">
            <v>Sea</v>
          </cell>
          <cell r="M2597" t="str">
            <v>EOU</v>
          </cell>
          <cell r="N2597" t="str">
            <v>TALOJA</v>
          </cell>
          <cell r="O2597">
            <v>9103650646</v>
          </cell>
        </row>
        <row r="2598">
          <cell r="K2598" t="str">
            <v>VVF/TAL/EXP/653</v>
          </cell>
          <cell r="L2598" t="str">
            <v>Sea</v>
          </cell>
          <cell r="M2598" t="str">
            <v>EOU</v>
          </cell>
          <cell r="N2598" t="str">
            <v>TALOJA</v>
          </cell>
          <cell r="O2598">
            <v>9103650647</v>
          </cell>
        </row>
        <row r="2599">
          <cell r="K2599" t="str">
            <v>VVF/TAL/EXP/654</v>
          </cell>
          <cell r="L2599" t="str">
            <v>Sea</v>
          </cell>
          <cell r="M2599" t="str">
            <v>EOU</v>
          </cell>
          <cell r="N2599" t="str">
            <v>TALOJA</v>
          </cell>
          <cell r="O2599">
            <v>9103650649</v>
          </cell>
        </row>
        <row r="2600">
          <cell r="K2600" t="str">
            <v>VVF/TAL/EXP/656</v>
          </cell>
          <cell r="L2600" t="str">
            <v>Sea</v>
          </cell>
          <cell r="M2600" t="str">
            <v>EOU</v>
          </cell>
          <cell r="N2600" t="str">
            <v>TALOJA</v>
          </cell>
          <cell r="O2600">
            <v>9103650651</v>
          </cell>
        </row>
        <row r="2601">
          <cell r="K2601" t="str">
            <v>VVF/TAL/EXP/657</v>
          </cell>
          <cell r="L2601" t="str">
            <v>Sea</v>
          </cell>
          <cell r="M2601" t="str">
            <v>EOU</v>
          </cell>
          <cell r="N2601" t="str">
            <v>TALOJA</v>
          </cell>
          <cell r="O2601">
            <v>9103650674</v>
          </cell>
        </row>
        <row r="2602">
          <cell r="K2602" t="str">
            <v>VVF/TAL/EXP/612</v>
          </cell>
          <cell r="L2602" t="str">
            <v>Sea</v>
          </cell>
          <cell r="M2602" t="str">
            <v>EOU</v>
          </cell>
          <cell r="N2602" t="str">
            <v>TALOJA</v>
          </cell>
          <cell r="O2602">
            <v>9103650615</v>
          </cell>
        </row>
        <row r="2603">
          <cell r="K2603" t="str">
            <v>VVF/TAL/EXP/655</v>
          </cell>
          <cell r="L2603" t="str">
            <v>Sea</v>
          </cell>
          <cell r="M2603" t="str">
            <v>EOU</v>
          </cell>
          <cell r="N2603" t="str">
            <v>TALOJA</v>
          </cell>
          <cell r="O2603">
            <v>9103650650</v>
          </cell>
        </row>
        <row r="2604">
          <cell r="K2604" t="str">
            <v>VVF/TAL/EXP/661</v>
          </cell>
          <cell r="L2604" t="str">
            <v>Sea</v>
          </cell>
          <cell r="M2604" t="str">
            <v>EOU</v>
          </cell>
          <cell r="N2604" t="str">
            <v>TALOJA</v>
          </cell>
          <cell r="O2604">
            <v>9103650675</v>
          </cell>
        </row>
        <row r="2605">
          <cell r="K2605" t="str">
            <v>VVF/TAL/EXP/662</v>
          </cell>
          <cell r="L2605" t="str">
            <v>Sea</v>
          </cell>
          <cell r="M2605" t="str">
            <v>EOU</v>
          </cell>
          <cell r="N2605" t="str">
            <v>TALOJA</v>
          </cell>
          <cell r="O2605">
            <v>9103650654</v>
          </cell>
        </row>
        <row r="2606">
          <cell r="K2606" t="str">
            <v>VVF/TAL/EXP/663</v>
          </cell>
          <cell r="L2606" t="str">
            <v>Sea</v>
          </cell>
          <cell r="M2606" t="str">
            <v>EOU</v>
          </cell>
          <cell r="N2606" t="str">
            <v>TALOJA</v>
          </cell>
          <cell r="O2606">
            <v>9103650658</v>
          </cell>
        </row>
        <row r="2607">
          <cell r="K2607" t="str">
            <v>VVF/TAL/EXP/665</v>
          </cell>
          <cell r="L2607" t="str">
            <v>Sea</v>
          </cell>
          <cell r="M2607" t="str">
            <v>EOU</v>
          </cell>
          <cell r="N2607" t="str">
            <v>TALOJA</v>
          </cell>
          <cell r="O2607">
            <v>9103650657</v>
          </cell>
        </row>
        <row r="2608">
          <cell r="K2608" t="str">
            <v>VVF/TAL/EXP/666</v>
          </cell>
          <cell r="L2608" t="str">
            <v>Sea</v>
          </cell>
          <cell r="M2608" t="str">
            <v>EOU</v>
          </cell>
          <cell r="N2608" t="str">
            <v>TALOJA</v>
          </cell>
          <cell r="O2608">
            <v>9103650675</v>
          </cell>
        </row>
        <row r="2609">
          <cell r="K2609" t="str">
            <v>VVF/TAL/EXP/671</v>
          </cell>
          <cell r="L2609" t="str">
            <v>Sea</v>
          </cell>
          <cell r="M2609" t="str">
            <v>EOU</v>
          </cell>
          <cell r="N2609" t="str">
            <v>TALOJA</v>
          </cell>
          <cell r="O2609">
            <v>9103650661</v>
          </cell>
        </row>
        <row r="2610">
          <cell r="K2610" t="str">
            <v>VVF/TAL/EXP/672</v>
          </cell>
          <cell r="L2610" t="str">
            <v>Sea</v>
          </cell>
          <cell r="M2610" t="str">
            <v>EOU</v>
          </cell>
          <cell r="N2610" t="str">
            <v>TALOJA</v>
          </cell>
          <cell r="O2610">
            <v>9103650676</v>
          </cell>
        </row>
        <row r="2611">
          <cell r="K2611" t="str">
            <v>VVF/TAL/EXP/673</v>
          </cell>
          <cell r="L2611" t="str">
            <v>Sea</v>
          </cell>
          <cell r="M2611" t="str">
            <v>EOU</v>
          </cell>
          <cell r="N2611" t="str">
            <v>TALOJA</v>
          </cell>
          <cell r="O2611">
            <v>9103650664</v>
          </cell>
        </row>
        <row r="2612">
          <cell r="K2612" t="str">
            <v>VVF/TAL/EXP/674</v>
          </cell>
          <cell r="L2612" t="str">
            <v>Sea</v>
          </cell>
          <cell r="M2612" t="str">
            <v>EOU</v>
          </cell>
          <cell r="N2612" t="str">
            <v>TALOJA</v>
          </cell>
          <cell r="O2612">
            <v>9103650665</v>
          </cell>
        </row>
        <row r="2613">
          <cell r="K2613" t="str">
            <v>VVF/TAL/EXP/676</v>
          </cell>
          <cell r="L2613" t="str">
            <v>Sea</v>
          </cell>
          <cell r="M2613" t="str">
            <v>EOU</v>
          </cell>
          <cell r="N2613" t="str">
            <v>TALOJA</v>
          </cell>
          <cell r="O2613">
            <v>9103650666</v>
          </cell>
        </row>
        <row r="2614">
          <cell r="K2614" t="str">
            <v>VVF/TAL/EXP/678</v>
          </cell>
          <cell r="L2614" t="str">
            <v>Sea</v>
          </cell>
          <cell r="M2614" t="str">
            <v>EOU</v>
          </cell>
          <cell r="N2614" t="str">
            <v>TALOJA</v>
          </cell>
          <cell r="O2614">
            <v>9103650669</v>
          </cell>
        </row>
        <row r="2615">
          <cell r="K2615" t="str">
            <v>VVF/TAL/EXP/679</v>
          </cell>
          <cell r="L2615" t="str">
            <v>Sea</v>
          </cell>
          <cell r="M2615" t="str">
            <v>EOU</v>
          </cell>
          <cell r="N2615" t="str">
            <v>TALOJA</v>
          </cell>
          <cell r="O2615">
            <v>9103650673</v>
          </cell>
        </row>
        <row r="2616">
          <cell r="K2616" t="str">
            <v>VVF/TAL/EXP/680</v>
          </cell>
          <cell r="L2616" t="str">
            <v>Sea</v>
          </cell>
          <cell r="M2616" t="str">
            <v>EOU</v>
          </cell>
          <cell r="N2616" t="str">
            <v>TALOJA</v>
          </cell>
          <cell r="O2616">
            <v>9103650670</v>
          </cell>
        </row>
        <row r="2617">
          <cell r="K2617" t="str">
            <v>VVF/TAL/EXP/681</v>
          </cell>
          <cell r="L2617" t="str">
            <v>Sea</v>
          </cell>
          <cell r="M2617" t="str">
            <v>EOU</v>
          </cell>
          <cell r="N2617" t="str">
            <v>TALOJA</v>
          </cell>
          <cell r="O2617">
            <v>9103650672</v>
          </cell>
        </row>
        <row r="2618">
          <cell r="K2618" t="str">
            <v>VVF/TAL/EXP/682</v>
          </cell>
          <cell r="L2618" t="str">
            <v>Sea</v>
          </cell>
          <cell r="M2618" t="str">
            <v>EOU</v>
          </cell>
          <cell r="N2618" t="str">
            <v>TALOJA</v>
          </cell>
          <cell r="O2618">
            <v>9103650671</v>
          </cell>
        </row>
        <row r="2619">
          <cell r="K2619" t="str">
            <v>VVF/TAL/EXP/683</v>
          </cell>
          <cell r="L2619" t="str">
            <v>Sea</v>
          </cell>
          <cell r="M2619" t="str">
            <v>EOU</v>
          </cell>
          <cell r="N2619" t="str">
            <v>TALOJA</v>
          </cell>
          <cell r="O2619">
            <v>9103650677</v>
          </cell>
        </row>
        <row r="2620">
          <cell r="K2620" t="str">
            <v>VVF/TAL/EXP/684</v>
          </cell>
          <cell r="L2620" t="str">
            <v>AIR</v>
          </cell>
          <cell r="M2620" t="str">
            <v>EOU</v>
          </cell>
          <cell r="N2620" t="str">
            <v>TALOJA</v>
          </cell>
          <cell r="O2620">
            <v>9103650685</v>
          </cell>
        </row>
        <row r="2621">
          <cell r="K2621" t="str">
            <v>VVF/TAL/EXP/685</v>
          </cell>
          <cell r="L2621" t="str">
            <v>Sea</v>
          </cell>
          <cell r="M2621" t="str">
            <v>EOU</v>
          </cell>
          <cell r="N2621" t="str">
            <v>TALOJA</v>
          </cell>
          <cell r="O2621">
            <v>9103650678</v>
          </cell>
        </row>
        <row r="2622">
          <cell r="K2622" t="str">
            <v>VVF/TAL/EXP/686</v>
          </cell>
          <cell r="L2622" t="str">
            <v>Sea</v>
          </cell>
          <cell r="M2622" t="str">
            <v>EOU</v>
          </cell>
          <cell r="N2622" t="str">
            <v>TALOJA</v>
          </cell>
          <cell r="O2622">
            <v>9103650682</v>
          </cell>
        </row>
        <row r="2623">
          <cell r="K2623" t="str">
            <v>VVF/TAL/EXP/687</v>
          </cell>
          <cell r="L2623" t="str">
            <v>Sea</v>
          </cell>
          <cell r="M2623" t="str">
            <v>EOU</v>
          </cell>
          <cell r="N2623" t="str">
            <v>TALOJA</v>
          </cell>
          <cell r="O2623">
            <v>9103650679</v>
          </cell>
        </row>
        <row r="2624">
          <cell r="K2624" t="str">
            <v>VVF/TAL/EXP/690</v>
          </cell>
          <cell r="L2624" t="str">
            <v>Sea</v>
          </cell>
          <cell r="M2624" t="str">
            <v>EOU</v>
          </cell>
          <cell r="N2624" t="str">
            <v>TALOJA</v>
          </cell>
          <cell r="O2624">
            <v>9103650684</v>
          </cell>
        </row>
        <row r="2625">
          <cell r="K2625" t="str">
            <v>VVF/TAL/EXP/691</v>
          </cell>
          <cell r="L2625" t="str">
            <v>Sea</v>
          </cell>
          <cell r="M2625" t="str">
            <v>EOU</v>
          </cell>
          <cell r="N2625" t="str">
            <v>TALOJA</v>
          </cell>
          <cell r="O2625">
            <v>9103650686</v>
          </cell>
        </row>
        <row r="2626">
          <cell r="K2626" t="str">
            <v>VVF/TAL/EXP/692</v>
          </cell>
          <cell r="L2626" t="str">
            <v>Sea</v>
          </cell>
          <cell r="M2626" t="str">
            <v>EOU</v>
          </cell>
          <cell r="N2626" t="str">
            <v>TALOJA</v>
          </cell>
          <cell r="O2626">
            <v>9103650687</v>
          </cell>
        </row>
        <row r="2627">
          <cell r="K2627" t="str">
            <v>VVF/TAL/EXP/693</v>
          </cell>
          <cell r="L2627" t="str">
            <v>Sea</v>
          </cell>
          <cell r="M2627" t="str">
            <v>EOU</v>
          </cell>
          <cell r="N2627" t="str">
            <v>TALOJA</v>
          </cell>
          <cell r="O2627">
            <v>9103650688</v>
          </cell>
        </row>
        <row r="2628">
          <cell r="K2628" t="str">
            <v>VVF/TAL/EXP/694</v>
          </cell>
          <cell r="L2628" t="str">
            <v>Sea</v>
          </cell>
          <cell r="M2628" t="str">
            <v>EOU</v>
          </cell>
          <cell r="N2628" t="str">
            <v>TALOJA</v>
          </cell>
          <cell r="O2628">
            <v>9103650689</v>
          </cell>
        </row>
        <row r="2629">
          <cell r="K2629" t="str">
            <v>VVF/TAL/EXP/695</v>
          </cell>
          <cell r="L2629" t="str">
            <v>Sea</v>
          </cell>
          <cell r="M2629" t="str">
            <v>EOU</v>
          </cell>
          <cell r="N2629" t="str">
            <v>TALOJA</v>
          </cell>
          <cell r="O2629">
            <v>9103650690</v>
          </cell>
        </row>
        <row r="2630">
          <cell r="K2630" t="str">
            <v>VVF/TAL/EXP/697</v>
          </cell>
          <cell r="L2630" t="str">
            <v>Sea</v>
          </cell>
          <cell r="M2630" t="str">
            <v>EOU</v>
          </cell>
          <cell r="N2630" t="str">
            <v>TALOJA</v>
          </cell>
          <cell r="O2630">
            <v>9103650691</v>
          </cell>
        </row>
        <row r="2631">
          <cell r="K2631" t="str">
            <v>VVF/TAL/EXP/698</v>
          </cell>
          <cell r="L2631" t="str">
            <v>Sea</v>
          </cell>
          <cell r="M2631" t="str">
            <v>EOU</v>
          </cell>
          <cell r="N2631" t="str">
            <v>TALOJA</v>
          </cell>
          <cell r="O2631">
            <v>9103650696</v>
          </cell>
        </row>
        <row r="2632">
          <cell r="K2632" t="str">
            <v>VVF/TAL/EXP/699</v>
          </cell>
          <cell r="L2632" t="str">
            <v>Sea</v>
          </cell>
          <cell r="M2632" t="str">
            <v>EOU</v>
          </cell>
          <cell r="N2632" t="str">
            <v>TALOJA</v>
          </cell>
          <cell r="O2632">
            <v>9103650694</v>
          </cell>
        </row>
        <row r="2633">
          <cell r="K2633" t="str">
            <v>VVF/TAL/EXP/700</v>
          </cell>
          <cell r="L2633" t="str">
            <v>Sea</v>
          </cell>
          <cell r="M2633" t="str">
            <v>EOU</v>
          </cell>
          <cell r="N2633" t="str">
            <v>TALOJA</v>
          </cell>
          <cell r="O2633">
            <v>9103650695</v>
          </cell>
        </row>
        <row r="2634">
          <cell r="K2634" t="str">
            <v>VVF/TAL/EXP/701</v>
          </cell>
          <cell r="L2634" t="str">
            <v>Sea</v>
          </cell>
          <cell r="M2634" t="str">
            <v>EOU</v>
          </cell>
          <cell r="N2634" t="str">
            <v>TALOJA</v>
          </cell>
          <cell r="O2634">
            <v>9103650693</v>
          </cell>
        </row>
        <row r="2635">
          <cell r="K2635" t="str">
            <v>VVF/TAL/EXP/702</v>
          </cell>
          <cell r="L2635" t="str">
            <v>Sea</v>
          </cell>
          <cell r="M2635" t="str">
            <v>EOU</v>
          </cell>
          <cell r="N2635" t="str">
            <v>TALOJA</v>
          </cell>
          <cell r="O2635">
            <v>9103650692</v>
          </cell>
        </row>
        <row r="2636">
          <cell r="K2636" t="str">
            <v>VVF/TAL/EXP/703</v>
          </cell>
          <cell r="L2636" t="str">
            <v>Sea</v>
          </cell>
          <cell r="M2636" t="str">
            <v>EOU</v>
          </cell>
          <cell r="N2636" t="str">
            <v>TALOJA</v>
          </cell>
          <cell r="O2636">
            <v>9103650698</v>
          </cell>
        </row>
        <row r="2637">
          <cell r="K2637" t="str">
            <v>VVF/TAL/EXP/705</v>
          </cell>
          <cell r="L2637" t="str">
            <v>Sea</v>
          </cell>
          <cell r="M2637" t="str">
            <v>EOU</v>
          </cell>
          <cell r="N2637" t="str">
            <v>TALOJA</v>
          </cell>
          <cell r="O2637" t="str">
            <v>9103650701-702</v>
          </cell>
        </row>
        <row r="2638">
          <cell r="K2638" t="str">
            <v>VVF/TAL/EXP/706</v>
          </cell>
          <cell r="L2638" t="str">
            <v>Sea</v>
          </cell>
          <cell r="M2638" t="str">
            <v>EOU</v>
          </cell>
          <cell r="N2638" t="str">
            <v>TALOJA</v>
          </cell>
          <cell r="O2638">
            <v>9103650700</v>
          </cell>
        </row>
        <row r="2639">
          <cell r="K2639" t="str">
            <v>VVF/TAL/EXP/707</v>
          </cell>
          <cell r="L2639" t="str">
            <v>Sea</v>
          </cell>
          <cell r="M2639" t="str">
            <v>EOU</v>
          </cell>
          <cell r="N2639" t="str">
            <v>TALOJA</v>
          </cell>
          <cell r="O2639" t="str">
            <v>9103650701-702</v>
          </cell>
        </row>
        <row r="2640">
          <cell r="K2640" t="str">
            <v>VVF/TAL/EXP/708</v>
          </cell>
          <cell r="L2640" t="str">
            <v>Sea</v>
          </cell>
          <cell r="M2640" t="str">
            <v>EOU</v>
          </cell>
          <cell r="N2640" t="str">
            <v>TALOJA</v>
          </cell>
          <cell r="O2640">
            <v>9103650703</v>
          </cell>
        </row>
        <row r="2641">
          <cell r="K2641" t="str">
            <v>VVF/TAL/EXP/710</v>
          </cell>
          <cell r="L2641" t="str">
            <v>Sea</v>
          </cell>
          <cell r="M2641" t="str">
            <v>EOU</v>
          </cell>
          <cell r="N2641" t="str">
            <v>TALOJA</v>
          </cell>
          <cell r="O2641">
            <v>9103650704</v>
          </cell>
        </row>
        <row r="2642">
          <cell r="K2642" t="str">
            <v>VVF/TAL/EXP/711</v>
          </cell>
          <cell r="L2642" t="str">
            <v>Sea</v>
          </cell>
          <cell r="M2642" t="str">
            <v>EOU</v>
          </cell>
          <cell r="N2642" t="str">
            <v>TALOJA</v>
          </cell>
          <cell r="O2642">
            <v>9103650707</v>
          </cell>
        </row>
        <row r="2643">
          <cell r="K2643" t="str">
            <v>VVF/TAL/EXP/712</v>
          </cell>
          <cell r="L2643" t="str">
            <v>Sea</v>
          </cell>
          <cell r="M2643" t="str">
            <v>EOU</v>
          </cell>
          <cell r="N2643" t="str">
            <v>TALOJA</v>
          </cell>
          <cell r="O2643">
            <v>9103650706</v>
          </cell>
        </row>
        <row r="2644">
          <cell r="K2644" t="str">
            <v>VVF/TAL/EXP/713</v>
          </cell>
          <cell r="L2644" t="str">
            <v>Sea</v>
          </cell>
          <cell r="M2644" t="str">
            <v>EOU</v>
          </cell>
          <cell r="N2644" t="str">
            <v>TALOJA</v>
          </cell>
          <cell r="O2644">
            <v>9103650708</v>
          </cell>
        </row>
        <row r="2645">
          <cell r="K2645" t="str">
            <v>VVF/TAL/EXP/714</v>
          </cell>
          <cell r="L2645" t="str">
            <v>Sea</v>
          </cell>
          <cell r="M2645" t="str">
            <v>EOU</v>
          </cell>
          <cell r="N2645" t="str">
            <v>TALOJA</v>
          </cell>
          <cell r="O2645">
            <v>9103650709</v>
          </cell>
        </row>
        <row r="2646">
          <cell r="K2646" t="str">
            <v>VVF/TAL/EXP/715</v>
          </cell>
          <cell r="L2646" t="str">
            <v>Sea</v>
          </cell>
          <cell r="M2646" t="str">
            <v>EOU</v>
          </cell>
          <cell r="N2646" t="str">
            <v>TALOJA</v>
          </cell>
          <cell r="O2646">
            <v>9103650710</v>
          </cell>
        </row>
        <row r="2647">
          <cell r="K2647" t="str">
            <v>VVF/TAL/EXP/716</v>
          </cell>
          <cell r="L2647" t="str">
            <v>Sea</v>
          </cell>
          <cell r="M2647" t="str">
            <v>EOU</v>
          </cell>
          <cell r="N2647" t="str">
            <v>TALOJA</v>
          </cell>
          <cell r="O2647">
            <v>9103650711</v>
          </cell>
        </row>
        <row r="2648">
          <cell r="K2648" t="str">
            <v>VVF/TAL/EXP/717</v>
          </cell>
          <cell r="L2648" t="str">
            <v>Sea</v>
          </cell>
          <cell r="M2648" t="str">
            <v>EOU</v>
          </cell>
          <cell r="N2648" t="str">
            <v>TALOJA</v>
          </cell>
          <cell r="O2648">
            <v>9103650712</v>
          </cell>
        </row>
        <row r="2649">
          <cell r="K2649" t="str">
            <v>VVF/TAL/EXP/718</v>
          </cell>
          <cell r="L2649" t="str">
            <v>Sea</v>
          </cell>
          <cell r="M2649" t="str">
            <v>EOU</v>
          </cell>
          <cell r="N2649" t="str">
            <v>TALOJA</v>
          </cell>
          <cell r="O2649" t="str">
            <v>9103650713-714</v>
          </cell>
        </row>
        <row r="2650">
          <cell r="K2650" t="str">
            <v>VVF/TAL/EXP/719</v>
          </cell>
          <cell r="L2650" t="str">
            <v>Sea</v>
          </cell>
          <cell r="M2650" t="str">
            <v>EOU</v>
          </cell>
          <cell r="N2650" t="str">
            <v>TALOJA</v>
          </cell>
          <cell r="O2650" t="str">
            <v>9103650713-714</v>
          </cell>
        </row>
        <row r="2651">
          <cell r="K2651" t="str">
            <v>VVF/TAL/EXP/720</v>
          </cell>
          <cell r="L2651" t="str">
            <v>Sea</v>
          </cell>
          <cell r="M2651" t="str">
            <v>EOU</v>
          </cell>
          <cell r="N2651" t="str">
            <v>TALOJA</v>
          </cell>
          <cell r="O2651">
            <v>9103650715</v>
          </cell>
        </row>
        <row r="2652">
          <cell r="K2652" t="str">
            <v>VVF/TAL/EXP/721</v>
          </cell>
          <cell r="L2652" t="str">
            <v>Sea</v>
          </cell>
          <cell r="M2652" t="str">
            <v>EOU</v>
          </cell>
          <cell r="N2652" t="str">
            <v>TALOJA</v>
          </cell>
          <cell r="O2652">
            <v>9103650716</v>
          </cell>
        </row>
        <row r="2653">
          <cell r="K2653" t="str">
            <v>VVF/TAL/EXP/722</v>
          </cell>
          <cell r="L2653" t="str">
            <v>Sea</v>
          </cell>
          <cell r="M2653" t="str">
            <v>EOU</v>
          </cell>
          <cell r="N2653" t="str">
            <v>TALOJA</v>
          </cell>
          <cell r="O2653">
            <v>9103650717</v>
          </cell>
        </row>
        <row r="2654">
          <cell r="K2654" t="str">
            <v>VVF/TAL/EXP/723</v>
          </cell>
          <cell r="L2654" t="str">
            <v>Sea</v>
          </cell>
          <cell r="M2654" t="str">
            <v>EOU</v>
          </cell>
          <cell r="N2654" t="str">
            <v>TALOJA</v>
          </cell>
          <cell r="O2654">
            <v>9103650718</v>
          </cell>
        </row>
        <row r="2655">
          <cell r="K2655" t="str">
            <v>VVF/TAL/EXP/726</v>
          </cell>
          <cell r="L2655" t="str">
            <v>Sea</v>
          </cell>
          <cell r="M2655" t="str">
            <v>EOU</v>
          </cell>
          <cell r="N2655" t="str">
            <v>TALOJA</v>
          </cell>
          <cell r="O2655">
            <v>9103650721</v>
          </cell>
        </row>
        <row r="2656">
          <cell r="K2656" t="str">
            <v>VVF/TAL/EXP/731</v>
          </cell>
          <cell r="L2656" t="str">
            <v>Sea</v>
          </cell>
          <cell r="M2656" t="str">
            <v>EOU</v>
          </cell>
          <cell r="N2656" t="str">
            <v>TALOJA</v>
          </cell>
          <cell r="O2656">
            <v>9103650724</v>
          </cell>
        </row>
        <row r="2657">
          <cell r="K2657" t="str">
            <v>VVF/TAL/EXP/732</v>
          </cell>
          <cell r="L2657" t="str">
            <v>Sea</v>
          </cell>
          <cell r="M2657" t="str">
            <v>EOU</v>
          </cell>
          <cell r="N2657" t="str">
            <v>TALOJA</v>
          </cell>
          <cell r="O2657">
            <v>9103650727</v>
          </cell>
        </row>
        <row r="2658">
          <cell r="K2658" t="str">
            <v>VVF/TAL/EXP/733</v>
          </cell>
          <cell r="L2658" t="str">
            <v>Sea</v>
          </cell>
          <cell r="M2658" t="str">
            <v>EOU</v>
          </cell>
          <cell r="N2658" t="str">
            <v>TALOJA</v>
          </cell>
          <cell r="O2658">
            <v>9103650728</v>
          </cell>
        </row>
        <row r="2659">
          <cell r="K2659" t="str">
            <v>VVF/TAL/EXP/734</v>
          </cell>
          <cell r="L2659" t="str">
            <v>Sea</v>
          </cell>
          <cell r="M2659" t="str">
            <v>EOU</v>
          </cell>
          <cell r="N2659" t="str">
            <v>TALOJA</v>
          </cell>
          <cell r="O2659">
            <v>9103650729</v>
          </cell>
        </row>
        <row r="2660">
          <cell r="K2660" t="str">
            <v>VVF/TJL/EXP/007</v>
          </cell>
          <cell r="L2660" t="str">
            <v>Sea</v>
          </cell>
          <cell r="M2660" t="str">
            <v>DTA</v>
          </cell>
          <cell r="N2660" t="str">
            <v>TILJALA</v>
          </cell>
          <cell r="O2660">
            <v>9116650011</v>
          </cell>
        </row>
        <row r="2661">
          <cell r="K2661" t="str">
            <v>VVF/TAL/EXP/689</v>
          </cell>
          <cell r="L2661" t="str">
            <v>Sea</v>
          </cell>
          <cell r="M2661" t="str">
            <v>EOU</v>
          </cell>
          <cell r="N2661" t="str">
            <v>TALOJA</v>
          </cell>
          <cell r="O2661">
            <v>9103650681</v>
          </cell>
        </row>
        <row r="2662">
          <cell r="K2662" t="str">
            <v>VVF/TAL/EXP/704</v>
          </cell>
          <cell r="L2662" t="str">
            <v>Sea</v>
          </cell>
          <cell r="M2662" t="str">
            <v>EOU</v>
          </cell>
          <cell r="N2662" t="str">
            <v>TALOJA</v>
          </cell>
          <cell r="O2662">
            <v>9103650699</v>
          </cell>
        </row>
        <row r="2663">
          <cell r="K2663" t="str">
            <v>VVF/TAL/EXP/709</v>
          </cell>
          <cell r="L2663" t="str">
            <v>Sea</v>
          </cell>
          <cell r="M2663" t="str">
            <v>EOU</v>
          </cell>
          <cell r="N2663" t="str">
            <v>TALOJA</v>
          </cell>
          <cell r="O2663">
            <v>9103650705</v>
          </cell>
        </row>
        <row r="2664">
          <cell r="K2664" t="str">
            <v>VVF/TAL/EXP/724</v>
          </cell>
          <cell r="L2664" t="str">
            <v>Sea</v>
          </cell>
          <cell r="M2664" t="str">
            <v>EOU</v>
          </cell>
          <cell r="N2664" t="str">
            <v>TALOJA</v>
          </cell>
          <cell r="O2664">
            <v>9103650719</v>
          </cell>
        </row>
        <row r="2665">
          <cell r="K2665" t="str">
            <v>VVF/TAL/EXP/727</v>
          </cell>
          <cell r="L2665" t="str">
            <v>Sea</v>
          </cell>
          <cell r="M2665" t="str">
            <v>EOU</v>
          </cell>
          <cell r="N2665" t="str">
            <v>TALOJA</v>
          </cell>
          <cell r="O2665" t="str">
            <v>9103650725-726</v>
          </cell>
        </row>
        <row r="2666">
          <cell r="K2666" t="str">
            <v>VVF/TAL/EXP/728</v>
          </cell>
          <cell r="L2666" t="str">
            <v>Sea</v>
          </cell>
          <cell r="M2666" t="str">
            <v>EOU</v>
          </cell>
          <cell r="N2666" t="str">
            <v>TALOJA</v>
          </cell>
          <cell r="O2666">
            <v>9103650723</v>
          </cell>
        </row>
        <row r="2667">
          <cell r="K2667" t="str">
            <v>VVF/TAL/EXP/730</v>
          </cell>
          <cell r="L2667" t="str">
            <v>Sea</v>
          </cell>
          <cell r="M2667" t="str">
            <v>EOU</v>
          </cell>
          <cell r="N2667" t="str">
            <v>TALOJA</v>
          </cell>
          <cell r="O2667" t="str">
            <v>9103650725-726</v>
          </cell>
        </row>
        <row r="2668">
          <cell r="K2668" t="str">
            <v>VVF/TAL/EXP/735</v>
          </cell>
          <cell r="L2668" t="str">
            <v>Sea</v>
          </cell>
          <cell r="M2668" t="str">
            <v>EOU</v>
          </cell>
          <cell r="N2668" t="str">
            <v>TALOJA</v>
          </cell>
          <cell r="O2668">
            <v>9103650730</v>
          </cell>
        </row>
        <row r="2669">
          <cell r="K2669" t="str">
            <v>VVF/TAL/EXP/736</v>
          </cell>
          <cell r="L2669" t="str">
            <v>Sea</v>
          </cell>
          <cell r="M2669" t="str">
            <v>EOU</v>
          </cell>
          <cell r="N2669" t="str">
            <v>TALOJA</v>
          </cell>
          <cell r="O2669">
            <v>9103650733</v>
          </cell>
        </row>
        <row r="2670">
          <cell r="K2670" t="str">
            <v>VVF/TAL/EXP/737</v>
          </cell>
          <cell r="L2670" t="str">
            <v>Sea</v>
          </cell>
          <cell r="M2670" t="str">
            <v>EOU</v>
          </cell>
          <cell r="N2670" t="str">
            <v>TALOJA</v>
          </cell>
          <cell r="O2670">
            <v>9103650732</v>
          </cell>
        </row>
        <row r="2671">
          <cell r="K2671" t="str">
            <v>VVF/TAL/EXP/738</v>
          </cell>
          <cell r="L2671" t="str">
            <v>Sea</v>
          </cell>
          <cell r="M2671" t="str">
            <v>EOU</v>
          </cell>
          <cell r="N2671" t="str">
            <v>TALOJA</v>
          </cell>
          <cell r="O2671">
            <v>9103650731</v>
          </cell>
        </row>
        <row r="2672">
          <cell r="K2672" t="str">
            <v>VVF/TAL/EXP/739</v>
          </cell>
          <cell r="L2672" t="str">
            <v>Sea</v>
          </cell>
          <cell r="M2672" t="str">
            <v>EOU</v>
          </cell>
          <cell r="N2672" t="str">
            <v>TALOJA</v>
          </cell>
          <cell r="O2672">
            <v>9103650734</v>
          </cell>
        </row>
        <row r="2673">
          <cell r="K2673" t="str">
            <v>VVF/TAL/EXP/740</v>
          </cell>
          <cell r="L2673" t="str">
            <v>Sea</v>
          </cell>
          <cell r="M2673" t="str">
            <v>EOU</v>
          </cell>
          <cell r="N2673" t="str">
            <v>TALOJA</v>
          </cell>
          <cell r="O2673">
            <v>9103650735</v>
          </cell>
        </row>
        <row r="2674">
          <cell r="K2674" t="str">
            <v>VVF/TAL/EXP/741</v>
          </cell>
          <cell r="L2674" t="str">
            <v>Sea</v>
          </cell>
          <cell r="M2674" t="str">
            <v>EOU</v>
          </cell>
          <cell r="N2674" t="str">
            <v>TALOJA</v>
          </cell>
          <cell r="O2674">
            <v>9103650737</v>
          </cell>
        </row>
        <row r="2675">
          <cell r="K2675" t="str">
            <v>VVF/TAL/EXP/742</v>
          </cell>
          <cell r="L2675" t="str">
            <v>Sea</v>
          </cell>
          <cell r="M2675" t="str">
            <v>EOU</v>
          </cell>
          <cell r="N2675" t="str">
            <v>TALOJA</v>
          </cell>
          <cell r="O2675">
            <v>9103650736</v>
          </cell>
        </row>
        <row r="2676">
          <cell r="K2676" t="str">
            <v>VVF/TAL/EXP/743</v>
          </cell>
          <cell r="L2676" t="str">
            <v>Sea</v>
          </cell>
          <cell r="M2676" t="str">
            <v>EOU</v>
          </cell>
          <cell r="N2676" t="str">
            <v>TALOJA</v>
          </cell>
          <cell r="O2676" t="str">
            <v>9103650742-43</v>
          </cell>
        </row>
        <row r="2677">
          <cell r="K2677" t="str">
            <v>VVF/TAL/EXP/745</v>
          </cell>
          <cell r="L2677" t="str">
            <v>Sea</v>
          </cell>
          <cell r="M2677" t="str">
            <v>EOU</v>
          </cell>
          <cell r="N2677" t="str">
            <v>TALOJA</v>
          </cell>
          <cell r="O2677" t="str">
            <v>9103650742-43</v>
          </cell>
        </row>
        <row r="2678">
          <cell r="K2678" t="str">
            <v>VVF/TAL/EXP/746</v>
          </cell>
          <cell r="L2678" t="str">
            <v>Sea</v>
          </cell>
          <cell r="M2678" t="str">
            <v>EOU</v>
          </cell>
          <cell r="N2678" t="str">
            <v>TALOJA</v>
          </cell>
          <cell r="O2678">
            <v>9103650740</v>
          </cell>
        </row>
        <row r="2679">
          <cell r="K2679" t="str">
            <v>VVF/TAL/EXP/747</v>
          </cell>
          <cell r="L2679" t="str">
            <v>Sea</v>
          </cell>
          <cell r="M2679" t="str">
            <v>EOU</v>
          </cell>
          <cell r="N2679" t="str">
            <v>TALOJA</v>
          </cell>
          <cell r="O2679">
            <v>9103650741</v>
          </cell>
        </row>
        <row r="2680">
          <cell r="K2680" t="str">
            <v>VVF/TAL/EXP/748</v>
          </cell>
          <cell r="L2680" t="str">
            <v>Sea</v>
          </cell>
          <cell r="M2680" t="str">
            <v>EOU</v>
          </cell>
          <cell r="N2680" t="str">
            <v>TALOJA</v>
          </cell>
          <cell r="O2680">
            <v>9103650739</v>
          </cell>
        </row>
        <row r="2681">
          <cell r="K2681" t="str">
            <v>VVF/TAL/EXP/749</v>
          </cell>
          <cell r="L2681" t="str">
            <v>Sea</v>
          </cell>
          <cell r="M2681" t="str">
            <v>EOU</v>
          </cell>
          <cell r="N2681" t="str">
            <v>TALOJA</v>
          </cell>
          <cell r="O2681">
            <v>9103650745</v>
          </cell>
        </row>
        <row r="2682">
          <cell r="K2682" t="str">
            <v>VVF/TAL/EXP/750</v>
          </cell>
          <cell r="L2682" t="str">
            <v>Sea</v>
          </cell>
          <cell r="M2682" t="str">
            <v>EOU</v>
          </cell>
          <cell r="N2682" t="str">
            <v>TALOJA</v>
          </cell>
          <cell r="O2682">
            <v>9103650746</v>
          </cell>
        </row>
        <row r="2683">
          <cell r="K2683" t="str">
            <v>VVF/TAL/EXP/751</v>
          </cell>
          <cell r="L2683" t="str">
            <v>Sea</v>
          </cell>
          <cell r="M2683" t="str">
            <v>EOU</v>
          </cell>
          <cell r="N2683" t="str">
            <v>TALOJA</v>
          </cell>
          <cell r="O2683">
            <v>9103650747</v>
          </cell>
        </row>
        <row r="2684">
          <cell r="K2684" t="str">
            <v>VVF/TAL/EXP/752</v>
          </cell>
          <cell r="L2684" t="str">
            <v>Sea</v>
          </cell>
          <cell r="M2684" t="str">
            <v>EOU</v>
          </cell>
          <cell r="N2684" t="str">
            <v>TALOJA</v>
          </cell>
          <cell r="O2684">
            <v>9103650744</v>
          </cell>
        </row>
        <row r="2685">
          <cell r="K2685" t="str">
            <v>VVF/TAL/EXP/753</v>
          </cell>
          <cell r="L2685" t="str">
            <v>Sea</v>
          </cell>
          <cell r="M2685" t="str">
            <v>EOU</v>
          </cell>
          <cell r="N2685" t="str">
            <v>TALOJA</v>
          </cell>
          <cell r="O2685">
            <v>9103650748</v>
          </cell>
        </row>
        <row r="2686">
          <cell r="K2686" t="str">
            <v>VVF/TAL/EXP/754</v>
          </cell>
          <cell r="L2686" t="str">
            <v>Sea</v>
          </cell>
          <cell r="M2686" t="str">
            <v>EOU</v>
          </cell>
          <cell r="N2686" t="str">
            <v>TALOJA</v>
          </cell>
          <cell r="O2686">
            <v>9103650749</v>
          </cell>
        </row>
        <row r="2687">
          <cell r="K2687" t="str">
            <v>VVF/TAL/EXP/755</v>
          </cell>
          <cell r="L2687" t="str">
            <v>Sea</v>
          </cell>
          <cell r="M2687" t="str">
            <v>EOU</v>
          </cell>
          <cell r="N2687" t="str">
            <v>TALOJA</v>
          </cell>
          <cell r="O2687">
            <v>9103650750</v>
          </cell>
        </row>
        <row r="2688">
          <cell r="K2688" t="str">
            <v>VVF/TAL/EXP/758</v>
          </cell>
          <cell r="L2688" t="str">
            <v>Sea</v>
          </cell>
          <cell r="M2688" t="str">
            <v>EOU</v>
          </cell>
          <cell r="N2688" t="str">
            <v>TALOJA</v>
          </cell>
          <cell r="O2688">
            <v>9103650755</v>
          </cell>
        </row>
        <row r="2689">
          <cell r="K2689" t="str">
            <v>VVF/TAL/EXP/759</v>
          </cell>
          <cell r="L2689" t="str">
            <v>Sea</v>
          </cell>
          <cell r="M2689" t="str">
            <v>EOU</v>
          </cell>
          <cell r="N2689" t="str">
            <v>TALOJA</v>
          </cell>
          <cell r="O2689">
            <v>9103650754</v>
          </cell>
        </row>
        <row r="2690">
          <cell r="K2690" t="str">
            <v>VVF/TAL/EXP/760</v>
          </cell>
          <cell r="L2690" t="str">
            <v>Sea</v>
          </cell>
          <cell r="M2690" t="str">
            <v>EOU</v>
          </cell>
          <cell r="N2690" t="str">
            <v>TALOJA</v>
          </cell>
          <cell r="O2690">
            <v>9103650753</v>
          </cell>
        </row>
        <row r="2691">
          <cell r="K2691" t="str">
            <v>VVF/TAL/EXP/762</v>
          </cell>
          <cell r="L2691" t="str">
            <v>Sea</v>
          </cell>
          <cell r="M2691" t="str">
            <v>EOU</v>
          </cell>
          <cell r="N2691" t="str">
            <v>TALOJA</v>
          </cell>
          <cell r="O2691">
            <v>9103650756</v>
          </cell>
        </row>
        <row r="2692">
          <cell r="K2692" t="str">
            <v>VVF/TAL/EXP/763</v>
          </cell>
          <cell r="L2692" t="str">
            <v>Sea</v>
          </cell>
          <cell r="M2692" t="str">
            <v>EOU</v>
          </cell>
          <cell r="N2692" t="str">
            <v>TALOJA</v>
          </cell>
          <cell r="O2692">
            <v>9103650759</v>
          </cell>
        </row>
        <row r="2693">
          <cell r="K2693" t="str">
            <v>VVF/TAL/EXP/764</v>
          </cell>
          <cell r="L2693" t="str">
            <v>Sea</v>
          </cell>
          <cell r="M2693" t="str">
            <v>EOU</v>
          </cell>
          <cell r="N2693" t="str">
            <v>TALOJA</v>
          </cell>
          <cell r="O2693">
            <v>9103650758</v>
          </cell>
        </row>
        <row r="2694">
          <cell r="K2694" t="str">
            <v>VVF/TAL/EXP/765</v>
          </cell>
          <cell r="L2694" t="str">
            <v>Sea</v>
          </cell>
          <cell r="M2694" t="str">
            <v>EOU</v>
          </cell>
          <cell r="N2694" t="str">
            <v>TALOJA</v>
          </cell>
          <cell r="O2694">
            <v>9103650760</v>
          </cell>
        </row>
        <row r="2695">
          <cell r="K2695" t="str">
            <v>VVF/TAL/EXP/766</v>
          </cell>
          <cell r="L2695" t="str">
            <v>Sea</v>
          </cell>
          <cell r="M2695" t="str">
            <v>EOU</v>
          </cell>
          <cell r="N2695" t="str">
            <v>TALOJA</v>
          </cell>
          <cell r="O2695">
            <v>9103650760</v>
          </cell>
        </row>
        <row r="2696">
          <cell r="K2696" t="str">
            <v>VVF/TAL/EXP/767</v>
          </cell>
          <cell r="L2696" t="str">
            <v>Sea</v>
          </cell>
          <cell r="M2696" t="str">
            <v>EOU</v>
          </cell>
          <cell r="N2696" t="str">
            <v>TALOJA</v>
          </cell>
          <cell r="O2696">
            <v>9103650761</v>
          </cell>
        </row>
        <row r="2697">
          <cell r="K2697" t="str">
            <v>VVF/TAL/EXP/768</v>
          </cell>
          <cell r="L2697" t="str">
            <v>Sea</v>
          </cell>
          <cell r="M2697" t="str">
            <v>EOU</v>
          </cell>
          <cell r="N2697" t="str">
            <v>TALOJA</v>
          </cell>
          <cell r="O2697">
            <v>9103650762</v>
          </cell>
        </row>
        <row r="2698">
          <cell r="K2698" t="str">
            <v>VVF/TAL/EXP/769</v>
          </cell>
          <cell r="L2698" t="str">
            <v>Sea</v>
          </cell>
          <cell r="M2698" t="str">
            <v>EOU</v>
          </cell>
          <cell r="N2698" t="str">
            <v>TALOJA</v>
          </cell>
          <cell r="O2698" t="str">
            <v>9103650763-64</v>
          </cell>
        </row>
        <row r="2699">
          <cell r="K2699" t="str">
            <v>VVF/TAL/EXP/770</v>
          </cell>
          <cell r="L2699" t="str">
            <v>Sea</v>
          </cell>
          <cell r="M2699" t="str">
            <v>EOU</v>
          </cell>
          <cell r="N2699" t="str">
            <v>TALOJA</v>
          </cell>
          <cell r="O2699" t="str">
            <v>9103650765-66</v>
          </cell>
        </row>
        <row r="2700">
          <cell r="K2700" t="str">
            <v>VVF/TAL/EXP/771</v>
          </cell>
          <cell r="L2700" t="str">
            <v>Sea</v>
          </cell>
          <cell r="M2700" t="str">
            <v>EOU</v>
          </cell>
          <cell r="N2700" t="str">
            <v>TALOJA</v>
          </cell>
          <cell r="O2700" t="str">
            <v>9103650763-64</v>
          </cell>
        </row>
        <row r="2701">
          <cell r="K2701" t="str">
            <v>VVF/TAL/EXP/772</v>
          </cell>
          <cell r="L2701" t="str">
            <v>Sea</v>
          </cell>
          <cell r="M2701" t="str">
            <v>EOU</v>
          </cell>
          <cell r="N2701" t="str">
            <v>TALOJA</v>
          </cell>
          <cell r="O2701">
            <v>9103650778</v>
          </cell>
        </row>
        <row r="2702">
          <cell r="K2702" t="str">
            <v>VVF/TAL/EXP/773</v>
          </cell>
          <cell r="L2702" t="str">
            <v>Sea</v>
          </cell>
          <cell r="M2702" t="str">
            <v>EOU</v>
          </cell>
          <cell r="N2702" t="str">
            <v>TALOJA</v>
          </cell>
          <cell r="O2702">
            <v>9103650770</v>
          </cell>
        </row>
        <row r="2703">
          <cell r="K2703" t="str">
            <v>VVF/TAL/EXP/774</v>
          </cell>
          <cell r="L2703" t="str">
            <v>Sea</v>
          </cell>
          <cell r="M2703" t="str">
            <v>EOU</v>
          </cell>
          <cell r="N2703" t="str">
            <v>TALOJA</v>
          </cell>
          <cell r="O2703">
            <v>9103650767</v>
          </cell>
        </row>
        <row r="2704">
          <cell r="K2704" t="str">
            <v>VVF/TAL/EXP/775</v>
          </cell>
          <cell r="L2704" t="str">
            <v>Sea</v>
          </cell>
          <cell r="M2704" t="str">
            <v>EOU</v>
          </cell>
          <cell r="N2704" t="str">
            <v>TALOJA</v>
          </cell>
          <cell r="O2704">
            <v>9103650775</v>
          </cell>
        </row>
        <row r="2705">
          <cell r="K2705" t="str">
            <v>VVF/TAL/EXP/776</v>
          </cell>
          <cell r="L2705" t="str">
            <v>Sea</v>
          </cell>
          <cell r="M2705" t="str">
            <v>EOU</v>
          </cell>
          <cell r="N2705" t="str">
            <v>TALOJA</v>
          </cell>
          <cell r="O2705">
            <v>9103650769</v>
          </cell>
        </row>
        <row r="2706">
          <cell r="K2706" t="str">
            <v>VVF/TAL/EXP/777</v>
          </cell>
          <cell r="L2706" t="str">
            <v>Sea</v>
          </cell>
          <cell r="M2706" t="str">
            <v>EOU</v>
          </cell>
          <cell r="N2706" t="str">
            <v>TALOJA</v>
          </cell>
          <cell r="O2706">
            <v>9103650768</v>
          </cell>
        </row>
        <row r="2707">
          <cell r="K2707" t="str">
            <v>VVF/TAL/EXP/778</v>
          </cell>
          <cell r="L2707" t="str">
            <v>Sea</v>
          </cell>
          <cell r="M2707" t="str">
            <v>EOU</v>
          </cell>
          <cell r="N2707" t="str">
            <v>TALOJA</v>
          </cell>
          <cell r="O2707">
            <v>9103650777</v>
          </cell>
        </row>
        <row r="2708">
          <cell r="K2708" t="str">
            <v>VVF/TAL/EXP/779</v>
          </cell>
          <cell r="L2708" t="str">
            <v>Sea</v>
          </cell>
          <cell r="M2708" t="str">
            <v>EOU</v>
          </cell>
          <cell r="N2708" t="str">
            <v>TALOJA</v>
          </cell>
          <cell r="O2708">
            <v>9103650771</v>
          </cell>
        </row>
        <row r="2709">
          <cell r="K2709" t="str">
            <v>VVF/TAL/EXP/780</v>
          </cell>
          <cell r="L2709" t="str">
            <v>Sea</v>
          </cell>
          <cell r="M2709" t="str">
            <v>EOU</v>
          </cell>
          <cell r="N2709" t="str">
            <v>TALOJA</v>
          </cell>
          <cell r="O2709">
            <v>9103650772</v>
          </cell>
        </row>
        <row r="2710">
          <cell r="K2710" t="str">
            <v>VVF/TAL/EXP/781</v>
          </cell>
          <cell r="L2710" t="str">
            <v>Sea</v>
          </cell>
          <cell r="M2710" t="str">
            <v>EOU</v>
          </cell>
          <cell r="N2710" t="str">
            <v>TALOJA</v>
          </cell>
          <cell r="O2710">
            <v>9103650773</v>
          </cell>
        </row>
        <row r="2711">
          <cell r="K2711" t="str">
            <v>VVF/TAL/EXP/782</v>
          </cell>
          <cell r="L2711" t="str">
            <v>Sea</v>
          </cell>
          <cell r="M2711" t="str">
            <v>EOU</v>
          </cell>
          <cell r="N2711" t="str">
            <v>TALOJA</v>
          </cell>
          <cell r="O2711">
            <v>9103650774</v>
          </cell>
        </row>
        <row r="2712">
          <cell r="K2712" t="str">
            <v>VVF/TAL/EXP/783</v>
          </cell>
          <cell r="L2712" t="str">
            <v>Sea</v>
          </cell>
          <cell r="M2712" t="str">
            <v>EOU</v>
          </cell>
          <cell r="N2712" t="str">
            <v>TALOJA</v>
          </cell>
          <cell r="O2712">
            <v>9103650776</v>
          </cell>
        </row>
        <row r="2713">
          <cell r="K2713" t="str">
            <v>VVF/TAL/EXP/784</v>
          </cell>
          <cell r="L2713" t="str">
            <v>Sea</v>
          </cell>
          <cell r="M2713" t="str">
            <v>EOU</v>
          </cell>
          <cell r="N2713" t="str">
            <v>TALOJA</v>
          </cell>
          <cell r="O2713">
            <v>9103650783</v>
          </cell>
        </row>
        <row r="2714">
          <cell r="K2714" t="str">
            <v>VVF/TAL/EXP/785</v>
          </cell>
          <cell r="L2714" t="str">
            <v>Sea</v>
          </cell>
          <cell r="M2714" t="str">
            <v>EOU</v>
          </cell>
          <cell r="N2714" t="str">
            <v>TALOJA</v>
          </cell>
          <cell r="O2714">
            <v>9103650782</v>
          </cell>
        </row>
        <row r="2715">
          <cell r="K2715" t="str">
            <v>VVF/TAL/EXP/786</v>
          </cell>
          <cell r="L2715" t="str">
            <v>Sea</v>
          </cell>
          <cell r="M2715" t="str">
            <v>EOU</v>
          </cell>
          <cell r="N2715" t="str">
            <v>TALOJA</v>
          </cell>
          <cell r="O2715">
            <v>9103650781</v>
          </cell>
        </row>
        <row r="2716">
          <cell r="K2716" t="str">
            <v>VVF/TAL/EXP/787</v>
          </cell>
          <cell r="L2716" t="str">
            <v>Sea</v>
          </cell>
          <cell r="M2716" t="str">
            <v>EOU</v>
          </cell>
          <cell r="N2716" t="str">
            <v>TALOJA</v>
          </cell>
          <cell r="O2716">
            <v>9103650780</v>
          </cell>
        </row>
        <row r="2717">
          <cell r="K2717" t="str">
            <v>VVF/TAL/EXP/788</v>
          </cell>
          <cell r="L2717" t="str">
            <v>Sea</v>
          </cell>
          <cell r="M2717" t="str">
            <v>EOU</v>
          </cell>
          <cell r="N2717" t="str">
            <v>TALOJA</v>
          </cell>
          <cell r="O2717">
            <v>9103650784</v>
          </cell>
        </row>
        <row r="2718">
          <cell r="K2718" t="str">
            <v>VVF/TAL/EXP/789</v>
          </cell>
          <cell r="L2718" t="str">
            <v>Sea</v>
          </cell>
          <cell r="M2718" t="str">
            <v>EOU</v>
          </cell>
          <cell r="N2718" t="str">
            <v>TALOJA</v>
          </cell>
          <cell r="O2718">
            <v>9103650779</v>
          </cell>
        </row>
        <row r="2719">
          <cell r="K2719" t="str">
            <v>VVF/TAL/EXP/790</v>
          </cell>
          <cell r="L2719" t="str">
            <v>Sea</v>
          </cell>
          <cell r="M2719" t="str">
            <v>EOU</v>
          </cell>
          <cell r="N2719" t="str">
            <v>TALOJA</v>
          </cell>
          <cell r="O2719">
            <v>9103650785</v>
          </cell>
        </row>
        <row r="2720">
          <cell r="K2720" t="str">
            <v>VVF/TAL/EXP/791</v>
          </cell>
          <cell r="L2720" t="str">
            <v>Sea</v>
          </cell>
          <cell r="M2720" t="str">
            <v>EOU</v>
          </cell>
          <cell r="N2720" t="str">
            <v>TALOJA</v>
          </cell>
          <cell r="O2720">
            <v>9103650786</v>
          </cell>
        </row>
        <row r="2721">
          <cell r="K2721" t="str">
            <v>VVF/TAL/EXP/792</v>
          </cell>
          <cell r="L2721" t="str">
            <v>Sea</v>
          </cell>
          <cell r="M2721" t="str">
            <v>EOU</v>
          </cell>
          <cell r="N2721" t="str">
            <v>TALOJA</v>
          </cell>
          <cell r="O2721">
            <v>9103650797</v>
          </cell>
        </row>
        <row r="2722">
          <cell r="K2722" t="str">
            <v>VVF/TAL/EXP/793</v>
          </cell>
          <cell r="L2722" t="str">
            <v>Sea</v>
          </cell>
          <cell r="M2722" t="str">
            <v>EOU</v>
          </cell>
          <cell r="N2722" t="str">
            <v>TALOJA</v>
          </cell>
          <cell r="O2722">
            <v>9103650791</v>
          </cell>
        </row>
        <row r="2723">
          <cell r="K2723" t="str">
            <v>VVF/TAL/EXP/794</v>
          </cell>
          <cell r="L2723" t="str">
            <v>Sea</v>
          </cell>
          <cell r="M2723" t="str">
            <v>EOU</v>
          </cell>
          <cell r="N2723" t="str">
            <v>TALOJA</v>
          </cell>
          <cell r="O2723" t="str">
            <v>9103650787-88</v>
          </cell>
        </row>
        <row r="2724">
          <cell r="K2724" t="str">
            <v>VVF/TAL/EXP/795</v>
          </cell>
          <cell r="L2724" t="str">
            <v>Sea</v>
          </cell>
          <cell r="M2724" t="str">
            <v>EOU</v>
          </cell>
          <cell r="N2724" t="str">
            <v>TALOJA</v>
          </cell>
          <cell r="O2724" t="str">
            <v>9103650792-93</v>
          </cell>
        </row>
        <row r="2725">
          <cell r="K2725" t="str">
            <v>VVF/TAL/EXP/796</v>
          </cell>
          <cell r="L2725" t="str">
            <v>Sea</v>
          </cell>
          <cell r="M2725" t="str">
            <v>EOU</v>
          </cell>
          <cell r="N2725" t="str">
            <v>TALOJA</v>
          </cell>
          <cell r="O2725">
            <v>9103650794</v>
          </cell>
        </row>
        <row r="2726">
          <cell r="K2726" t="str">
            <v>VVF/TAL/EXP/797</v>
          </cell>
          <cell r="L2726" t="str">
            <v>Sea</v>
          </cell>
          <cell r="M2726" t="str">
            <v>EOU</v>
          </cell>
          <cell r="N2726" t="str">
            <v>TALOJA</v>
          </cell>
          <cell r="O2726">
            <v>9103650789</v>
          </cell>
        </row>
        <row r="2727">
          <cell r="K2727" t="str">
            <v>VVF/TAL/EXP/798</v>
          </cell>
          <cell r="L2727" t="str">
            <v>Sea</v>
          </cell>
          <cell r="M2727" t="str">
            <v>EOU</v>
          </cell>
          <cell r="N2727" t="str">
            <v>TALOJA</v>
          </cell>
          <cell r="O2727">
            <v>9103650790</v>
          </cell>
        </row>
        <row r="2728">
          <cell r="K2728" t="str">
            <v>VVF/TAL/EXP/799</v>
          </cell>
          <cell r="L2728" t="str">
            <v>Sea</v>
          </cell>
          <cell r="M2728" t="str">
            <v>EOU</v>
          </cell>
          <cell r="N2728" t="str">
            <v>TALOJA</v>
          </cell>
          <cell r="O2728">
            <v>9103650796</v>
          </cell>
        </row>
        <row r="2729">
          <cell r="K2729" t="str">
            <v>VVF/TAL/EXP/800</v>
          </cell>
          <cell r="L2729" t="str">
            <v>Sea</v>
          </cell>
          <cell r="M2729" t="str">
            <v>EOU</v>
          </cell>
          <cell r="N2729" t="str">
            <v>TALOJA</v>
          </cell>
          <cell r="O2729">
            <v>9103650795</v>
          </cell>
        </row>
        <row r="2730">
          <cell r="K2730" t="str">
            <v>VVF/TAL/EXP/801</v>
          </cell>
          <cell r="L2730" t="str">
            <v>Sea</v>
          </cell>
          <cell r="M2730" t="str">
            <v>EOU</v>
          </cell>
          <cell r="N2730" t="str">
            <v>TALOJA</v>
          </cell>
          <cell r="O2730">
            <v>9103650800</v>
          </cell>
        </row>
        <row r="2731">
          <cell r="K2731" t="str">
            <v>VVF/TAL/EXP/802</v>
          </cell>
          <cell r="L2731" t="str">
            <v>Sea</v>
          </cell>
          <cell r="M2731" t="str">
            <v>EOU</v>
          </cell>
          <cell r="N2731" t="str">
            <v>TALOJA</v>
          </cell>
          <cell r="O2731">
            <v>9103650808</v>
          </cell>
        </row>
        <row r="2732">
          <cell r="K2732" t="str">
            <v>VVF/TAL/EXP/803</v>
          </cell>
          <cell r="L2732" t="str">
            <v>Sea</v>
          </cell>
          <cell r="M2732" t="str">
            <v>EOU</v>
          </cell>
          <cell r="N2732" t="str">
            <v>TALOJA</v>
          </cell>
          <cell r="O2732">
            <v>9103650812</v>
          </cell>
        </row>
        <row r="2733">
          <cell r="K2733" t="str">
            <v>VVF/TAL/EXP/804</v>
          </cell>
          <cell r="L2733" t="str">
            <v>Sea</v>
          </cell>
          <cell r="M2733" t="str">
            <v>EOU</v>
          </cell>
          <cell r="N2733" t="str">
            <v>TALOJA</v>
          </cell>
          <cell r="O2733">
            <v>9103650798</v>
          </cell>
        </row>
        <row r="2734">
          <cell r="K2734" t="str">
            <v>VVF/TAL/EXP/805</v>
          </cell>
          <cell r="L2734" t="str">
            <v>Sea</v>
          </cell>
          <cell r="M2734" t="str">
            <v>EOU</v>
          </cell>
          <cell r="N2734" t="str">
            <v>TALOJA</v>
          </cell>
          <cell r="O2734">
            <v>9103650809</v>
          </cell>
        </row>
        <row r="2735">
          <cell r="K2735" t="str">
            <v>VVF/TAL/EXP/806</v>
          </cell>
          <cell r="L2735" t="str">
            <v>Sea</v>
          </cell>
          <cell r="M2735" t="str">
            <v>EOU</v>
          </cell>
          <cell r="N2735" t="str">
            <v>TALOJA</v>
          </cell>
          <cell r="O2735">
            <v>9103650799</v>
          </cell>
        </row>
        <row r="2736">
          <cell r="K2736" t="str">
            <v>VVF/TAL/EXP/807</v>
          </cell>
          <cell r="L2736" t="str">
            <v>Sea</v>
          </cell>
          <cell r="M2736" t="str">
            <v>EOU</v>
          </cell>
          <cell r="N2736" t="str">
            <v>TALOJA</v>
          </cell>
          <cell r="O2736">
            <v>9103650802</v>
          </cell>
        </row>
        <row r="2737">
          <cell r="K2737" t="str">
            <v>VVF/TAL/EXP/808</v>
          </cell>
          <cell r="L2737" t="str">
            <v>Sea</v>
          </cell>
          <cell r="M2737" t="str">
            <v>EOU</v>
          </cell>
          <cell r="N2737" t="str">
            <v>TALOJA</v>
          </cell>
          <cell r="O2737">
            <v>9103650801</v>
          </cell>
        </row>
        <row r="2738">
          <cell r="K2738" t="str">
            <v>VVF/TAL/EXP/809</v>
          </cell>
          <cell r="L2738" t="str">
            <v>Sea</v>
          </cell>
          <cell r="M2738" t="str">
            <v>EOU</v>
          </cell>
          <cell r="N2738" t="str">
            <v>TALOJA</v>
          </cell>
          <cell r="O2738">
            <v>9103650805</v>
          </cell>
        </row>
        <row r="2739">
          <cell r="K2739" t="str">
            <v>VVF/TAL/EXP/810</v>
          </cell>
          <cell r="L2739" t="str">
            <v>Sea</v>
          </cell>
          <cell r="M2739" t="str">
            <v>EOU</v>
          </cell>
          <cell r="N2739" t="str">
            <v>TALOJA</v>
          </cell>
          <cell r="O2739">
            <v>9103650813</v>
          </cell>
        </row>
        <row r="2740">
          <cell r="K2740" t="str">
            <v>VVF/TAL/EXP/811</v>
          </cell>
          <cell r="L2740" t="str">
            <v>Sea</v>
          </cell>
          <cell r="M2740" t="str">
            <v>EOU</v>
          </cell>
          <cell r="N2740" t="str">
            <v>TALOJA</v>
          </cell>
          <cell r="O2740">
            <v>9103650809</v>
          </cell>
        </row>
        <row r="2741">
          <cell r="K2741" t="str">
            <v>VVF/TAL/EXP/812</v>
          </cell>
          <cell r="L2741" t="str">
            <v>Sea</v>
          </cell>
          <cell r="M2741" t="str">
            <v>EOU</v>
          </cell>
          <cell r="N2741" t="str">
            <v>TALOJA</v>
          </cell>
          <cell r="O2741" t="str">
            <v>9103650806-807</v>
          </cell>
        </row>
        <row r="2742">
          <cell r="K2742" t="str">
            <v>VVF/TAL/EXP/813</v>
          </cell>
          <cell r="L2742" t="str">
            <v>Sea</v>
          </cell>
          <cell r="M2742" t="str">
            <v>EOU</v>
          </cell>
          <cell r="N2742" t="str">
            <v>TALOJA</v>
          </cell>
          <cell r="O2742" t="str">
            <v>9103650806-807</v>
          </cell>
        </row>
        <row r="2743">
          <cell r="K2743" t="str">
            <v>VVF/TAL/EXP/815</v>
          </cell>
          <cell r="L2743" t="str">
            <v>Sea</v>
          </cell>
          <cell r="M2743" t="str">
            <v>EOU</v>
          </cell>
          <cell r="N2743" t="str">
            <v>TALOJA</v>
          </cell>
          <cell r="O2743">
            <v>9103650810</v>
          </cell>
        </row>
        <row r="2744">
          <cell r="K2744" t="str">
            <v>VVF/TAL/EXP/817</v>
          </cell>
          <cell r="L2744" t="str">
            <v>Sea</v>
          </cell>
          <cell r="M2744" t="str">
            <v>EOU</v>
          </cell>
          <cell r="N2744" t="str">
            <v>TALOJA</v>
          </cell>
          <cell r="O2744">
            <v>9103650811</v>
          </cell>
        </row>
        <row r="2745">
          <cell r="K2745" t="str">
            <v>VVF/TAL/EXP/818</v>
          </cell>
          <cell r="L2745" t="str">
            <v>Sea</v>
          </cell>
          <cell r="M2745" t="str">
            <v>EOU</v>
          </cell>
          <cell r="N2745" t="str">
            <v>TALOJA</v>
          </cell>
          <cell r="O2745">
            <v>9103650815</v>
          </cell>
        </row>
        <row r="2746">
          <cell r="K2746" t="str">
            <v>VVF/TAL/EXP/819</v>
          </cell>
          <cell r="L2746" t="str">
            <v>Sea</v>
          </cell>
          <cell r="M2746" t="str">
            <v>EOU</v>
          </cell>
          <cell r="N2746" t="str">
            <v>TALOJA</v>
          </cell>
          <cell r="O2746">
            <v>9103650821</v>
          </cell>
        </row>
        <row r="2747">
          <cell r="K2747" t="str">
            <v>VVF/TAL/EXP/820</v>
          </cell>
          <cell r="L2747" t="str">
            <v>Sea</v>
          </cell>
          <cell r="M2747" t="str">
            <v>EOU</v>
          </cell>
          <cell r="N2747" t="str">
            <v>TALOJA</v>
          </cell>
          <cell r="O2747">
            <v>9103650817</v>
          </cell>
        </row>
        <row r="2748">
          <cell r="K2748" t="str">
            <v>VVF/TAL/EXP/821</v>
          </cell>
          <cell r="L2748" t="str">
            <v>Sea</v>
          </cell>
          <cell r="M2748" t="str">
            <v>EOU</v>
          </cell>
          <cell r="N2748" t="str">
            <v>TALOJA</v>
          </cell>
          <cell r="O2748">
            <v>9103650818</v>
          </cell>
        </row>
        <row r="2749">
          <cell r="K2749" t="str">
            <v>VVF/TAL/EXP/823</v>
          </cell>
          <cell r="L2749" t="str">
            <v>Sea</v>
          </cell>
          <cell r="M2749" t="str">
            <v>EOU</v>
          </cell>
          <cell r="N2749" t="str">
            <v>TALOJA</v>
          </cell>
          <cell r="O2749">
            <v>9103650820</v>
          </cell>
        </row>
        <row r="2750">
          <cell r="K2750" t="str">
            <v>VVF/TAL/EXP/826</v>
          </cell>
          <cell r="L2750" t="str">
            <v>Sea</v>
          </cell>
          <cell r="M2750" t="str">
            <v>EOU</v>
          </cell>
          <cell r="N2750" t="str">
            <v>TALOJA</v>
          </cell>
          <cell r="O2750">
            <v>9103650823</v>
          </cell>
        </row>
        <row r="2751">
          <cell r="K2751" t="str">
            <v>VVF/TAL/EXP/832</v>
          </cell>
          <cell r="L2751" t="str">
            <v>Sea</v>
          </cell>
          <cell r="M2751" t="str">
            <v>EOU</v>
          </cell>
          <cell r="N2751" t="str">
            <v>TALOJA</v>
          </cell>
          <cell r="O2751">
            <v>9103650829</v>
          </cell>
        </row>
        <row r="2752">
          <cell r="K2752" t="str">
            <v>VVF/TAL/EXP/833</v>
          </cell>
          <cell r="L2752" t="str">
            <v>Sea</v>
          </cell>
          <cell r="M2752" t="str">
            <v>EOU</v>
          </cell>
          <cell r="N2752" t="str">
            <v>TALOJA</v>
          </cell>
          <cell r="O2752">
            <v>9103650830</v>
          </cell>
        </row>
        <row r="2753">
          <cell r="K2753" t="str">
            <v>VVF/TAL/EXP/834</v>
          </cell>
          <cell r="L2753" t="str">
            <v>Sea</v>
          </cell>
          <cell r="M2753" t="str">
            <v>EOU</v>
          </cell>
          <cell r="N2753" t="str">
            <v>TALOJA</v>
          </cell>
          <cell r="O2753">
            <v>9103650831</v>
          </cell>
        </row>
        <row r="2754">
          <cell r="K2754" t="str">
            <v>VVF/TAL/EXP/835</v>
          </cell>
          <cell r="L2754" t="str">
            <v>Sea</v>
          </cell>
          <cell r="M2754" t="str">
            <v>EOU</v>
          </cell>
          <cell r="N2754" t="str">
            <v>TALOJA</v>
          </cell>
          <cell r="O2754">
            <v>9103650832</v>
          </cell>
        </row>
        <row r="2755">
          <cell r="K2755" t="str">
            <v>VVF/TAL/EXP/836</v>
          </cell>
          <cell r="L2755" t="str">
            <v>Sea</v>
          </cell>
          <cell r="M2755" t="str">
            <v>EOU</v>
          </cell>
          <cell r="N2755" t="str">
            <v>TALOJA</v>
          </cell>
          <cell r="O2755">
            <v>9103650834</v>
          </cell>
        </row>
        <row r="2756">
          <cell r="K2756" t="str">
            <v>VVF/TAL/EXP/837</v>
          </cell>
          <cell r="L2756" t="str">
            <v>Sea</v>
          </cell>
          <cell r="M2756" t="str">
            <v>EOU</v>
          </cell>
          <cell r="N2756" t="str">
            <v>TALOJA</v>
          </cell>
          <cell r="O2756">
            <v>9103650833</v>
          </cell>
        </row>
        <row r="2757">
          <cell r="K2757" t="str">
            <v>VVF/TAL/EXP/838</v>
          </cell>
          <cell r="L2757" t="str">
            <v>Sea</v>
          </cell>
          <cell r="M2757" t="str">
            <v>EOU</v>
          </cell>
          <cell r="N2757" t="str">
            <v>TALOJA</v>
          </cell>
          <cell r="O2757">
            <v>9103650835</v>
          </cell>
        </row>
        <row r="2758">
          <cell r="K2758" t="str">
            <v>VVF/TAL/EXP/839</v>
          </cell>
          <cell r="L2758" t="str">
            <v>Sea</v>
          </cell>
          <cell r="M2758" t="str">
            <v>EOU</v>
          </cell>
          <cell r="N2758" t="str">
            <v>TALOJA</v>
          </cell>
          <cell r="O2758">
            <v>9103650838</v>
          </cell>
        </row>
        <row r="2759">
          <cell r="K2759" t="str">
            <v>VVF/TAL/EXP/814</v>
          </cell>
          <cell r="L2759" t="str">
            <v>Sea</v>
          </cell>
          <cell r="M2759" t="str">
            <v>EOU</v>
          </cell>
          <cell r="N2759" t="str">
            <v>TALOJA</v>
          </cell>
          <cell r="O2759">
            <v>9103650814</v>
          </cell>
        </row>
        <row r="2760">
          <cell r="K2760" t="str">
            <v>VVF/TAL/EXP/816</v>
          </cell>
          <cell r="L2760" t="str">
            <v>Sea</v>
          </cell>
          <cell r="M2760" t="str">
            <v>EOU</v>
          </cell>
          <cell r="N2760" t="str">
            <v>TALOJA</v>
          </cell>
          <cell r="O2760">
            <v>9103650816</v>
          </cell>
        </row>
        <row r="2761">
          <cell r="K2761" t="str">
            <v>VVF/TAL/EXP/822</v>
          </cell>
          <cell r="L2761" t="str">
            <v>Sea</v>
          </cell>
          <cell r="M2761" t="str">
            <v>EOU</v>
          </cell>
          <cell r="N2761" t="str">
            <v>TALOJA</v>
          </cell>
          <cell r="O2761">
            <v>9103650819</v>
          </cell>
        </row>
        <row r="2762">
          <cell r="K2762" t="str">
            <v>VVF/TAL/EXP/824</v>
          </cell>
          <cell r="L2762" t="str">
            <v>Sea</v>
          </cell>
          <cell r="M2762" t="str">
            <v>EOU</v>
          </cell>
          <cell r="N2762" t="str">
            <v>TALOJA</v>
          </cell>
          <cell r="O2762">
            <v>9103650825</v>
          </cell>
        </row>
        <row r="2763">
          <cell r="K2763" t="str">
            <v>VVF/TAL/EXP/827</v>
          </cell>
          <cell r="L2763" t="str">
            <v>Sea</v>
          </cell>
          <cell r="M2763" t="str">
            <v>EOU</v>
          </cell>
          <cell r="N2763" t="str">
            <v>TALOJA</v>
          </cell>
          <cell r="O2763">
            <v>9103650822</v>
          </cell>
        </row>
        <row r="2764">
          <cell r="K2764" t="str">
            <v>VVF/TAL/EXP/828</v>
          </cell>
          <cell r="L2764" t="str">
            <v>Sea</v>
          </cell>
          <cell r="M2764" t="str">
            <v>EOU</v>
          </cell>
          <cell r="N2764" t="str">
            <v>TALOJA</v>
          </cell>
          <cell r="O2764">
            <v>9103650839</v>
          </cell>
        </row>
        <row r="2765">
          <cell r="K2765" t="str">
            <v>VVF/TAL/EXP/829</v>
          </cell>
          <cell r="L2765" t="str">
            <v>Sea</v>
          </cell>
          <cell r="M2765" t="str">
            <v>EOU</v>
          </cell>
          <cell r="N2765" t="str">
            <v>TALOJA</v>
          </cell>
          <cell r="O2765">
            <v>9103650828</v>
          </cell>
        </row>
        <row r="2766">
          <cell r="K2766" t="str">
            <v>VVF/TAL/EXP/831</v>
          </cell>
          <cell r="L2766" t="str">
            <v>Sea</v>
          </cell>
          <cell r="M2766" t="str">
            <v>EOU</v>
          </cell>
          <cell r="N2766" t="str">
            <v>TALOJA</v>
          </cell>
          <cell r="O2766">
            <v>9103650827</v>
          </cell>
        </row>
        <row r="2767">
          <cell r="K2767" t="str">
            <v>VVF/TAL/EXP/840</v>
          </cell>
          <cell r="L2767" t="str">
            <v>Sea</v>
          </cell>
          <cell r="M2767" t="str">
            <v>EOU</v>
          </cell>
          <cell r="N2767" t="str">
            <v>TALOJA</v>
          </cell>
          <cell r="O2767">
            <v>9103650836</v>
          </cell>
        </row>
        <row r="2768">
          <cell r="K2768" t="str">
            <v>VVF/TAL/EXP/841</v>
          </cell>
          <cell r="L2768" t="str">
            <v>Sea</v>
          </cell>
          <cell r="M2768" t="str">
            <v>EOU</v>
          </cell>
          <cell r="N2768" t="str">
            <v>TALOJA</v>
          </cell>
          <cell r="O2768">
            <v>9103650837</v>
          </cell>
        </row>
        <row r="2769">
          <cell r="K2769" t="str">
            <v>VVF/TAL/EXP/842</v>
          </cell>
          <cell r="L2769" t="str">
            <v>Sea</v>
          </cell>
          <cell r="M2769" t="str">
            <v>EOU</v>
          </cell>
          <cell r="N2769" t="str">
            <v>TALOJA</v>
          </cell>
          <cell r="O2769">
            <v>9103650840</v>
          </cell>
        </row>
        <row r="2770">
          <cell r="K2770" t="str">
            <v>VVF/TAL/EXP/843</v>
          </cell>
          <cell r="L2770" t="str">
            <v>Sea</v>
          </cell>
          <cell r="M2770" t="str">
            <v>EOU</v>
          </cell>
          <cell r="N2770" t="str">
            <v>TALOJA</v>
          </cell>
          <cell r="O2770">
            <v>9103650841</v>
          </cell>
        </row>
        <row r="2771">
          <cell r="K2771" t="str">
            <v>VVF/TAL/EXP/844</v>
          </cell>
          <cell r="L2771" t="str">
            <v>Sea</v>
          </cell>
          <cell r="M2771" t="str">
            <v>EOU</v>
          </cell>
          <cell r="N2771" t="str">
            <v>TALOJA</v>
          </cell>
          <cell r="O2771">
            <v>9103650843</v>
          </cell>
        </row>
        <row r="2772">
          <cell r="K2772" t="str">
            <v>VVF/TAL/EXP/845</v>
          </cell>
          <cell r="L2772" t="str">
            <v>Sea</v>
          </cell>
          <cell r="M2772" t="str">
            <v>EOU</v>
          </cell>
          <cell r="N2772" t="str">
            <v>TALOJA</v>
          </cell>
          <cell r="O2772">
            <v>9103650842</v>
          </cell>
        </row>
        <row r="2773">
          <cell r="K2773" t="str">
            <v>VVF/TAL/EXP/846</v>
          </cell>
          <cell r="L2773" t="str">
            <v>Sea</v>
          </cell>
          <cell r="M2773" t="str">
            <v>EOU</v>
          </cell>
          <cell r="N2773" t="str">
            <v>TALOJA</v>
          </cell>
          <cell r="O2773">
            <v>9103650844</v>
          </cell>
        </row>
        <row r="2774">
          <cell r="K2774" t="str">
            <v>VVF/TAL/EXP/847</v>
          </cell>
          <cell r="L2774" t="str">
            <v>Sea</v>
          </cell>
          <cell r="M2774" t="str">
            <v>EOU</v>
          </cell>
          <cell r="N2774" t="str">
            <v>TALOJA</v>
          </cell>
          <cell r="O2774">
            <v>9103650845</v>
          </cell>
        </row>
        <row r="2775">
          <cell r="K2775" t="str">
            <v>VVF/TAL/EXP/848</v>
          </cell>
          <cell r="L2775" t="str">
            <v>Sea</v>
          </cell>
          <cell r="M2775" t="str">
            <v>EOU</v>
          </cell>
          <cell r="N2775" t="str">
            <v>TALOJA</v>
          </cell>
          <cell r="O2775">
            <v>9103650850</v>
          </cell>
        </row>
        <row r="2776">
          <cell r="K2776" t="str">
            <v>VVF/TAL/EXP/849</v>
          </cell>
          <cell r="L2776" t="str">
            <v>Sea</v>
          </cell>
          <cell r="M2776" t="str">
            <v>EOU</v>
          </cell>
          <cell r="N2776" t="str">
            <v>TALOJA</v>
          </cell>
          <cell r="O2776">
            <v>9103650846</v>
          </cell>
        </row>
        <row r="2777">
          <cell r="K2777" t="str">
            <v>VVF/TAL/EXP/850</v>
          </cell>
          <cell r="L2777" t="str">
            <v>Sea</v>
          </cell>
          <cell r="M2777" t="str">
            <v>EOU</v>
          </cell>
          <cell r="N2777" t="str">
            <v>TALOJA</v>
          </cell>
          <cell r="O2777">
            <v>9103650848</v>
          </cell>
        </row>
        <row r="2778">
          <cell r="K2778" t="str">
            <v>VVF/TAL/EXP/851</v>
          </cell>
          <cell r="L2778" t="str">
            <v>Sea</v>
          </cell>
          <cell r="M2778" t="str">
            <v>EOU</v>
          </cell>
          <cell r="N2778" t="str">
            <v>TALOJA</v>
          </cell>
          <cell r="O2778">
            <v>9103650847</v>
          </cell>
        </row>
        <row r="2779">
          <cell r="K2779" t="str">
            <v>VVF/TAL/EXP/852</v>
          </cell>
          <cell r="L2779" t="str">
            <v>Sea</v>
          </cell>
          <cell r="M2779" t="str">
            <v>EOU</v>
          </cell>
          <cell r="N2779" t="str">
            <v>TALOJA</v>
          </cell>
          <cell r="O2779">
            <v>9103650849</v>
          </cell>
        </row>
        <row r="2780">
          <cell r="K2780" t="str">
            <v>VVF/TAL/EXP/853</v>
          </cell>
          <cell r="L2780" t="str">
            <v>Sea</v>
          </cell>
          <cell r="M2780" t="str">
            <v>EOU</v>
          </cell>
          <cell r="N2780" t="str">
            <v>TALOJA</v>
          </cell>
          <cell r="O2780">
            <v>9103650851</v>
          </cell>
        </row>
        <row r="2781">
          <cell r="K2781" t="str">
            <v>VVF/TAL/EXP/855</v>
          </cell>
          <cell r="L2781" t="str">
            <v>Sea</v>
          </cell>
          <cell r="M2781" t="str">
            <v>EOU</v>
          </cell>
          <cell r="N2781" t="str">
            <v>TALOJA</v>
          </cell>
          <cell r="O2781">
            <v>9103650852</v>
          </cell>
        </row>
        <row r="2782">
          <cell r="K2782" t="str">
            <v>VVF/TAL/EXP/856</v>
          </cell>
          <cell r="L2782" t="str">
            <v>Sea</v>
          </cell>
          <cell r="M2782" t="str">
            <v>EOU</v>
          </cell>
          <cell r="N2782" t="str">
            <v>TALOJA</v>
          </cell>
          <cell r="O2782">
            <v>9103650853</v>
          </cell>
        </row>
        <row r="2783">
          <cell r="K2783" t="str">
            <v>VVF/TAL/EXP/859</v>
          </cell>
          <cell r="L2783" t="str">
            <v>Sea</v>
          </cell>
          <cell r="M2783" t="str">
            <v>EOU</v>
          </cell>
          <cell r="N2783" t="str">
            <v>TALOJA</v>
          </cell>
          <cell r="O2783">
            <v>9103650857</v>
          </cell>
        </row>
        <row r="2784">
          <cell r="K2784" t="str">
            <v>VVF/TAL/EXP/860</v>
          </cell>
          <cell r="L2784" t="str">
            <v>Sea</v>
          </cell>
          <cell r="M2784" t="str">
            <v>EOU</v>
          </cell>
          <cell r="N2784" t="str">
            <v>TALOJA</v>
          </cell>
          <cell r="O2784">
            <v>9103650858</v>
          </cell>
        </row>
        <row r="2785">
          <cell r="K2785" t="str">
            <v>VVF/TAL/EXP/861</v>
          </cell>
          <cell r="L2785" t="str">
            <v>Sea</v>
          </cell>
          <cell r="M2785" t="str">
            <v>EOU</v>
          </cell>
          <cell r="N2785" t="str">
            <v>TALOJA</v>
          </cell>
          <cell r="O2785">
            <v>9103650859</v>
          </cell>
        </row>
        <row r="2786">
          <cell r="K2786" t="str">
            <v>VVF/TAL/EXP/862</v>
          </cell>
          <cell r="L2786" t="str">
            <v>Sea</v>
          </cell>
          <cell r="M2786" t="str">
            <v>EOU</v>
          </cell>
          <cell r="N2786" t="str">
            <v>TALOJA</v>
          </cell>
          <cell r="O2786">
            <v>9103650860</v>
          </cell>
        </row>
        <row r="2787">
          <cell r="K2787" t="str">
            <v>VVF/TAL/EXP/863</v>
          </cell>
          <cell r="L2787" t="str">
            <v>Sea</v>
          </cell>
          <cell r="M2787" t="str">
            <v>EOU</v>
          </cell>
          <cell r="N2787" t="str">
            <v>TALOJA</v>
          </cell>
          <cell r="O2787">
            <v>9103650861</v>
          </cell>
        </row>
        <row r="2788">
          <cell r="K2788" t="str">
            <v>VVF/TAL/EXP/864</v>
          </cell>
          <cell r="L2788" t="str">
            <v>Sea</v>
          </cell>
          <cell r="M2788" t="str">
            <v>EOU</v>
          </cell>
          <cell r="N2788" t="str">
            <v>TALOJA</v>
          </cell>
          <cell r="O2788">
            <v>9103650862</v>
          </cell>
        </row>
        <row r="2789">
          <cell r="K2789" t="str">
            <v>VVF/TAL/EXP/865</v>
          </cell>
          <cell r="L2789" t="str">
            <v>Sea</v>
          </cell>
          <cell r="M2789" t="str">
            <v>EOU</v>
          </cell>
          <cell r="N2789" t="str">
            <v>TALOJA</v>
          </cell>
          <cell r="O2789">
            <v>9103650863</v>
          </cell>
        </row>
        <row r="2790">
          <cell r="K2790" t="str">
            <v>VVF/TAL/EXP/866</v>
          </cell>
          <cell r="L2790" t="str">
            <v>Sea</v>
          </cell>
          <cell r="M2790" t="str">
            <v>EOU</v>
          </cell>
          <cell r="N2790" t="str">
            <v>TALOJA</v>
          </cell>
          <cell r="O2790">
            <v>9103650865</v>
          </cell>
        </row>
        <row r="2791">
          <cell r="K2791" t="str">
            <v>VVF/TAL/EXP/867</v>
          </cell>
          <cell r="L2791" t="str">
            <v>Sea</v>
          </cell>
          <cell r="M2791" t="str">
            <v>EOU</v>
          </cell>
          <cell r="N2791" t="str">
            <v>TALOJA</v>
          </cell>
          <cell r="O2791">
            <v>9103650864</v>
          </cell>
        </row>
        <row r="2792">
          <cell r="K2792" t="str">
            <v>VVF/TAL/EXP/868</v>
          </cell>
          <cell r="L2792" t="str">
            <v>Sea</v>
          </cell>
          <cell r="M2792" t="str">
            <v>EOU</v>
          </cell>
          <cell r="N2792" t="str">
            <v>TALOJA</v>
          </cell>
          <cell r="O2792">
            <v>9103650867</v>
          </cell>
        </row>
        <row r="2793">
          <cell r="K2793" t="str">
            <v>VVF/TAL/EXP/869</v>
          </cell>
          <cell r="L2793" t="str">
            <v>Sea</v>
          </cell>
          <cell r="M2793" t="str">
            <v>EOU</v>
          </cell>
          <cell r="N2793" t="str">
            <v>TALOJA</v>
          </cell>
          <cell r="O2793">
            <v>9103650868</v>
          </cell>
        </row>
        <row r="2794">
          <cell r="K2794" t="str">
            <v>VVF/TAL/EXP/870</v>
          </cell>
          <cell r="L2794" t="str">
            <v>Sea</v>
          </cell>
          <cell r="M2794" t="str">
            <v>EOU</v>
          </cell>
          <cell r="N2794" t="str">
            <v>TALOJA</v>
          </cell>
          <cell r="O2794">
            <v>9103650866</v>
          </cell>
        </row>
        <row r="2795">
          <cell r="K2795" t="str">
            <v>VVF/TAL/EXP/871</v>
          </cell>
          <cell r="L2795" t="str">
            <v>Sea</v>
          </cell>
          <cell r="M2795" t="str">
            <v>EOU</v>
          </cell>
          <cell r="N2795" t="str">
            <v>TALOJA</v>
          </cell>
          <cell r="O2795">
            <v>9103650870</v>
          </cell>
        </row>
        <row r="2796">
          <cell r="K2796" t="str">
            <v>VVF/TAL/EXP/872</v>
          </cell>
          <cell r="L2796" t="str">
            <v>Sea</v>
          </cell>
          <cell r="M2796" t="str">
            <v>EOU</v>
          </cell>
          <cell r="N2796" t="str">
            <v>TALOJA</v>
          </cell>
          <cell r="O2796">
            <v>9103650873</v>
          </cell>
        </row>
        <row r="2797">
          <cell r="K2797" t="str">
            <v>VVF/TAL/EXP/873</v>
          </cell>
          <cell r="L2797" t="str">
            <v>Sea</v>
          </cell>
          <cell r="M2797" t="str">
            <v>EOU</v>
          </cell>
          <cell r="N2797" t="str">
            <v>TALOJA</v>
          </cell>
          <cell r="O2797">
            <v>9103650871</v>
          </cell>
        </row>
        <row r="2798">
          <cell r="K2798" t="str">
            <v>VVF/TAL/EXP/874</v>
          </cell>
          <cell r="L2798" t="str">
            <v>Sea</v>
          </cell>
          <cell r="M2798" t="str">
            <v>EOU</v>
          </cell>
          <cell r="N2798" t="str">
            <v>TALOJA</v>
          </cell>
          <cell r="O2798">
            <v>9103650869</v>
          </cell>
        </row>
        <row r="2799">
          <cell r="K2799" t="str">
            <v>VVF/TAL/EXP/875</v>
          </cell>
          <cell r="L2799" t="str">
            <v>Sea</v>
          </cell>
          <cell r="M2799" t="str">
            <v>EOU</v>
          </cell>
          <cell r="N2799" t="str">
            <v>TALOJA</v>
          </cell>
          <cell r="O2799">
            <v>9103650872</v>
          </cell>
        </row>
        <row r="2800">
          <cell r="K2800" t="str">
            <v>VVF/TAL/EXP/876</v>
          </cell>
          <cell r="L2800" t="str">
            <v>Sea</v>
          </cell>
          <cell r="M2800" t="str">
            <v>EOU</v>
          </cell>
          <cell r="N2800" t="str">
            <v>TALOJA</v>
          </cell>
          <cell r="O2800">
            <v>9103650877</v>
          </cell>
        </row>
        <row r="2801">
          <cell r="K2801" t="str">
            <v>VVF/TAL/EXP/877</v>
          </cell>
          <cell r="L2801" t="str">
            <v>Sea</v>
          </cell>
          <cell r="M2801" t="str">
            <v>EOU</v>
          </cell>
          <cell r="N2801" t="str">
            <v>TALOJA</v>
          </cell>
          <cell r="O2801">
            <v>9103650874</v>
          </cell>
        </row>
        <row r="2802">
          <cell r="K2802" t="str">
            <v>VVF/TAL/EXP/878</v>
          </cell>
          <cell r="L2802" t="str">
            <v>Sea</v>
          </cell>
          <cell r="M2802" t="str">
            <v>EOU</v>
          </cell>
          <cell r="N2802" t="str">
            <v>TALOJA</v>
          </cell>
          <cell r="O2802">
            <v>9103650876</v>
          </cell>
        </row>
        <row r="2803">
          <cell r="K2803" t="str">
            <v>VVF/TAL/EXP/879</v>
          </cell>
          <cell r="L2803" t="str">
            <v>Sea</v>
          </cell>
          <cell r="M2803" t="str">
            <v>EOU</v>
          </cell>
          <cell r="N2803" t="str">
            <v>TALOJA</v>
          </cell>
          <cell r="O2803">
            <v>9103650875</v>
          </cell>
        </row>
        <row r="2804">
          <cell r="K2804" t="str">
            <v>VVF/TAL/EXP/880</v>
          </cell>
          <cell r="L2804" t="str">
            <v>Sea</v>
          </cell>
          <cell r="M2804" t="str">
            <v>EOU</v>
          </cell>
          <cell r="N2804" t="str">
            <v>TALOJA</v>
          </cell>
          <cell r="O2804">
            <v>9103650878</v>
          </cell>
        </row>
        <row r="2805">
          <cell r="K2805" t="str">
            <v>VVF/TAL/EXP/881</v>
          </cell>
          <cell r="L2805" t="str">
            <v>Sea</v>
          </cell>
          <cell r="M2805" t="str">
            <v>EOU</v>
          </cell>
          <cell r="N2805" t="str">
            <v>TALOJA</v>
          </cell>
          <cell r="O2805">
            <v>9103650910</v>
          </cell>
        </row>
        <row r="2806">
          <cell r="K2806" t="str">
            <v>VVF/TAL/EXP/882</v>
          </cell>
          <cell r="L2806" t="str">
            <v>Sea</v>
          </cell>
          <cell r="M2806" t="str">
            <v>EOU</v>
          </cell>
          <cell r="N2806" t="str">
            <v>TALOJA</v>
          </cell>
          <cell r="O2806">
            <v>9103650911</v>
          </cell>
        </row>
        <row r="2807">
          <cell r="K2807" t="str">
            <v>VVF/TAL/EXP/885</v>
          </cell>
          <cell r="L2807" t="str">
            <v>Sea</v>
          </cell>
          <cell r="M2807" t="str">
            <v>EOU</v>
          </cell>
          <cell r="N2807" t="str">
            <v>TALOJA</v>
          </cell>
          <cell r="O2807">
            <v>9103650880</v>
          </cell>
        </row>
        <row r="2808">
          <cell r="K2808" t="str">
            <v>VVF/TAL/EXP/886</v>
          </cell>
          <cell r="L2808" t="str">
            <v>Sea</v>
          </cell>
          <cell r="M2808" t="str">
            <v>EOU</v>
          </cell>
          <cell r="N2808" t="str">
            <v>TALOJA</v>
          </cell>
          <cell r="O2808">
            <v>9103650881</v>
          </cell>
        </row>
        <row r="2809">
          <cell r="K2809" t="str">
            <v>VVF/TAL/EXP/888</v>
          </cell>
          <cell r="L2809" t="str">
            <v>Sea</v>
          </cell>
          <cell r="M2809" t="str">
            <v>EOU</v>
          </cell>
          <cell r="N2809" t="str">
            <v>TALOJA</v>
          </cell>
          <cell r="O2809">
            <v>9103650884</v>
          </cell>
        </row>
        <row r="2810">
          <cell r="K2810" t="str">
            <v>VVF/TAL/EXP/889</v>
          </cell>
          <cell r="L2810" t="str">
            <v>Sea</v>
          </cell>
          <cell r="M2810" t="str">
            <v>EOU</v>
          </cell>
          <cell r="N2810" t="str">
            <v>TALOJA</v>
          </cell>
          <cell r="O2810">
            <v>9103650885</v>
          </cell>
        </row>
        <row r="2811">
          <cell r="K2811" t="str">
            <v>VVF/TAL/EXP/890</v>
          </cell>
          <cell r="L2811" t="str">
            <v>Sea</v>
          </cell>
          <cell r="M2811" t="str">
            <v>EOU</v>
          </cell>
          <cell r="N2811" t="str">
            <v>TALOJA</v>
          </cell>
          <cell r="O2811">
            <v>9103650886</v>
          </cell>
        </row>
        <row r="2812">
          <cell r="K2812" t="str">
            <v>VVF/TAL/EXP/891</v>
          </cell>
          <cell r="L2812" t="str">
            <v>Sea</v>
          </cell>
          <cell r="M2812" t="str">
            <v>EOU</v>
          </cell>
          <cell r="N2812" t="str">
            <v>TALOJA</v>
          </cell>
          <cell r="O2812">
            <v>9103650887</v>
          </cell>
        </row>
        <row r="2813">
          <cell r="K2813" t="str">
            <v>VVF/TAL/EXP/892</v>
          </cell>
          <cell r="L2813" t="str">
            <v>Sea</v>
          </cell>
          <cell r="M2813" t="str">
            <v>EOU</v>
          </cell>
          <cell r="N2813" t="str">
            <v>TALOJA</v>
          </cell>
          <cell r="O2813">
            <v>9103650888</v>
          </cell>
        </row>
        <row r="2814">
          <cell r="K2814" t="str">
            <v>VVF/TAL/EXP/893</v>
          </cell>
          <cell r="L2814" t="str">
            <v>Sea</v>
          </cell>
          <cell r="M2814" t="str">
            <v>EOU</v>
          </cell>
          <cell r="N2814" t="str">
            <v>TALOJA</v>
          </cell>
          <cell r="O2814">
            <v>9103650889</v>
          </cell>
        </row>
        <row r="2815">
          <cell r="K2815" t="str">
            <v>VVF/TAL/EXP/894</v>
          </cell>
          <cell r="L2815" t="str">
            <v>Sea</v>
          </cell>
          <cell r="M2815" t="str">
            <v>EOU</v>
          </cell>
          <cell r="N2815" t="str">
            <v>TALOJA</v>
          </cell>
          <cell r="O2815">
            <v>9103650890</v>
          </cell>
        </row>
        <row r="2816">
          <cell r="K2816" t="str">
            <v>VVF/TAL/EXP/895</v>
          </cell>
          <cell r="L2816" t="str">
            <v>Sea</v>
          </cell>
          <cell r="M2816" t="str">
            <v>EOU</v>
          </cell>
          <cell r="N2816" t="str">
            <v>TALOJA</v>
          </cell>
          <cell r="O2816">
            <v>9103650891</v>
          </cell>
        </row>
        <row r="2817">
          <cell r="K2817" t="str">
            <v>VVF/TAL/EXP/896</v>
          </cell>
          <cell r="L2817" t="str">
            <v>Sea</v>
          </cell>
          <cell r="M2817" t="str">
            <v>EOU</v>
          </cell>
          <cell r="N2817" t="str">
            <v>TALOJA</v>
          </cell>
          <cell r="O2817">
            <v>9103650892</v>
          </cell>
        </row>
        <row r="2818">
          <cell r="K2818" t="str">
            <v>VVF/TAL/EXP/897</v>
          </cell>
          <cell r="L2818" t="str">
            <v>Sea</v>
          </cell>
          <cell r="M2818" t="str">
            <v>EOU</v>
          </cell>
          <cell r="N2818" t="str">
            <v>TALOJA</v>
          </cell>
          <cell r="O2818">
            <v>9103650893</v>
          </cell>
        </row>
        <row r="2819">
          <cell r="K2819" t="str">
            <v>VVF/TAL/EXP/898</v>
          </cell>
          <cell r="L2819" t="str">
            <v>Sea</v>
          </cell>
          <cell r="M2819" t="str">
            <v>EOU</v>
          </cell>
          <cell r="N2819" t="str">
            <v>TALOJA</v>
          </cell>
          <cell r="O2819">
            <v>9103650894</v>
          </cell>
        </row>
        <row r="2820">
          <cell r="K2820" t="str">
            <v>VVF/TAL/EXP/901</v>
          </cell>
          <cell r="L2820" t="str">
            <v>Sea</v>
          </cell>
          <cell r="M2820" t="str">
            <v>EOU</v>
          </cell>
          <cell r="N2820" t="str">
            <v>TALOJA</v>
          </cell>
          <cell r="O2820">
            <v>9103650897</v>
          </cell>
        </row>
        <row r="2821">
          <cell r="K2821" t="str">
            <v>VVF/TAL/EXP/902</v>
          </cell>
          <cell r="L2821" t="str">
            <v>Sea</v>
          </cell>
          <cell r="M2821" t="str">
            <v>EOU</v>
          </cell>
          <cell r="N2821" t="str">
            <v>TALOJA</v>
          </cell>
          <cell r="O2821">
            <v>9103650898</v>
          </cell>
        </row>
        <row r="2822">
          <cell r="K2822" t="str">
            <v>VVF/TAL/EXP/903</v>
          </cell>
          <cell r="L2822" t="str">
            <v>Sea</v>
          </cell>
          <cell r="M2822" t="str">
            <v>EOU</v>
          </cell>
          <cell r="N2822" t="str">
            <v>TALOJA</v>
          </cell>
          <cell r="O2822">
            <v>9103650899</v>
          </cell>
        </row>
        <row r="2823">
          <cell r="K2823" t="str">
            <v>VVF/TAL/EXP/904</v>
          </cell>
          <cell r="L2823" t="str">
            <v>Sea</v>
          </cell>
          <cell r="M2823" t="str">
            <v>EOU</v>
          </cell>
          <cell r="N2823" t="str">
            <v>TALOJA</v>
          </cell>
          <cell r="O2823">
            <v>9103650900</v>
          </cell>
        </row>
        <row r="2824">
          <cell r="K2824" t="str">
            <v>VVF/TAL/EXP/905</v>
          </cell>
          <cell r="L2824" t="str">
            <v>Sea</v>
          </cell>
          <cell r="M2824" t="str">
            <v>EOU</v>
          </cell>
          <cell r="N2824" t="str">
            <v>TALOJA</v>
          </cell>
          <cell r="O2824">
            <v>9103650900</v>
          </cell>
        </row>
        <row r="2825">
          <cell r="K2825" t="str">
            <v>VVF/TAL/EXP/906</v>
          </cell>
          <cell r="L2825" t="str">
            <v>Sea</v>
          </cell>
          <cell r="M2825" t="str">
            <v>EOU</v>
          </cell>
          <cell r="N2825" t="str">
            <v>TALOJA</v>
          </cell>
          <cell r="O2825">
            <v>9103650901</v>
          </cell>
        </row>
        <row r="2826">
          <cell r="K2826" t="str">
            <v>VVF/TAL/EXP/907</v>
          </cell>
          <cell r="L2826" t="str">
            <v>Sea</v>
          </cell>
          <cell r="M2826" t="str">
            <v>EOU</v>
          </cell>
          <cell r="N2826" t="str">
            <v>TALOJA</v>
          </cell>
          <cell r="O2826">
            <v>9103650902</v>
          </cell>
        </row>
        <row r="2827">
          <cell r="K2827" t="str">
            <v>VVF/TAL/EXP/908</v>
          </cell>
          <cell r="L2827" t="str">
            <v>Sea</v>
          </cell>
          <cell r="M2827" t="str">
            <v>EOU</v>
          </cell>
          <cell r="N2827" t="str">
            <v>TALOJA</v>
          </cell>
          <cell r="O2827">
            <v>9103650903</v>
          </cell>
        </row>
        <row r="2828">
          <cell r="K2828" t="str">
            <v>VVF/TAL/EXP/909</v>
          </cell>
          <cell r="L2828" t="str">
            <v>Sea</v>
          </cell>
          <cell r="M2828" t="str">
            <v>EOU</v>
          </cell>
          <cell r="N2828" t="str">
            <v>TALOJA</v>
          </cell>
          <cell r="O2828">
            <v>9103650904</v>
          </cell>
        </row>
        <row r="2829">
          <cell r="K2829" t="str">
            <v>VVF/TAL/EXP/910</v>
          </cell>
          <cell r="L2829" t="str">
            <v>Sea</v>
          </cell>
          <cell r="M2829" t="str">
            <v>EOU</v>
          </cell>
          <cell r="N2829" t="str">
            <v>TALOJA</v>
          </cell>
          <cell r="O2829">
            <v>9103650905</v>
          </cell>
        </row>
        <row r="2830">
          <cell r="K2830" t="str">
            <v>VVF/TAL/EXP/911</v>
          </cell>
          <cell r="L2830" t="str">
            <v>Sea</v>
          </cell>
          <cell r="M2830" t="str">
            <v>EOU</v>
          </cell>
          <cell r="N2830" t="str">
            <v>TALOJA</v>
          </cell>
          <cell r="O2830">
            <v>9103650906</v>
          </cell>
        </row>
        <row r="2831">
          <cell r="K2831" t="str">
            <v>VVF/TAL/EXP/912</v>
          </cell>
          <cell r="L2831" t="str">
            <v>Sea</v>
          </cell>
          <cell r="M2831" t="str">
            <v>EOU</v>
          </cell>
          <cell r="N2831" t="str">
            <v>TALOJA</v>
          </cell>
          <cell r="O2831" t="str">
            <v>9103650907-08</v>
          </cell>
        </row>
        <row r="2832">
          <cell r="K2832" t="str">
            <v>VVF/TAL/EXP/913</v>
          </cell>
          <cell r="L2832" t="str">
            <v>Sea</v>
          </cell>
          <cell r="M2832" t="str">
            <v>EOU</v>
          </cell>
          <cell r="N2832" t="str">
            <v>TALOJA</v>
          </cell>
          <cell r="O2832">
            <v>9103650909</v>
          </cell>
        </row>
        <row r="2833">
          <cell r="K2833" t="str">
            <v>VVF/TAL/EXP/914</v>
          </cell>
          <cell r="L2833" t="str">
            <v>Sea</v>
          </cell>
          <cell r="M2833" t="str">
            <v>EOU</v>
          </cell>
          <cell r="N2833" t="str">
            <v>TALOJA</v>
          </cell>
          <cell r="O2833">
            <v>9103650912</v>
          </cell>
        </row>
        <row r="2834">
          <cell r="K2834" t="str">
            <v>VVF/TAL/EXP/915</v>
          </cell>
          <cell r="L2834" t="str">
            <v>Sea</v>
          </cell>
          <cell r="M2834" t="str">
            <v>EOU</v>
          </cell>
          <cell r="N2834" t="str">
            <v>TALOJA</v>
          </cell>
          <cell r="O2834">
            <v>9103650913</v>
          </cell>
        </row>
        <row r="2835">
          <cell r="K2835" t="str">
            <v>VVF/TAL/EXP/916</v>
          </cell>
          <cell r="L2835" t="str">
            <v>Sea</v>
          </cell>
          <cell r="M2835" t="str">
            <v>EOU</v>
          </cell>
          <cell r="N2835" t="str">
            <v>TALOJA</v>
          </cell>
          <cell r="O2835">
            <v>9103650914</v>
          </cell>
        </row>
        <row r="2836">
          <cell r="K2836" t="str">
            <v>VVF/TAL/EXP/917</v>
          </cell>
          <cell r="L2836" t="str">
            <v>Sea</v>
          </cell>
          <cell r="M2836" t="str">
            <v>EOU</v>
          </cell>
          <cell r="N2836" t="str">
            <v>TALOJA</v>
          </cell>
          <cell r="O2836">
            <v>9103650915</v>
          </cell>
        </row>
        <row r="2837">
          <cell r="K2837" t="str">
            <v>VVF/TAL/EXP/918</v>
          </cell>
          <cell r="L2837" t="str">
            <v>Sea</v>
          </cell>
          <cell r="M2837" t="str">
            <v>EOU</v>
          </cell>
          <cell r="N2837" t="str">
            <v>TALOJA</v>
          </cell>
          <cell r="O2837">
            <v>9103650918</v>
          </cell>
        </row>
        <row r="2838">
          <cell r="K2838" t="str">
            <v>VVF/TAL/EXP/919</v>
          </cell>
          <cell r="L2838" t="str">
            <v>Sea</v>
          </cell>
          <cell r="M2838" t="str">
            <v>EOU</v>
          </cell>
          <cell r="N2838" t="str">
            <v>TALOJA</v>
          </cell>
          <cell r="O2838">
            <v>9103650917</v>
          </cell>
        </row>
        <row r="2839">
          <cell r="K2839" t="str">
            <v>VVF/TAL/EXP/920</v>
          </cell>
          <cell r="L2839" t="str">
            <v>Sea</v>
          </cell>
          <cell r="M2839" t="str">
            <v>EOU</v>
          </cell>
          <cell r="N2839" t="str">
            <v>TALOJA</v>
          </cell>
          <cell r="O2839">
            <v>9103650916</v>
          </cell>
        </row>
        <row r="2840">
          <cell r="K2840" t="str">
            <v>VVF/TAL/EXP/921</v>
          </cell>
          <cell r="L2840" t="str">
            <v>Sea</v>
          </cell>
          <cell r="M2840" t="str">
            <v>EOU</v>
          </cell>
          <cell r="N2840" t="str">
            <v>TALOJA</v>
          </cell>
          <cell r="O2840">
            <v>9103650921</v>
          </cell>
        </row>
        <row r="2841">
          <cell r="K2841" t="str">
            <v>VVF/TAL/EXP/923</v>
          </cell>
          <cell r="L2841" t="str">
            <v>Sea</v>
          </cell>
          <cell r="M2841" t="str">
            <v>EOU</v>
          </cell>
          <cell r="N2841" t="str">
            <v>TALOJA</v>
          </cell>
          <cell r="O2841">
            <v>9103650919</v>
          </cell>
        </row>
        <row r="2842">
          <cell r="K2842" t="str">
            <v>VVF/TAL/EXP/924</v>
          </cell>
          <cell r="L2842" t="str">
            <v>Sea</v>
          </cell>
          <cell r="M2842" t="str">
            <v>EOU</v>
          </cell>
          <cell r="N2842" t="str">
            <v>TALOJA</v>
          </cell>
          <cell r="O2842">
            <v>9103650921</v>
          </cell>
        </row>
        <row r="2843">
          <cell r="K2843" t="str">
            <v>VVF/TAL/EXP/925</v>
          </cell>
          <cell r="L2843" t="str">
            <v>Sea</v>
          </cell>
          <cell r="M2843" t="str">
            <v>EOU</v>
          </cell>
          <cell r="N2843" t="str">
            <v>TALOJA</v>
          </cell>
          <cell r="O2843">
            <v>9103650922</v>
          </cell>
        </row>
        <row r="2844">
          <cell r="K2844" t="str">
            <v>VVF/TAL/EXP/926</v>
          </cell>
          <cell r="L2844" t="str">
            <v>Sea</v>
          </cell>
          <cell r="M2844" t="str">
            <v>EOU</v>
          </cell>
          <cell r="N2844" t="str">
            <v>TALOJA</v>
          </cell>
          <cell r="O2844">
            <v>9103650928</v>
          </cell>
        </row>
        <row r="2845">
          <cell r="K2845" t="str">
            <v>VVF/TAL/EXP/927</v>
          </cell>
          <cell r="L2845" t="str">
            <v>Sea</v>
          </cell>
          <cell r="M2845" t="str">
            <v>EOU</v>
          </cell>
          <cell r="N2845" t="str">
            <v>TALOJA</v>
          </cell>
          <cell r="O2845">
            <v>9103650920</v>
          </cell>
        </row>
        <row r="2846">
          <cell r="K2846" t="str">
            <v>VVF/TAL/EXP/928</v>
          </cell>
          <cell r="L2846" t="str">
            <v>Sea</v>
          </cell>
          <cell r="M2846" t="str">
            <v>EOU</v>
          </cell>
          <cell r="N2846" t="str">
            <v>TALOJA</v>
          </cell>
          <cell r="O2846">
            <v>9103650923</v>
          </cell>
        </row>
        <row r="2847">
          <cell r="K2847" t="str">
            <v>VVF/TAL/EXP/929</v>
          </cell>
          <cell r="L2847" t="str">
            <v>Sea</v>
          </cell>
          <cell r="M2847" t="str">
            <v>EOU</v>
          </cell>
          <cell r="N2847" t="str">
            <v>TALOJA</v>
          </cell>
          <cell r="O2847">
            <v>9103650924</v>
          </cell>
        </row>
        <row r="2848">
          <cell r="K2848" t="str">
            <v>VVF/TAL/EXP/931</v>
          </cell>
          <cell r="L2848" t="str">
            <v>Sea</v>
          </cell>
          <cell r="M2848" t="str">
            <v>EOU</v>
          </cell>
          <cell r="N2848" t="str">
            <v>TALOJA</v>
          </cell>
          <cell r="O2848">
            <v>9103650927</v>
          </cell>
        </row>
        <row r="2849">
          <cell r="K2849" t="str">
            <v>VVF/TAL/EXP/932</v>
          </cell>
          <cell r="L2849" t="str">
            <v>Sea</v>
          </cell>
          <cell r="M2849" t="str">
            <v>EOU</v>
          </cell>
          <cell r="N2849" t="str">
            <v>TALOJA</v>
          </cell>
          <cell r="O2849">
            <v>9103650936</v>
          </cell>
        </row>
        <row r="2850">
          <cell r="K2850" t="str">
            <v>VVF/TAL/EXP/933</v>
          </cell>
          <cell r="L2850" t="str">
            <v>Sea</v>
          </cell>
          <cell r="M2850" t="str">
            <v>EOU</v>
          </cell>
          <cell r="N2850" t="str">
            <v>TALOJA</v>
          </cell>
          <cell r="O2850">
            <v>9103650937</v>
          </cell>
        </row>
        <row r="2851">
          <cell r="K2851" t="str">
            <v>VVF/TAL/EXP/935</v>
          </cell>
          <cell r="L2851" t="str">
            <v>Sea</v>
          </cell>
          <cell r="M2851" t="str">
            <v>EOU</v>
          </cell>
          <cell r="N2851" t="str">
            <v>TALOJA</v>
          </cell>
          <cell r="O2851">
            <v>9103650930</v>
          </cell>
        </row>
        <row r="2852">
          <cell r="K2852" t="str">
            <v>VVF/TAL/EXP/936</v>
          </cell>
          <cell r="L2852" t="str">
            <v>Sea</v>
          </cell>
          <cell r="M2852" t="str">
            <v>EOU</v>
          </cell>
          <cell r="N2852" t="str">
            <v>TALOJA</v>
          </cell>
          <cell r="O2852">
            <v>9103650934</v>
          </cell>
        </row>
        <row r="2853">
          <cell r="K2853" t="str">
            <v>VVF/TAL/EXP/937</v>
          </cell>
          <cell r="L2853" t="str">
            <v>Sea</v>
          </cell>
          <cell r="M2853" t="str">
            <v>EOU</v>
          </cell>
          <cell r="N2853" t="str">
            <v>TALOJA</v>
          </cell>
          <cell r="O2853">
            <v>9103650933</v>
          </cell>
        </row>
        <row r="2854">
          <cell r="K2854" t="str">
            <v>VVF/TAL/EXP/938</v>
          </cell>
          <cell r="L2854" t="str">
            <v>Sea</v>
          </cell>
          <cell r="M2854" t="str">
            <v>EOU</v>
          </cell>
          <cell r="N2854" t="str">
            <v>TALOJA</v>
          </cell>
          <cell r="O2854">
            <v>9103650935</v>
          </cell>
        </row>
        <row r="2855">
          <cell r="K2855" t="str">
            <v>VVF/TAL/EXP/940</v>
          </cell>
          <cell r="L2855" t="str">
            <v>Sea</v>
          </cell>
          <cell r="M2855" t="str">
            <v>EOU</v>
          </cell>
          <cell r="N2855" t="str">
            <v>TALOJA</v>
          </cell>
          <cell r="O2855">
            <v>9103650932</v>
          </cell>
        </row>
        <row r="2856">
          <cell r="K2856" t="str">
            <v>VVF/TAL/EXP/941</v>
          </cell>
          <cell r="L2856" t="str">
            <v>Sea</v>
          </cell>
          <cell r="M2856" t="str">
            <v>EOU</v>
          </cell>
          <cell r="N2856" t="str">
            <v>TALOJA</v>
          </cell>
          <cell r="O2856">
            <v>9103650934</v>
          </cell>
        </row>
        <row r="2857">
          <cell r="K2857" t="str">
            <v>VVF/TAL/EXP/942</v>
          </cell>
          <cell r="L2857" t="str">
            <v>Sea</v>
          </cell>
          <cell r="M2857" t="str">
            <v>EOU</v>
          </cell>
          <cell r="N2857" t="str">
            <v>TALOJA</v>
          </cell>
          <cell r="O2857">
            <v>9103650938</v>
          </cell>
        </row>
        <row r="2858">
          <cell r="K2858" t="str">
            <v>VVF/TAL/EXP/943</v>
          </cell>
          <cell r="L2858" t="str">
            <v>Sea</v>
          </cell>
          <cell r="M2858" t="str">
            <v>EOU</v>
          </cell>
          <cell r="N2858" t="str">
            <v>TALOJA</v>
          </cell>
          <cell r="O2858">
            <v>9103650938</v>
          </cell>
        </row>
        <row r="2859">
          <cell r="K2859" t="str">
            <v>VVF/TAL/EXP/944</v>
          </cell>
          <cell r="L2859" t="str">
            <v>Sea</v>
          </cell>
          <cell r="M2859" t="str">
            <v>EOU</v>
          </cell>
          <cell r="N2859" t="str">
            <v>TALOJA</v>
          </cell>
          <cell r="O2859">
            <v>9103650939</v>
          </cell>
        </row>
        <row r="2860">
          <cell r="K2860" t="str">
            <v>VVF/TAL/EXP/945</v>
          </cell>
          <cell r="L2860" t="str">
            <v>Sea</v>
          </cell>
          <cell r="M2860" t="str">
            <v>EOU</v>
          </cell>
          <cell r="N2860" t="str">
            <v>TALOJA</v>
          </cell>
          <cell r="O2860">
            <v>9103650942</v>
          </cell>
        </row>
        <row r="2861">
          <cell r="K2861" t="str">
            <v>VVF/TAL/EXP/946</v>
          </cell>
          <cell r="L2861" t="str">
            <v>Sea</v>
          </cell>
          <cell r="M2861" t="str">
            <v>EOU</v>
          </cell>
          <cell r="N2861" t="str">
            <v>TALOJA</v>
          </cell>
          <cell r="O2861">
            <v>9103650940</v>
          </cell>
        </row>
        <row r="2862">
          <cell r="K2862" t="str">
            <v>VVF/TAL/EXP/948</v>
          </cell>
          <cell r="L2862" t="str">
            <v>Sea</v>
          </cell>
          <cell r="M2862" t="str">
            <v>EOU</v>
          </cell>
          <cell r="N2862" t="str">
            <v>TALOJA</v>
          </cell>
          <cell r="O2862">
            <v>9103650941</v>
          </cell>
        </row>
        <row r="2863">
          <cell r="K2863" t="str">
            <v>VVF/TAL/EXP/949</v>
          </cell>
          <cell r="L2863" t="str">
            <v>Sea</v>
          </cell>
          <cell r="M2863" t="str">
            <v>EOU</v>
          </cell>
          <cell r="N2863" t="str">
            <v>TALOJA</v>
          </cell>
          <cell r="O2863">
            <v>9103650946</v>
          </cell>
        </row>
        <row r="2864">
          <cell r="K2864" t="str">
            <v>VVF/TAL/EXP/950</v>
          </cell>
          <cell r="L2864" t="str">
            <v>Sea</v>
          </cell>
          <cell r="M2864" t="str">
            <v>EOU</v>
          </cell>
          <cell r="N2864" t="str">
            <v>TALOJA</v>
          </cell>
          <cell r="O2864">
            <v>9103650943</v>
          </cell>
        </row>
        <row r="2865">
          <cell r="K2865" t="str">
            <v>VVF/TAL/EXP/951</v>
          </cell>
          <cell r="L2865" t="str">
            <v>Sea</v>
          </cell>
          <cell r="M2865" t="str">
            <v>EOU</v>
          </cell>
          <cell r="N2865" t="str">
            <v>TALOJA</v>
          </cell>
          <cell r="O2865">
            <v>9103650944</v>
          </cell>
        </row>
        <row r="2866">
          <cell r="K2866" t="str">
            <v>VVF/TAL/EXP/952</v>
          </cell>
          <cell r="L2866" t="str">
            <v>Sea</v>
          </cell>
          <cell r="M2866" t="str">
            <v>EOU</v>
          </cell>
          <cell r="N2866" t="str">
            <v>TALOJA</v>
          </cell>
          <cell r="O2866">
            <v>9103650947</v>
          </cell>
        </row>
        <row r="2867">
          <cell r="K2867" t="str">
            <v>VVF/TAL/EXP/954</v>
          </cell>
          <cell r="L2867" t="str">
            <v>Sea</v>
          </cell>
          <cell r="M2867" t="str">
            <v>EOU</v>
          </cell>
          <cell r="N2867" t="str">
            <v>TALOJA</v>
          </cell>
          <cell r="O2867">
            <v>9103650945</v>
          </cell>
        </row>
        <row r="2868">
          <cell r="K2868" t="str">
            <v>VVF/TAL/EXP/955</v>
          </cell>
          <cell r="L2868" t="str">
            <v>Sea</v>
          </cell>
          <cell r="M2868" t="str">
            <v>EOU</v>
          </cell>
          <cell r="N2868" t="str">
            <v>TALOJA</v>
          </cell>
          <cell r="O2868">
            <v>9103650957</v>
          </cell>
        </row>
        <row r="2869">
          <cell r="K2869" t="str">
            <v>VVF/TAL/EXP/959</v>
          </cell>
          <cell r="L2869" t="str">
            <v>Sea</v>
          </cell>
          <cell r="M2869" t="str">
            <v>EOU</v>
          </cell>
          <cell r="N2869" t="str">
            <v>TALOJA</v>
          </cell>
          <cell r="O2869">
            <v>9103650956</v>
          </cell>
        </row>
        <row r="2870">
          <cell r="K2870" t="str">
            <v>VVF/TAL/EXP/960</v>
          </cell>
          <cell r="L2870" t="str">
            <v>Sea</v>
          </cell>
          <cell r="M2870" t="str">
            <v>EOU</v>
          </cell>
          <cell r="N2870" t="str">
            <v>TALOJA</v>
          </cell>
          <cell r="O2870">
            <v>9103650955</v>
          </cell>
        </row>
        <row r="2871">
          <cell r="K2871" t="str">
            <v>VVF/TAL/EXP/961</v>
          </cell>
          <cell r="L2871" t="str">
            <v>Sea</v>
          </cell>
          <cell r="M2871" t="str">
            <v>EOU</v>
          </cell>
          <cell r="N2871" t="str">
            <v>TALOJA</v>
          </cell>
          <cell r="O2871">
            <v>9103650952</v>
          </cell>
        </row>
        <row r="2872">
          <cell r="K2872" t="str">
            <v>VVF/TAL/EXP/962</v>
          </cell>
          <cell r="L2872" t="str">
            <v>Sea</v>
          </cell>
          <cell r="M2872" t="str">
            <v>EOU</v>
          </cell>
          <cell r="N2872" t="str">
            <v>TALOJA</v>
          </cell>
          <cell r="O2872">
            <v>9103650958</v>
          </cell>
        </row>
        <row r="2873">
          <cell r="K2873" t="str">
            <v>VVF/TAL/EXP/963</v>
          </cell>
          <cell r="L2873" t="str">
            <v>Sea</v>
          </cell>
          <cell r="M2873" t="str">
            <v>EOU</v>
          </cell>
          <cell r="N2873" t="str">
            <v>TALOJA</v>
          </cell>
          <cell r="O2873">
            <v>9103650953</v>
          </cell>
        </row>
        <row r="2874">
          <cell r="K2874" t="str">
            <v>VVF/TAL/EXP/964</v>
          </cell>
          <cell r="L2874" t="str">
            <v>Sea</v>
          </cell>
          <cell r="M2874" t="str">
            <v>EOU</v>
          </cell>
          <cell r="N2874" t="str">
            <v>TALOJA</v>
          </cell>
          <cell r="O2874">
            <v>9103650954</v>
          </cell>
        </row>
        <row r="2875">
          <cell r="K2875" t="str">
            <v>VVF/TAL/EXP/965</v>
          </cell>
          <cell r="L2875" t="str">
            <v>Sea</v>
          </cell>
          <cell r="M2875" t="str">
            <v>EOU</v>
          </cell>
          <cell r="N2875" t="str">
            <v>TALOJA</v>
          </cell>
          <cell r="O2875">
            <v>9103650959</v>
          </cell>
        </row>
        <row r="2876">
          <cell r="K2876" t="str">
            <v>VVF/TJL/EXP/008</v>
          </cell>
          <cell r="L2876" t="str">
            <v>Sea</v>
          </cell>
          <cell r="M2876" t="str">
            <v>DTA</v>
          </cell>
          <cell r="N2876" t="str">
            <v>TILJALA</v>
          </cell>
          <cell r="O2876">
            <v>9116650012</v>
          </cell>
        </row>
        <row r="2877">
          <cell r="K2877" t="str">
            <v>VVF/TJL/EXP/009</v>
          </cell>
          <cell r="L2877" t="str">
            <v>Sea</v>
          </cell>
          <cell r="M2877" t="str">
            <v>DTA</v>
          </cell>
          <cell r="N2877" t="str">
            <v>TILJALA</v>
          </cell>
          <cell r="O2877">
            <v>9116650013</v>
          </cell>
        </row>
        <row r="2878">
          <cell r="K2878" t="str">
            <v>VVF/TJL/EXP/010</v>
          </cell>
          <cell r="L2878" t="str">
            <v>Sea</v>
          </cell>
          <cell r="M2878" t="str">
            <v>DTA</v>
          </cell>
          <cell r="N2878" t="str">
            <v>TILJALA</v>
          </cell>
          <cell r="O2878">
            <v>9116650014</v>
          </cell>
        </row>
        <row r="2879">
          <cell r="K2879" t="str">
            <v>VVF/TJL/EXP/011</v>
          </cell>
          <cell r="L2879" t="str">
            <v>Sea</v>
          </cell>
          <cell r="M2879" t="str">
            <v>DTA</v>
          </cell>
          <cell r="N2879" t="str">
            <v>TILJALA</v>
          </cell>
          <cell r="O2879">
            <v>9116650015</v>
          </cell>
        </row>
        <row r="2880">
          <cell r="K2880" t="str">
            <v>VVF/TJL/EXP/012</v>
          </cell>
          <cell r="L2880" t="str">
            <v>Sea</v>
          </cell>
          <cell r="M2880" t="str">
            <v>DTA</v>
          </cell>
          <cell r="N2880" t="str">
            <v>TILJALA</v>
          </cell>
          <cell r="O2880">
            <v>9116650016</v>
          </cell>
        </row>
        <row r="2881">
          <cell r="K2881" t="str">
            <v>VVF/TJL/EXP/013</v>
          </cell>
          <cell r="L2881" t="str">
            <v>Sea</v>
          </cell>
          <cell r="M2881" t="str">
            <v>DTA</v>
          </cell>
          <cell r="N2881" t="str">
            <v>TILJALA</v>
          </cell>
          <cell r="O2881">
            <v>9116650017</v>
          </cell>
        </row>
        <row r="2882">
          <cell r="K2882" t="str">
            <v>VVF/VBULK/EXP/001</v>
          </cell>
          <cell r="L2882" t="str">
            <v>Sea</v>
          </cell>
          <cell r="M2882" t="str">
            <v>EOU</v>
          </cell>
          <cell r="N2882" t="str">
            <v>TALOJA</v>
          </cell>
          <cell r="O2882" t="str">
            <v>9103650803-04</v>
          </cell>
        </row>
        <row r="2883">
          <cell r="K2883" t="str">
            <v>VVF/TAL/EXP/969</v>
          </cell>
          <cell r="L2883" t="str">
            <v>Sea</v>
          </cell>
          <cell r="M2883" t="str">
            <v>EOU</v>
          </cell>
          <cell r="N2883" t="str">
            <v>TALOJA</v>
          </cell>
          <cell r="O2883">
            <v>9103650962</v>
          </cell>
        </row>
        <row r="2884">
          <cell r="K2884" t="str">
            <v>VVF/TAL/EXP/971</v>
          </cell>
          <cell r="L2884" t="str">
            <v>Sea</v>
          </cell>
          <cell r="M2884" t="str">
            <v>EOU</v>
          </cell>
          <cell r="N2884" t="str">
            <v>TALOJA</v>
          </cell>
          <cell r="O2884">
            <v>9103650965</v>
          </cell>
        </row>
        <row r="2885">
          <cell r="K2885" t="str">
            <v>VVF/TAL/EXP/972</v>
          </cell>
          <cell r="L2885" t="str">
            <v>Sea</v>
          </cell>
          <cell r="M2885" t="str">
            <v>EOU</v>
          </cell>
          <cell r="N2885" t="str">
            <v>TALOJA</v>
          </cell>
          <cell r="O2885">
            <v>9103650966</v>
          </cell>
        </row>
        <row r="2886">
          <cell r="K2886" t="str">
            <v>VVF/TAL/EXP/973</v>
          </cell>
          <cell r="L2886" t="str">
            <v>Sea</v>
          </cell>
          <cell r="M2886" t="str">
            <v>EOU</v>
          </cell>
          <cell r="N2886" t="str">
            <v>TALOJA</v>
          </cell>
          <cell r="O2886">
            <v>9103650967</v>
          </cell>
        </row>
        <row r="2887">
          <cell r="K2887" t="str">
            <v>VVF/TAL/EXP/974</v>
          </cell>
          <cell r="L2887" t="str">
            <v>Sea</v>
          </cell>
          <cell r="M2887" t="str">
            <v>EOU</v>
          </cell>
          <cell r="N2887" t="str">
            <v>TALOJA</v>
          </cell>
          <cell r="O2887">
            <v>9103650971</v>
          </cell>
        </row>
        <row r="2888">
          <cell r="K2888" t="str">
            <v>VVF/TAL/EXP/975</v>
          </cell>
          <cell r="L2888" t="str">
            <v>Sea</v>
          </cell>
          <cell r="M2888" t="str">
            <v>EOU</v>
          </cell>
          <cell r="N2888" t="str">
            <v>TALOJA</v>
          </cell>
          <cell r="O2888">
            <v>9103650970</v>
          </cell>
        </row>
        <row r="2889">
          <cell r="K2889" t="str">
            <v>VVF/TAL/EXP/976</v>
          </cell>
          <cell r="L2889" t="str">
            <v>Sea</v>
          </cell>
          <cell r="M2889" t="str">
            <v>EOU</v>
          </cell>
          <cell r="N2889" t="str">
            <v>TALOJA</v>
          </cell>
          <cell r="O2889">
            <v>9103650969</v>
          </cell>
        </row>
        <row r="2890">
          <cell r="K2890" t="str">
            <v>VVF/TAL/EXP/977</v>
          </cell>
          <cell r="L2890" t="str">
            <v>Sea</v>
          </cell>
          <cell r="M2890" t="str">
            <v>EOU</v>
          </cell>
          <cell r="N2890" t="str">
            <v>TALOJA</v>
          </cell>
          <cell r="O2890">
            <v>9103650968</v>
          </cell>
        </row>
        <row r="2891">
          <cell r="K2891" t="str">
            <v>VVF/TAL/EXP/978</v>
          </cell>
          <cell r="L2891" t="str">
            <v>Sea</v>
          </cell>
          <cell r="M2891" t="str">
            <v>EOU</v>
          </cell>
          <cell r="N2891" t="str">
            <v>TALOJA</v>
          </cell>
          <cell r="O2891">
            <v>9103650972</v>
          </cell>
        </row>
        <row r="2892">
          <cell r="K2892" t="str">
            <v>VVF/TAL/EXP/979</v>
          </cell>
          <cell r="L2892" t="str">
            <v>Sea</v>
          </cell>
          <cell r="M2892" t="str">
            <v>EOU</v>
          </cell>
          <cell r="N2892" t="str">
            <v>TALOJA</v>
          </cell>
          <cell r="O2892">
            <v>9103650977</v>
          </cell>
        </row>
        <row r="2893">
          <cell r="K2893" t="str">
            <v>VVF/TAL/EXP/980</v>
          </cell>
          <cell r="L2893" t="str">
            <v>Sea</v>
          </cell>
          <cell r="M2893" t="str">
            <v>EOU</v>
          </cell>
          <cell r="N2893" t="str">
            <v>TALOJA</v>
          </cell>
          <cell r="O2893">
            <v>9103650973</v>
          </cell>
        </row>
        <row r="2894">
          <cell r="K2894" t="str">
            <v>VVF/TAL/EXP/981</v>
          </cell>
          <cell r="L2894" t="str">
            <v>Sea</v>
          </cell>
          <cell r="M2894" t="str">
            <v>EOU</v>
          </cell>
          <cell r="N2894" t="str">
            <v>TALOJA</v>
          </cell>
          <cell r="O2894">
            <v>9103650975</v>
          </cell>
        </row>
        <row r="2895">
          <cell r="K2895" t="str">
            <v>VVF/TAL/EXP/982</v>
          </cell>
          <cell r="L2895" t="str">
            <v>Sea</v>
          </cell>
          <cell r="M2895" t="str">
            <v>EOU</v>
          </cell>
          <cell r="N2895" t="str">
            <v>TALOJA</v>
          </cell>
          <cell r="O2895">
            <v>9103650974</v>
          </cell>
        </row>
        <row r="2896">
          <cell r="K2896" t="str">
            <v>VVF/TAL/EXP/983</v>
          </cell>
          <cell r="L2896" t="str">
            <v>Sea</v>
          </cell>
          <cell r="M2896" t="str">
            <v>EOU</v>
          </cell>
          <cell r="N2896" t="str">
            <v>TALOJA</v>
          </cell>
          <cell r="O2896">
            <v>9103650976</v>
          </cell>
        </row>
        <row r="2897">
          <cell r="K2897" t="str">
            <v>VVF/TAL/EXP/984</v>
          </cell>
          <cell r="L2897" t="str">
            <v>Sea</v>
          </cell>
          <cell r="M2897" t="str">
            <v>EOU</v>
          </cell>
          <cell r="N2897" t="str">
            <v>TALOJA</v>
          </cell>
          <cell r="O2897">
            <v>9103650979</v>
          </cell>
        </row>
        <row r="2898">
          <cell r="K2898" t="str">
            <v>VVF/TAL/EXP/985</v>
          </cell>
          <cell r="L2898" t="str">
            <v>Sea</v>
          </cell>
          <cell r="M2898" t="str">
            <v>EOU</v>
          </cell>
          <cell r="N2898" t="str">
            <v>TALOJA</v>
          </cell>
          <cell r="O2898">
            <v>9103650978</v>
          </cell>
        </row>
        <row r="2899">
          <cell r="K2899" t="str">
            <v>VVF/TAL/EXP/987</v>
          </cell>
          <cell r="L2899" t="str">
            <v>Sea</v>
          </cell>
          <cell r="M2899" t="str">
            <v>EOU</v>
          </cell>
          <cell r="N2899" t="str">
            <v>TALOJA</v>
          </cell>
          <cell r="O2899">
            <v>9103650980</v>
          </cell>
        </row>
        <row r="2900">
          <cell r="K2900" t="str">
            <v>VVF/TAL/EXP/988</v>
          </cell>
          <cell r="L2900" t="str">
            <v>Sea</v>
          </cell>
          <cell r="M2900" t="str">
            <v>EOU</v>
          </cell>
          <cell r="N2900" t="str">
            <v>TALOJA</v>
          </cell>
          <cell r="O2900">
            <v>9103650981</v>
          </cell>
        </row>
        <row r="2901">
          <cell r="K2901" t="str">
            <v>VVF/TAL/EXP/989</v>
          </cell>
          <cell r="L2901" t="str">
            <v>Sea</v>
          </cell>
          <cell r="M2901" t="str">
            <v>EOU</v>
          </cell>
          <cell r="N2901" t="str">
            <v>TALOJA</v>
          </cell>
          <cell r="O2901">
            <v>9103650982</v>
          </cell>
        </row>
        <row r="2902">
          <cell r="K2902" t="str">
            <v>VVF/TAL/EXP/990</v>
          </cell>
          <cell r="L2902" t="str">
            <v>Sea</v>
          </cell>
          <cell r="M2902" t="str">
            <v>EOU</v>
          </cell>
          <cell r="N2902" t="str">
            <v>TALOJA</v>
          </cell>
          <cell r="O2902">
            <v>9103650983</v>
          </cell>
        </row>
        <row r="2903">
          <cell r="K2903" t="str">
            <v>VVF/TAL/EXP/991</v>
          </cell>
          <cell r="L2903" t="str">
            <v>Sea</v>
          </cell>
          <cell r="M2903" t="str">
            <v>EOU</v>
          </cell>
          <cell r="N2903" t="str">
            <v>TALOJA</v>
          </cell>
          <cell r="O2903">
            <v>9103650984</v>
          </cell>
        </row>
        <row r="2904">
          <cell r="K2904" t="str">
            <v>VVF/TAL/EXP/992</v>
          </cell>
          <cell r="L2904" t="str">
            <v>Sea</v>
          </cell>
          <cell r="M2904" t="str">
            <v>EOU</v>
          </cell>
          <cell r="N2904" t="str">
            <v>TALOJA</v>
          </cell>
          <cell r="O2904">
            <v>9103650985</v>
          </cell>
        </row>
        <row r="2905">
          <cell r="K2905" t="str">
            <v>VVF/TAL/EXP/993</v>
          </cell>
          <cell r="L2905" t="str">
            <v>Sea</v>
          </cell>
          <cell r="M2905" t="str">
            <v>EOU</v>
          </cell>
          <cell r="N2905" t="str">
            <v>TALOJA</v>
          </cell>
          <cell r="O2905">
            <v>9103650986</v>
          </cell>
        </row>
        <row r="2906">
          <cell r="K2906" t="str">
            <v>VVF/TAL/EXP/994</v>
          </cell>
          <cell r="L2906" t="str">
            <v>Sea</v>
          </cell>
          <cell r="M2906" t="str">
            <v>EOU</v>
          </cell>
          <cell r="N2906" t="str">
            <v>TALOJA</v>
          </cell>
          <cell r="O2906">
            <v>9103650989</v>
          </cell>
        </row>
        <row r="2907">
          <cell r="K2907" t="str">
            <v>VVF/TAL/EXP/995</v>
          </cell>
          <cell r="L2907" t="str">
            <v>Sea</v>
          </cell>
          <cell r="M2907" t="str">
            <v>EOU</v>
          </cell>
          <cell r="N2907" t="str">
            <v>TALOJA</v>
          </cell>
          <cell r="O2907">
            <v>9103650987</v>
          </cell>
        </row>
        <row r="2908">
          <cell r="K2908" t="str">
            <v>VVF/TAL/EXP/996</v>
          </cell>
          <cell r="L2908" t="str">
            <v>Sea</v>
          </cell>
          <cell r="M2908" t="str">
            <v>EOU</v>
          </cell>
          <cell r="N2908" t="str">
            <v>TALOJA</v>
          </cell>
          <cell r="O2908">
            <v>9103650988</v>
          </cell>
        </row>
        <row r="2909">
          <cell r="K2909" t="str">
            <v>VVF/TAL/EXP/997</v>
          </cell>
          <cell r="L2909" t="str">
            <v>Sea</v>
          </cell>
          <cell r="M2909" t="str">
            <v>EOU</v>
          </cell>
          <cell r="N2909" t="str">
            <v>TALOJA</v>
          </cell>
          <cell r="O2909">
            <v>9103650990</v>
          </cell>
        </row>
        <row r="2910">
          <cell r="K2910" t="str">
            <v>VVF/TAL/EXP/998</v>
          </cell>
          <cell r="L2910" t="str">
            <v>Sea</v>
          </cell>
          <cell r="M2910" t="str">
            <v>EOU</v>
          </cell>
          <cell r="N2910" t="str">
            <v>TALOJA</v>
          </cell>
          <cell r="O2910">
            <v>9103650991</v>
          </cell>
        </row>
        <row r="2911">
          <cell r="K2911" t="str">
            <v>VVF/TAL/EXP/1000</v>
          </cell>
          <cell r="L2911" t="str">
            <v>Sea</v>
          </cell>
          <cell r="M2911" t="str">
            <v>EOU</v>
          </cell>
          <cell r="N2911" t="str">
            <v>TALOJA</v>
          </cell>
          <cell r="O2911">
            <v>9103650993</v>
          </cell>
        </row>
        <row r="2912">
          <cell r="K2912" t="str">
            <v>VVF/TAL/EXP/1001</v>
          </cell>
          <cell r="L2912" t="str">
            <v>Sea</v>
          </cell>
          <cell r="M2912" t="str">
            <v>EOU</v>
          </cell>
          <cell r="N2912" t="str">
            <v>TALOJA</v>
          </cell>
          <cell r="O2912">
            <v>9103650995</v>
          </cell>
        </row>
        <row r="2913">
          <cell r="K2913" t="str">
            <v>VVF/TAL/EXP/1002</v>
          </cell>
          <cell r="L2913" t="str">
            <v>Sea</v>
          </cell>
          <cell r="M2913" t="str">
            <v>EOU</v>
          </cell>
          <cell r="N2913" t="str">
            <v>TALOJA</v>
          </cell>
          <cell r="O2913">
            <v>9103650994</v>
          </cell>
        </row>
        <row r="2914">
          <cell r="K2914" t="str">
            <v>VVF/TAL/EXP/1003</v>
          </cell>
          <cell r="L2914" t="str">
            <v>Sea</v>
          </cell>
          <cell r="M2914" t="str">
            <v>EOU</v>
          </cell>
          <cell r="N2914" t="str">
            <v>TALOJA</v>
          </cell>
          <cell r="O2914">
            <v>9103650996</v>
          </cell>
        </row>
        <row r="2915">
          <cell r="K2915" t="str">
            <v>VVF/TAL/EXP/1004</v>
          </cell>
          <cell r="L2915" t="str">
            <v>Sea</v>
          </cell>
          <cell r="M2915" t="str">
            <v>EOU</v>
          </cell>
          <cell r="N2915" t="str">
            <v>TALOJA</v>
          </cell>
          <cell r="O2915">
            <v>9103650997</v>
          </cell>
        </row>
        <row r="2916">
          <cell r="K2916" t="str">
            <v>VVF/TAL/EXP/1005</v>
          </cell>
          <cell r="L2916" t="str">
            <v>Sea</v>
          </cell>
          <cell r="M2916" t="str">
            <v>EOU</v>
          </cell>
          <cell r="N2916" t="str">
            <v>TALOJA</v>
          </cell>
          <cell r="O2916">
            <v>9103650998</v>
          </cell>
        </row>
        <row r="2917">
          <cell r="K2917" t="str">
            <v>VVF/TAL/EXP/1006</v>
          </cell>
          <cell r="L2917" t="str">
            <v>Sea</v>
          </cell>
          <cell r="M2917" t="str">
            <v>EOU</v>
          </cell>
          <cell r="N2917" t="str">
            <v>TALOJA</v>
          </cell>
          <cell r="O2917">
            <v>9103650998</v>
          </cell>
        </row>
        <row r="2918">
          <cell r="K2918" t="str">
            <v>VVF/TAL/EXP/1007</v>
          </cell>
          <cell r="L2918" t="str">
            <v>Sea</v>
          </cell>
          <cell r="M2918" t="str">
            <v>EOU</v>
          </cell>
          <cell r="N2918" t="str">
            <v>TALOJA</v>
          </cell>
          <cell r="O2918">
            <v>9103650999</v>
          </cell>
        </row>
        <row r="2919">
          <cell r="K2919" t="str">
            <v>VVF/TAL/EXP/1008</v>
          </cell>
          <cell r="L2919" t="str">
            <v>Sea</v>
          </cell>
          <cell r="M2919" t="str">
            <v>EOU</v>
          </cell>
          <cell r="N2919" t="str">
            <v>TALOJA</v>
          </cell>
          <cell r="O2919">
            <v>9103651000</v>
          </cell>
        </row>
        <row r="2920">
          <cell r="K2920" t="str">
            <v>VVF/TAL/EXP/1009</v>
          </cell>
          <cell r="L2920" t="str">
            <v>Sea</v>
          </cell>
          <cell r="M2920" t="str">
            <v>EOU</v>
          </cell>
          <cell r="N2920" t="str">
            <v>TALOJA</v>
          </cell>
          <cell r="O2920">
            <v>9103651001</v>
          </cell>
        </row>
        <row r="2921">
          <cell r="K2921" t="str">
            <v>VVF/TAL/EXP/1011</v>
          </cell>
          <cell r="L2921" t="str">
            <v>Sea</v>
          </cell>
          <cell r="M2921" t="str">
            <v>EOU</v>
          </cell>
          <cell r="N2921" t="str">
            <v>TALOJA</v>
          </cell>
          <cell r="O2921">
            <v>9103651002</v>
          </cell>
        </row>
        <row r="2922">
          <cell r="K2922" t="str">
            <v>VVF/TAL/EXP/1012</v>
          </cell>
          <cell r="L2922" t="str">
            <v>Sea</v>
          </cell>
          <cell r="M2922" t="str">
            <v>EOU</v>
          </cell>
          <cell r="N2922" t="str">
            <v>TALOJA</v>
          </cell>
          <cell r="O2922">
            <v>9103651009</v>
          </cell>
        </row>
        <row r="2923">
          <cell r="K2923" t="str">
            <v>VVF/TAL/EXP/1013</v>
          </cell>
          <cell r="L2923" t="str">
            <v>Sea</v>
          </cell>
          <cell r="M2923" t="str">
            <v>EOU</v>
          </cell>
          <cell r="N2923" t="str">
            <v>TALOJA</v>
          </cell>
          <cell r="O2923">
            <v>9103651003</v>
          </cell>
        </row>
        <row r="2924">
          <cell r="K2924" t="str">
            <v>VVF/TAL/EXP/1014</v>
          </cell>
          <cell r="L2924" t="str">
            <v>Sea</v>
          </cell>
          <cell r="M2924" t="str">
            <v>EOU</v>
          </cell>
          <cell r="N2924" t="str">
            <v>TALOJA</v>
          </cell>
          <cell r="O2924">
            <v>9103651010</v>
          </cell>
        </row>
        <row r="2925">
          <cell r="K2925" t="str">
            <v>VVF/TAL/EXP/1015</v>
          </cell>
          <cell r="L2925" t="str">
            <v>Sea</v>
          </cell>
          <cell r="M2925" t="str">
            <v>EOU</v>
          </cell>
          <cell r="N2925" t="str">
            <v>TALOJA</v>
          </cell>
          <cell r="O2925">
            <v>9103651004</v>
          </cell>
        </row>
        <row r="2926">
          <cell r="K2926" t="str">
            <v>VVF/TAL/EXP/1016</v>
          </cell>
          <cell r="L2926" t="str">
            <v>Sea</v>
          </cell>
          <cell r="M2926" t="str">
            <v>EOU</v>
          </cell>
          <cell r="N2926" t="str">
            <v>TALOJA</v>
          </cell>
          <cell r="O2926">
            <v>9103651005</v>
          </cell>
        </row>
        <row r="2927">
          <cell r="K2927" t="str">
            <v>VVF/TAL/EXP/1017</v>
          </cell>
          <cell r="L2927" t="str">
            <v>Sea</v>
          </cell>
          <cell r="M2927" t="str">
            <v>EOU</v>
          </cell>
          <cell r="N2927" t="str">
            <v>TALOJA</v>
          </cell>
          <cell r="O2927">
            <v>9103651006</v>
          </cell>
        </row>
        <row r="2928">
          <cell r="K2928" t="str">
            <v>VVF/TAL/EXP/1018</v>
          </cell>
          <cell r="L2928" t="str">
            <v>Sea</v>
          </cell>
          <cell r="M2928" t="str">
            <v>EOU</v>
          </cell>
          <cell r="N2928" t="str">
            <v>TALOJA</v>
          </cell>
          <cell r="O2928">
            <v>9103651007</v>
          </cell>
        </row>
        <row r="2929">
          <cell r="K2929" t="str">
            <v>VVF/TAL/EXP/1019</v>
          </cell>
          <cell r="L2929" t="str">
            <v>Sea</v>
          </cell>
          <cell r="M2929" t="str">
            <v>EOU</v>
          </cell>
          <cell r="N2929" t="str">
            <v>TALOJA</v>
          </cell>
          <cell r="O2929">
            <v>9103651011</v>
          </cell>
        </row>
        <row r="2930">
          <cell r="K2930" t="str">
            <v>VVF/TAL/EXP/1020</v>
          </cell>
          <cell r="L2930" t="str">
            <v>Sea</v>
          </cell>
          <cell r="M2930" t="str">
            <v>EOU</v>
          </cell>
          <cell r="N2930" t="str">
            <v>TALOJA</v>
          </cell>
          <cell r="O2930">
            <v>9103651008</v>
          </cell>
        </row>
        <row r="2931">
          <cell r="K2931" t="str">
            <v>VVF/TAL/EXP/1021</v>
          </cell>
          <cell r="L2931" t="str">
            <v>Sea</v>
          </cell>
          <cell r="M2931" t="str">
            <v>EOU</v>
          </cell>
          <cell r="N2931" t="str">
            <v>TALOJA</v>
          </cell>
          <cell r="O2931">
            <v>9103651012</v>
          </cell>
        </row>
        <row r="2932">
          <cell r="K2932" t="str">
            <v>VVF/TAL/EXP/1022</v>
          </cell>
          <cell r="L2932" t="str">
            <v>Sea</v>
          </cell>
          <cell r="M2932" t="str">
            <v>EOU</v>
          </cell>
          <cell r="N2932" t="str">
            <v>TALOJA</v>
          </cell>
          <cell r="O2932">
            <v>9103651024</v>
          </cell>
        </row>
        <row r="2933">
          <cell r="K2933" t="str">
            <v>VVF/TAL/EXP/1023</v>
          </cell>
          <cell r="L2933" t="str">
            <v>Sea</v>
          </cell>
          <cell r="M2933" t="str">
            <v>EOU</v>
          </cell>
          <cell r="N2933" t="str">
            <v>TALOJA</v>
          </cell>
          <cell r="O2933">
            <v>9103651013</v>
          </cell>
        </row>
        <row r="2934">
          <cell r="K2934" t="str">
            <v>VVF/TAL/EXP/1024</v>
          </cell>
          <cell r="L2934" t="str">
            <v>Sea</v>
          </cell>
          <cell r="M2934" t="str">
            <v>EOU</v>
          </cell>
          <cell r="N2934" t="str">
            <v>TALOJA</v>
          </cell>
          <cell r="O2934">
            <v>9103651014</v>
          </cell>
        </row>
        <row r="2935">
          <cell r="K2935" t="str">
            <v>VVF/TAL/EXP/1025</v>
          </cell>
          <cell r="L2935" t="str">
            <v>Sea</v>
          </cell>
          <cell r="M2935" t="str">
            <v>EOU</v>
          </cell>
          <cell r="N2935" t="str">
            <v>TALOJA</v>
          </cell>
          <cell r="O2935">
            <v>9103651015</v>
          </cell>
        </row>
        <row r="2936">
          <cell r="K2936" t="str">
            <v>VVF/TAL/EXP/1026</v>
          </cell>
          <cell r="L2936" t="str">
            <v>Sea</v>
          </cell>
          <cell r="M2936" t="str">
            <v>EOU</v>
          </cell>
          <cell r="N2936" t="str">
            <v>TALOJA</v>
          </cell>
          <cell r="O2936">
            <v>9103651019</v>
          </cell>
        </row>
        <row r="2937">
          <cell r="K2937" t="str">
            <v>VVF/TAL/EXP/1027</v>
          </cell>
          <cell r="L2937" t="str">
            <v>Sea</v>
          </cell>
          <cell r="M2937" t="str">
            <v>EOU</v>
          </cell>
          <cell r="N2937" t="str">
            <v>TALOJA</v>
          </cell>
          <cell r="O2937">
            <v>9103651020</v>
          </cell>
        </row>
        <row r="2938">
          <cell r="K2938" t="str">
            <v>VVF/TAL/EXP/1028</v>
          </cell>
          <cell r="L2938" t="str">
            <v>Sea</v>
          </cell>
          <cell r="M2938" t="str">
            <v>EOU</v>
          </cell>
          <cell r="N2938" t="str">
            <v>TALOJA</v>
          </cell>
          <cell r="O2938">
            <v>9103651018</v>
          </cell>
        </row>
        <row r="2939">
          <cell r="K2939" t="str">
            <v>VVF/TAL/EXP/1029</v>
          </cell>
          <cell r="L2939" t="str">
            <v>Sea</v>
          </cell>
          <cell r="M2939" t="str">
            <v>EOU</v>
          </cell>
          <cell r="N2939" t="str">
            <v>TALOJA</v>
          </cell>
          <cell r="O2939">
            <v>9103651016</v>
          </cell>
        </row>
        <row r="2940">
          <cell r="K2940" t="str">
            <v>VVF/TAL/EXP/1030</v>
          </cell>
          <cell r="L2940" t="str">
            <v>Sea</v>
          </cell>
          <cell r="M2940" t="str">
            <v>EOU</v>
          </cell>
          <cell r="N2940" t="str">
            <v>TALOJA</v>
          </cell>
          <cell r="O2940">
            <v>9103651017</v>
          </cell>
        </row>
        <row r="2941">
          <cell r="K2941" t="str">
            <v>VVF/TAL/EXP/1031</v>
          </cell>
          <cell r="L2941" t="str">
            <v>Sea</v>
          </cell>
          <cell r="M2941" t="str">
            <v>EOU</v>
          </cell>
          <cell r="N2941" t="str">
            <v>TALOJA</v>
          </cell>
          <cell r="O2941" t="str">
            <v>9103651022-23</v>
          </cell>
        </row>
        <row r="2942">
          <cell r="K2942" t="str">
            <v>VVF/TAL/EXP/1032</v>
          </cell>
          <cell r="L2942" t="str">
            <v>Sea</v>
          </cell>
          <cell r="M2942" t="str">
            <v>EOU</v>
          </cell>
          <cell r="N2942" t="str">
            <v>TALOJA</v>
          </cell>
          <cell r="O2942">
            <v>9103651021</v>
          </cell>
        </row>
        <row r="2943">
          <cell r="K2943" t="str">
            <v>VVF/TAL/EXP/1033</v>
          </cell>
          <cell r="L2943" t="str">
            <v>Sea</v>
          </cell>
          <cell r="M2943" t="str">
            <v>EOU</v>
          </cell>
          <cell r="N2943" t="str">
            <v>TALOJA</v>
          </cell>
          <cell r="O2943">
            <v>9103651025</v>
          </cell>
        </row>
        <row r="2944">
          <cell r="K2944" t="str">
            <v>VVF/TAL/EXP/1034</v>
          </cell>
          <cell r="L2944" t="str">
            <v>Sea</v>
          </cell>
          <cell r="M2944" t="str">
            <v>EOU</v>
          </cell>
          <cell r="N2944" t="str">
            <v>TALOJA</v>
          </cell>
          <cell r="O2944">
            <v>9103651026</v>
          </cell>
        </row>
        <row r="2945">
          <cell r="K2945" t="str">
            <v>VVF/TAL/EXP/1035</v>
          </cell>
          <cell r="L2945" t="str">
            <v>Sea</v>
          </cell>
          <cell r="M2945" t="str">
            <v>EOU</v>
          </cell>
          <cell r="N2945" t="str">
            <v>TALOJA</v>
          </cell>
          <cell r="O2945">
            <v>9103651027</v>
          </cell>
        </row>
        <row r="2946">
          <cell r="K2946" t="str">
            <v>VVF/TAL/EXP/1036</v>
          </cell>
          <cell r="L2946" t="str">
            <v>Sea</v>
          </cell>
          <cell r="M2946" t="str">
            <v>EOU</v>
          </cell>
          <cell r="N2946" t="str">
            <v>TALOJA</v>
          </cell>
          <cell r="O2946">
            <v>9103651028</v>
          </cell>
        </row>
        <row r="2947">
          <cell r="K2947" t="str">
            <v>VVF/TAL/EXP/1037</v>
          </cell>
          <cell r="L2947" t="str">
            <v>Sea</v>
          </cell>
          <cell r="M2947" t="str">
            <v>EOU</v>
          </cell>
          <cell r="N2947" t="str">
            <v>TALOJA</v>
          </cell>
          <cell r="O2947">
            <v>9103651029</v>
          </cell>
        </row>
        <row r="2948">
          <cell r="K2948" t="str">
            <v>VVF/TAL/EXP/1038</v>
          </cell>
          <cell r="L2948" t="str">
            <v>Sea</v>
          </cell>
          <cell r="M2948" t="str">
            <v>EOU</v>
          </cell>
          <cell r="N2948" t="str">
            <v>TALOJA</v>
          </cell>
          <cell r="O2948">
            <v>9103651030</v>
          </cell>
        </row>
        <row r="2949">
          <cell r="K2949" t="str">
            <v>VVF/TAL/EXP/1039</v>
          </cell>
          <cell r="L2949" t="str">
            <v>Sea</v>
          </cell>
          <cell r="M2949" t="str">
            <v>EOU</v>
          </cell>
          <cell r="N2949" t="str">
            <v>TALOJA</v>
          </cell>
          <cell r="O2949">
            <v>9103651031</v>
          </cell>
        </row>
        <row r="2950">
          <cell r="K2950" t="str">
            <v>VVF/TAL/EXP/1040</v>
          </cell>
          <cell r="L2950" t="str">
            <v>Sea</v>
          </cell>
          <cell r="M2950" t="str">
            <v>EOU</v>
          </cell>
          <cell r="N2950" t="str">
            <v>TALOJA</v>
          </cell>
          <cell r="O2950">
            <v>9103651032</v>
          </cell>
        </row>
        <row r="2951">
          <cell r="K2951" t="str">
            <v>VVF/TAL/EXP/1041</v>
          </cell>
          <cell r="L2951" t="str">
            <v>Sea</v>
          </cell>
          <cell r="M2951" t="str">
            <v>EOU</v>
          </cell>
          <cell r="N2951" t="str">
            <v>TALOJA</v>
          </cell>
          <cell r="O2951">
            <v>9103651033</v>
          </cell>
        </row>
        <row r="2952">
          <cell r="K2952" t="str">
            <v>VVF/TAL/EXP/1042</v>
          </cell>
          <cell r="L2952" t="str">
            <v>Sea</v>
          </cell>
          <cell r="M2952" t="str">
            <v>EOU</v>
          </cell>
          <cell r="N2952" t="str">
            <v>TALOJA</v>
          </cell>
          <cell r="O2952">
            <v>9103651034</v>
          </cell>
        </row>
        <row r="2953">
          <cell r="K2953" t="str">
            <v>VVF/TAL/EXP/1043</v>
          </cell>
          <cell r="L2953" t="str">
            <v>Sea</v>
          </cell>
          <cell r="M2953" t="str">
            <v>EOU</v>
          </cell>
          <cell r="N2953" t="str">
            <v>TALOJA</v>
          </cell>
          <cell r="O2953">
            <v>9103651035</v>
          </cell>
        </row>
        <row r="2954">
          <cell r="K2954" t="str">
            <v>VVF/TAL/EXP/1044</v>
          </cell>
          <cell r="L2954" t="str">
            <v>Sea</v>
          </cell>
          <cell r="M2954" t="str">
            <v>EOU</v>
          </cell>
          <cell r="N2954" t="str">
            <v>TALOJA</v>
          </cell>
          <cell r="O2954">
            <v>9103651036</v>
          </cell>
        </row>
        <row r="2955">
          <cell r="K2955" t="str">
            <v>VVF/TAL/EXP/1045</v>
          </cell>
          <cell r="L2955" t="str">
            <v>Sea</v>
          </cell>
          <cell r="M2955" t="str">
            <v>EOU</v>
          </cell>
          <cell r="N2955" t="str">
            <v>TALOJA</v>
          </cell>
          <cell r="O2955">
            <v>9103651037</v>
          </cell>
        </row>
        <row r="2956">
          <cell r="K2956" t="str">
            <v>VVF/TAL/EXP/1046</v>
          </cell>
          <cell r="L2956" t="str">
            <v>Sea</v>
          </cell>
          <cell r="M2956" t="str">
            <v>EOU</v>
          </cell>
          <cell r="N2956" t="str">
            <v>TALOJA</v>
          </cell>
          <cell r="O2956">
            <v>9103651038</v>
          </cell>
        </row>
        <row r="2957">
          <cell r="K2957" t="str">
            <v>VVF/TAL/EXP/1047</v>
          </cell>
          <cell r="L2957" t="str">
            <v>Sea</v>
          </cell>
          <cell r="M2957" t="str">
            <v>EOU</v>
          </cell>
          <cell r="N2957" t="str">
            <v>TALOJA</v>
          </cell>
          <cell r="O2957">
            <v>9103651040</v>
          </cell>
        </row>
        <row r="2958">
          <cell r="K2958" t="str">
            <v>VVF/TAL/EXP/1049</v>
          </cell>
          <cell r="L2958" t="str">
            <v>Sea</v>
          </cell>
          <cell r="M2958" t="str">
            <v>EOU</v>
          </cell>
          <cell r="N2958" t="str">
            <v>TALOJA</v>
          </cell>
          <cell r="O2958">
            <v>9103651042</v>
          </cell>
        </row>
        <row r="2959">
          <cell r="K2959" t="str">
            <v>VVF/TAL/EXP/1050</v>
          </cell>
          <cell r="L2959" t="str">
            <v>Sea</v>
          </cell>
          <cell r="M2959" t="str">
            <v>EOU</v>
          </cell>
          <cell r="N2959" t="str">
            <v>TALOJA</v>
          </cell>
          <cell r="O2959">
            <v>9103651041</v>
          </cell>
        </row>
        <row r="2960">
          <cell r="K2960" t="str">
            <v>VVF/TAL/EXP/1051</v>
          </cell>
          <cell r="L2960" t="str">
            <v>AIR</v>
          </cell>
          <cell r="M2960" t="str">
            <v>EOU</v>
          </cell>
          <cell r="N2960" t="str">
            <v>TALOJA</v>
          </cell>
          <cell r="O2960">
            <v>9103651054</v>
          </cell>
        </row>
        <row r="2961">
          <cell r="K2961" t="str">
            <v>VVF/TAL/EXP/1052</v>
          </cell>
          <cell r="L2961" t="str">
            <v>Sea</v>
          </cell>
          <cell r="M2961" t="str">
            <v>EOU</v>
          </cell>
          <cell r="N2961" t="str">
            <v>TALOJA</v>
          </cell>
          <cell r="O2961">
            <v>9103651047</v>
          </cell>
        </row>
        <row r="2962">
          <cell r="K2962" t="str">
            <v>VVF/TAL/EXP/1055</v>
          </cell>
          <cell r="L2962" t="str">
            <v>Sea</v>
          </cell>
          <cell r="M2962" t="str">
            <v>EOU</v>
          </cell>
          <cell r="N2962" t="str">
            <v>TALOJA</v>
          </cell>
          <cell r="O2962">
            <v>9103651050</v>
          </cell>
        </row>
        <row r="2963">
          <cell r="K2963" t="str">
            <v>VVF/TAL/EXP/1056</v>
          </cell>
          <cell r="L2963" t="str">
            <v>AIR</v>
          </cell>
          <cell r="M2963" t="str">
            <v>EOU</v>
          </cell>
          <cell r="N2963" t="str">
            <v>TALOJA</v>
          </cell>
          <cell r="O2963">
            <v>9103651053</v>
          </cell>
        </row>
        <row r="2964">
          <cell r="K2964" t="str">
            <v>VVF/TAL/EXP/1057</v>
          </cell>
          <cell r="L2964" t="str">
            <v>Sea</v>
          </cell>
          <cell r="M2964" t="str">
            <v>EOU</v>
          </cell>
          <cell r="N2964" t="str">
            <v>TALOJA</v>
          </cell>
          <cell r="O2964">
            <v>9103651052</v>
          </cell>
        </row>
        <row r="2965">
          <cell r="K2965" t="str">
            <v>VVF/TAL/EXP/1058</v>
          </cell>
          <cell r="L2965" t="str">
            <v>Sea</v>
          </cell>
          <cell r="M2965" t="str">
            <v>EOU</v>
          </cell>
          <cell r="N2965" t="str">
            <v>TALOJA</v>
          </cell>
          <cell r="O2965">
            <v>9103651051</v>
          </cell>
        </row>
        <row r="2966">
          <cell r="K2966" t="str">
            <v>VVF/TAL/EXP/1059</v>
          </cell>
          <cell r="L2966" t="str">
            <v>Sea</v>
          </cell>
          <cell r="M2966" t="str">
            <v>EOU</v>
          </cell>
          <cell r="N2966" t="str">
            <v>TALOJA</v>
          </cell>
          <cell r="O2966">
            <v>9103651055</v>
          </cell>
        </row>
        <row r="2967">
          <cell r="K2967" t="str">
            <v>VVF/TAL/EXP/1060</v>
          </cell>
          <cell r="L2967" t="str">
            <v>Sea</v>
          </cell>
          <cell r="M2967" t="str">
            <v>EOU</v>
          </cell>
          <cell r="N2967" t="str">
            <v>TALOJA</v>
          </cell>
          <cell r="O2967">
            <v>9103651056</v>
          </cell>
        </row>
        <row r="2968">
          <cell r="K2968" t="str">
            <v>VVF/TAL/EXP/1061</v>
          </cell>
          <cell r="L2968" t="str">
            <v>Sea</v>
          </cell>
          <cell r="M2968" t="str">
            <v>EOU</v>
          </cell>
          <cell r="N2968" t="str">
            <v>TALOJA</v>
          </cell>
          <cell r="O2968">
            <v>9103651057</v>
          </cell>
        </row>
        <row r="2969">
          <cell r="K2969" t="str">
            <v>VVF/TAL/EXP/1062</v>
          </cell>
          <cell r="L2969" t="str">
            <v>Sea</v>
          </cell>
          <cell r="M2969" t="str">
            <v>EOU</v>
          </cell>
          <cell r="N2969" t="str">
            <v>TALOJA</v>
          </cell>
          <cell r="O2969">
            <v>9103651058</v>
          </cell>
        </row>
        <row r="2970">
          <cell r="K2970" t="str">
            <v>VVF/TAL/EXP/1063</v>
          </cell>
          <cell r="L2970" t="str">
            <v>Sea</v>
          </cell>
          <cell r="M2970" t="str">
            <v>EOU</v>
          </cell>
          <cell r="N2970" t="str">
            <v>TALOJA</v>
          </cell>
          <cell r="O2970">
            <v>9103651059</v>
          </cell>
        </row>
        <row r="2971">
          <cell r="K2971" t="str">
            <v>VVF/TAL/EXP/1064</v>
          </cell>
          <cell r="L2971" t="str">
            <v>Sea</v>
          </cell>
          <cell r="M2971" t="str">
            <v>EOU</v>
          </cell>
          <cell r="N2971" t="str">
            <v>TALOJA</v>
          </cell>
          <cell r="O2971">
            <v>9103651062</v>
          </cell>
        </row>
        <row r="2972">
          <cell r="K2972" t="str">
            <v>VVF/TAL/EXP/1066</v>
          </cell>
          <cell r="L2972" t="str">
            <v>Sea</v>
          </cell>
          <cell r="M2972" t="str">
            <v>EOU</v>
          </cell>
          <cell r="N2972" t="str">
            <v>TALOJA</v>
          </cell>
          <cell r="O2972">
            <v>9103651060</v>
          </cell>
        </row>
        <row r="2973">
          <cell r="K2973" t="str">
            <v>VVF/TAL/EXP/1067</v>
          </cell>
          <cell r="L2973" t="str">
            <v>Sea</v>
          </cell>
          <cell r="M2973" t="str">
            <v>EOU</v>
          </cell>
          <cell r="N2973" t="str">
            <v>TALOJA</v>
          </cell>
          <cell r="O2973">
            <v>9103651061</v>
          </cell>
        </row>
        <row r="2974">
          <cell r="K2974" t="str">
            <v>VVF/TAL/EXP/1068</v>
          </cell>
          <cell r="L2974" t="str">
            <v>Sea</v>
          </cell>
          <cell r="M2974" t="str">
            <v>EOU</v>
          </cell>
          <cell r="N2974" t="str">
            <v>TALOJA</v>
          </cell>
          <cell r="O2974">
            <v>9103651063</v>
          </cell>
        </row>
        <row r="2975">
          <cell r="K2975" t="str">
            <v>VVF/TAL/EXP/1069</v>
          </cell>
          <cell r="L2975" t="str">
            <v>Sea</v>
          </cell>
          <cell r="M2975" t="str">
            <v>EOU</v>
          </cell>
          <cell r="N2975" t="str">
            <v>TALOJA</v>
          </cell>
          <cell r="O2975">
            <v>9103651064</v>
          </cell>
        </row>
        <row r="2976">
          <cell r="K2976" t="str">
            <v>VVF/TAL/EXP/1053</v>
          </cell>
          <cell r="L2976" t="str">
            <v>Sea</v>
          </cell>
          <cell r="M2976" t="str">
            <v>EOU</v>
          </cell>
          <cell r="N2976" t="str">
            <v>TALOJA</v>
          </cell>
          <cell r="O2976">
            <v>9103651048</v>
          </cell>
        </row>
        <row r="2977">
          <cell r="K2977" t="str">
            <v>VVF/TAL/EXP/1054</v>
          </cell>
          <cell r="L2977" t="str">
            <v>Sea</v>
          </cell>
          <cell r="M2977" t="str">
            <v>EOU</v>
          </cell>
          <cell r="N2977" t="str">
            <v>TALOJA</v>
          </cell>
          <cell r="O2977">
            <v>9103651049</v>
          </cell>
        </row>
        <row r="2978">
          <cell r="K2978" t="str">
            <v>VVF/TAL/EXP/1070</v>
          </cell>
          <cell r="L2978" t="str">
            <v>Sea</v>
          </cell>
          <cell r="M2978" t="str">
            <v>EOU</v>
          </cell>
          <cell r="N2978" t="str">
            <v>TALOJA</v>
          </cell>
          <cell r="O2978">
            <v>9103651065</v>
          </cell>
        </row>
        <row r="2979">
          <cell r="K2979" t="str">
            <v>VVF/TAL/EXP/1071</v>
          </cell>
          <cell r="L2979" t="str">
            <v>Sea</v>
          </cell>
          <cell r="M2979" t="str">
            <v>EOU</v>
          </cell>
          <cell r="N2979" t="str">
            <v>TALOJA</v>
          </cell>
          <cell r="O2979">
            <v>9103651067</v>
          </cell>
        </row>
        <row r="2980">
          <cell r="K2980" t="str">
            <v>VVF/TAL/EXP/1072</v>
          </cell>
          <cell r="L2980" t="str">
            <v>Sea</v>
          </cell>
          <cell r="M2980" t="str">
            <v>EOU</v>
          </cell>
          <cell r="N2980" t="str">
            <v>TALOJA</v>
          </cell>
          <cell r="O2980">
            <v>9103651068</v>
          </cell>
        </row>
        <row r="2981">
          <cell r="K2981" t="str">
            <v>VVF/TAL/EXP/1073</v>
          </cell>
          <cell r="L2981" t="str">
            <v>Sea</v>
          </cell>
          <cell r="M2981" t="str">
            <v>EOU</v>
          </cell>
          <cell r="N2981" t="str">
            <v>TALOJA</v>
          </cell>
          <cell r="O2981">
            <v>9103651069</v>
          </cell>
        </row>
        <row r="2982">
          <cell r="K2982" t="str">
            <v>VVF/TAL/EXP/1074</v>
          </cell>
          <cell r="L2982" t="str">
            <v>Sea</v>
          </cell>
          <cell r="M2982" t="str">
            <v>EOU</v>
          </cell>
          <cell r="N2982" t="str">
            <v>TALOJA</v>
          </cell>
          <cell r="O2982">
            <v>9103651070</v>
          </cell>
        </row>
        <row r="2983">
          <cell r="K2983" t="str">
            <v>VVF/TAL/EXP/1075</v>
          </cell>
          <cell r="L2983" t="str">
            <v>Sea</v>
          </cell>
          <cell r="M2983" t="str">
            <v>EOU</v>
          </cell>
          <cell r="N2983" t="str">
            <v>TALOJA</v>
          </cell>
          <cell r="O2983">
            <v>9103651071</v>
          </cell>
        </row>
        <row r="2984">
          <cell r="K2984" t="str">
            <v>VVF/TAL/EXP/1076</v>
          </cell>
          <cell r="L2984" t="str">
            <v>Sea</v>
          </cell>
          <cell r="M2984" t="str">
            <v>EOU</v>
          </cell>
          <cell r="N2984" t="str">
            <v>TALOJA</v>
          </cell>
          <cell r="O2984">
            <v>9103651072</v>
          </cell>
        </row>
        <row r="2985">
          <cell r="K2985" t="str">
            <v>VVF/TAL/EXP/1077</v>
          </cell>
          <cell r="L2985" t="str">
            <v>Sea</v>
          </cell>
          <cell r="M2985" t="str">
            <v>EOU</v>
          </cell>
          <cell r="N2985" t="str">
            <v>TALOJA</v>
          </cell>
          <cell r="O2985">
            <v>9103651073</v>
          </cell>
        </row>
        <row r="2986">
          <cell r="K2986" t="str">
            <v>VVF/TAL/EXP/1078</v>
          </cell>
          <cell r="L2986" t="str">
            <v>Sea</v>
          </cell>
          <cell r="M2986" t="str">
            <v>EOU</v>
          </cell>
          <cell r="N2986" t="str">
            <v>TALOJA</v>
          </cell>
          <cell r="O2986">
            <v>9103651074</v>
          </cell>
        </row>
        <row r="2987">
          <cell r="K2987" t="str">
            <v>VVF/TAL/EXP/1079</v>
          </cell>
          <cell r="L2987" t="str">
            <v>Sea</v>
          </cell>
          <cell r="M2987" t="str">
            <v>EOU</v>
          </cell>
          <cell r="N2987" t="str">
            <v>TALOJA</v>
          </cell>
          <cell r="O2987">
            <v>9103651075</v>
          </cell>
        </row>
        <row r="2988">
          <cell r="K2988" t="str">
            <v>VVF/TAL/EXP/1080</v>
          </cell>
          <cell r="L2988" t="str">
            <v>Sea</v>
          </cell>
          <cell r="M2988" t="str">
            <v>EOU</v>
          </cell>
          <cell r="N2988" t="str">
            <v>TALOJA</v>
          </cell>
          <cell r="O2988">
            <v>9103651076</v>
          </cell>
        </row>
        <row r="2989">
          <cell r="K2989" t="str">
            <v>VVF/TAL/EXP/1083</v>
          </cell>
          <cell r="L2989" t="str">
            <v>Sea</v>
          </cell>
          <cell r="M2989" t="str">
            <v>EOU</v>
          </cell>
          <cell r="N2989" t="str">
            <v>TALOJA</v>
          </cell>
          <cell r="O2989">
            <v>9103651078</v>
          </cell>
        </row>
        <row r="2990">
          <cell r="K2990" t="str">
            <v>VVF/TAL/EXP/1086</v>
          </cell>
          <cell r="L2990" t="str">
            <v>Sea</v>
          </cell>
          <cell r="M2990" t="str">
            <v>EOU</v>
          </cell>
          <cell r="N2990" t="str">
            <v>TALOJA</v>
          </cell>
          <cell r="O2990">
            <v>9103651081</v>
          </cell>
        </row>
        <row r="2991">
          <cell r="K2991" t="str">
            <v>VVF/TAL/EXP/1088</v>
          </cell>
          <cell r="L2991" t="str">
            <v>Sea</v>
          </cell>
          <cell r="M2991" t="str">
            <v>EOU</v>
          </cell>
          <cell r="N2991" t="str">
            <v>TALOJA</v>
          </cell>
          <cell r="O2991">
            <v>9103651083</v>
          </cell>
        </row>
        <row r="2992">
          <cell r="K2992" t="str">
            <v>VVF/TAL/EXP/1089</v>
          </cell>
          <cell r="L2992" t="str">
            <v>Sea</v>
          </cell>
          <cell r="M2992" t="str">
            <v>EOU</v>
          </cell>
          <cell r="N2992" t="str">
            <v>TALOJA</v>
          </cell>
          <cell r="O2992">
            <v>9103651084</v>
          </cell>
        </row>
        <row r="2993">
          <cell r="K2993" t="str">
            <v>VVF/TAL/EXP/1090</v>
          </cell>
          <cell r="L2993" t="str">
            <v>Sea</v>
          </cell>
          <cell r="M2993" t="str">
            <v>EOU</v>
          </cell>
          <cell r="N2993" t="str">
            <v>TALOJA</v>
          </cell>
          <cell r="O2993">
            <v>9103651085</v>
          </cell>
        </row>
        <row r="2994">
          <cell r="K2994" t="str">
            <v>VVF/TAL/EXP/1091</v>
          </cell>
          <cell r="L2994" t="str">
            <v>Sea</v>
          </cell>
          <cell r="M2994" t="str">
            <v>EOU</v>
          </cell>
          <cell r="N2994" t="str">
            <v>TALOJA</v>
          </cell>
          <cell r="O2994">
            <v>9103651086</v>
          </cell>
        </row>
        <row r="2995">
          <cell r="K2995" t="str">
            <v>VVF/TAL/EXP/1092</v>
          </cell>
          <cell r="L2995" t="str">
            <v>Sea</v>
          </cell>
          <cell r="M2995" t="str">
            <v>EOU</v>
          </cell>
          <cell r="N2995" t="str">
            <v>TALOJA</v>
          </cell>
          <cell r="O2995">
            <v>9103651087</v>
          </cell>
        </row>
        <row r="2996">
          <cell r="K2996" t="str">
            <v>VVF/TAL/EXP/1093</v>
          </cell>
          <cell r="L2996" t="str">
            <v>Sea</v>
          </cell>
          <cell r="M2996" t="str">
            <v>EOU</v>
          </cell>
          <cell r="N2996" t="str">
            <v>TALOJA</v>
          </cell>
          <cell r="O2996">
            <v>9103651088</v>
          </cell>
        </row>
        <row r="2997">
          <cell r="K2997" t="str">
            <v>VVF/TAL/EXP/1095</v>
          </cell>
          <cell r="L2997" t="str">
            <v>Sea</v>
          </cell>
          <cell r="M2997" t="str">
            <v>EOU</v>
          </cell>
          <cell r="N2997" t="str">
            <v>TALOJA</v>
          </cell>
          <cell r="O2997">
            <v>9103651089</v>
          </cell>
        </row>
        <row r="2998">
          <cell r="K2998" t="str">
            <v>VVF/TAL/EXP/1096</v>
          </cell>
          <cell r="L2998" t="str">
            <v>Sea</v>
          </cell>
          <cell r="M2998" t="str">
            <v>EOU</v>
          </cell>
          <cell r="N2998" t="str">
            <v>TALOJA</v>
          </cell>
          <cell r="O2998">
            <v>9103651090</v>
          </cell>
        </row>
        <row r="2999">
          <cell r="K2999" t="str">
            <v>VVF/TAL/EXP/1110</v>
          </cell>
          <cell r="L2999" t="str">
            <v>Sea</v>
          </cell>
          <cell r="M2999" t="str">
            <v>EOU</v>
          </cell>
          <cell r="N2999" t="str">
            <v>TALOJA</v>
          </cell>
          <cell r="O2999">
            <v>9103651103</v>
          </cell>
        </row>
        <row r="3000">
          <cell r="K3000" t="str">
            <v>VVF/TAL/EXP/1082</v>
          </cell>
          <cell r="L3000" t="str">
            <v>Sea</v>
          </cell>
          <cell r="M3000" t="str">
            <v>EOU</v>
          </cell>
          <cell r="N3000" t="str">
            <v>TALOJA</v>
          </cell>
          <cell r="O3000">
            <v>9103651077</v>
          </cell>
        </row>
        <row r="3001">
          <cell r="K3001" t="str">
            <v>VVF/TAL/EXP/1097</v>
          </cell>
          <cell r="L3001" t="str">
            <v>Sea</v>
          </cell>
          <cell r="M3001" t="str">
            <v>EOU</v>
          </cell>
          <cell r="N3001" t="str">
            <v>TALOJA</v>
          </cell>
          <cell r="O3001">
            <v>9103651094</v>
          </cell>
        </row>
        <row r="3002">
          <cell r="K3002" t="str">
            <v>VVF/TAL/EXP/1098</v>
          </cell>
          <cell r="L3002" t="str">
            <v>Sea</v>
          </cell>
          <cell r="M3002" t="str">
            <v>EOU</v>
          </cell>
          <cell r="N3002" t="str">
            <v>TALOJA</v>
          </cell>
          <cell r="O3002">
            <v>9103651104</v>
          </cell>
        </row>
        <row r="3003">
          <cell r="K3003" t="str">
            <v>VVF/TAL/EXP/1099</v>
          </cell>
          <cell r="L3003" t="str">
            <v>Sea</v>
          </cell>
          <cell r="M3003" t="str">
            <v>EOU</v>
          </cell>
          <cell r="N3003" t="str">
            <v>TALOJA</v>
          </cell>
          <cell r="O3003">
            <v>9103651091</v>
          </cell>
        </row>
        <row r="3004">
          <cell r="K3004" t="str">
            <v>VVF/TAL/EXP/1100</v>
          </cell>
          <cell r="L3004" t="str">
            <v>Sea</v>
          </cell>
          <cell r="M3004" t="str">
            <v>EOU</v>
          </cell>
          <cell r="N3004" t="str">
            <v>TALOJA</v>
          </cell>
          <cell r="O3004">
            <v>9103651095</v>
          </cell>
        </row>
        <row r="3005">
          <cell r="K3005" t="str">
            <v>VVF/TAL/EXP/1101</v>
          </cell>
          <cell r="L3005" t="str">
            <v>Sea</v>
          </cell>
          <cell r="M3005" t="str">
            <v>EOU</v>
          </cell>
          <cell r="N3005" t="str">
            <v>TALOJA</v>
          </cell>
          <cell r="O3005">
            <v>9103651092</v>
          </cell>
        </row>
        <row r="3006">
          <cell r="K3006" t="str">
            <v>VVF/TAL/EXP/1103</v>
          </cell>
          <cell r="L3006" t="str">
            <v>Sea</v>
          </cell>
          <cell r="M3006" t="str">
            <v>EOU</v>
          </cell>
          <cell r="N3006" t="str">
            <v>TALOJA</v>
          </cell>
          <cell r="O3006">
            <v>9103651093</v>
          </cell>
        </row>
        <row r="3007">
          <cell r="K3007" t="str">
            <v>VVF/TAL/EXP/1104</v>
          </cell>
          <cell r="L3007" t="str">
            <v>Sea</v>
          </cell>
          <cell r="M3007" t="str">
            <v>EOU</v>
          </cell>
          <cell r="N3007" t="str">
            <v>TALOJA</v>
          </cell>
          <cell r="O3007">
            <v>9103651096</v>
          </cell>
        </row>
        <row r="3008">
          <cell r="K3008" t="str">
            <v>VVF/TAL/EXP/1106</v>
          </cell>
          <cell r="L3008" t="str">
            <v>Sea</v>
          </cell>
          <cell r="M3008" t="str">
            <v>EOU</v>
          </cell>
          <cell r="N3008" t="str">
            <v>TALOJA</v>
          </cell>
          <cell r="O3008">
            <v>9103651098</v>
          </cell>
        </row>
        <row r="3009">
          <cell r="K3009" t="str">
            <v>VVF/TAL/EXP/1107</v>
          </cell>
          <cell r="L3009" t="str">
            <v>Sea</v>
          </cell>
          <cell r="M3009" t="str">
            <v>EOU</v>
          </cell>
          <cell r="N3009" t="str">
            <v>TALOJA</v>
          </cell>
          <cell r="O3009">
            <v>9103651099</v>
          </cell>
        </row>
        <row r="3010">
          <cell r="K3010" t="str">
            <v>VVF/TAL/EXP/1084</v>
          </cell>
          <cell r="L3010" t="str">
            <v>Sea</v>
          </cell>
          <cell r="M3010" t="str">
            <v>EOU</v>
          </cell>
          <cell r="N3010" t="str">
            <v>TALOJA</v>
          </cell>
          <cell r="O3010">
            <v>9103651079</v>
          </cell>
        </row>
        <row r="3011">
          <cell r="K3011" t="str">
            <v>VVF/TAL/EXP/1085</v>
          </cell>
          <cell r="L3011" t="str">
            <v>Sea</v>
          </cell>
          <cell r="M3011" t="str">
            <v>EOU</v>
          </cell>
          <cell r="N3011" t="str">
            <v>TALOJA</v>
          </cell>
          <cell r="O3011">
            <v>9103651080</v>
          </cell>
        </row>
        <row r="3012">
          <cell r="K3012" t="str">
            <v>VVF/TAL/EXP/1087</v>
          </cell>
          <cell r="L3012" t="str">
            <v>Sea</v>
          </cell>
          <cell r="M3012" t="str">
            <v>EOU</v>
          </cell>
          <cell r="N3012" t="str">
            <v>TALOJA</v>
          </cell>
          <cell r="O3012">
            <v>9103651082</v>
          </cell>
        </row>
        <row r="3013">
          <cell r="K3013" t="str">
            <v>VVF/TAL/EXP/1102</v>
          </cell>
          <cell r="L3013" t="str">
            <v>Sea</v>
          </cell>
          <cell r="M3013" t="str">
            <v>EOU</v>
          </cell>
          <cell r="N3013" t="str">
            <v>TALOJA</v>
          </cell>
          <cell r="O3013">
            <v>9103651102</v>
          </cell>
        </row>
        <row r="3014">
          <cell r="K3014" t="str">
            <v>VVF/TAL/EXP/1105</v>
          </cell>
          <cell r="L3014" t="str">
            <v>Sea</v>
          </cell>
          <cell r="M3014" t="str">
            <v>EOU</v>
          </cell>
          <cell r="N3014" t="str">
            <v>TALOJA</v>
          </cell>
          <cell r="O3014">
            <v>9103651097</v>
          </cell>
        </row>
        <row r="3015">
          <cell r="K3015" t="str">
            <v>VVF/TAL/EXP/1108</v>
          </cell>
          <cell r="L3015" t="str">
            <v>Sea</v>
          </cell>
          <cell r="M3015" t="str">
            <v>EOU</v>
          </cell>
          <cell r="N3015" t="str">
            <v>TALOJA</v>
          </cell>
          <cell r="O3015">
            <v>9103651105</v>
          </cell>
        </row>
        <row r="3016">
          <cell r="K3016" t="str">
            <v>VVF/TAL/EXP/1109</v>
          </cell>
          <cell r="L3016" t="str">
            <v>Sea</v>
          </cell>
          <cell r="M3016" t="str">
            <v>EOU</v>
          </cell>
          <cell r="N3016" t="str">
            <v>TALOJA</v>
          </cell>
          <cell r="O3016">
            <v>9103651100</v>
          </cell>
        </row>
        <row r="3017">
          <cell r="K3017" t="str">
            <v>VVF/TAL/EXP/1111</v>
          </cell>
          <cell r="L3017" t="str">
            <v>Sea</v>
          </cell>
          <cell r="M3017" t="str">
            <v>EOU</v>
          </cell>
          <cell r="N3017" t="str">
            <v>TALOJA</v>
          </cell>
          <cell r="O3017">
            <v>9103651106</v>
          </cell>
        </row>
        <row r="3018">
          <cell r="K3018" t="str">
            <v>VVF/TAL/EXP/1113</v>
          </cell>
          <cell r="L3018" t="str">
            <v>Sea</v>
          </cell>
          <cell r="M3018" t="str">
            <v>EOU</v>
          </cell>
          <cell r="N3018" t="str">
            <v>TALOJA</v>
          </cell>
          <cell r="O3018">
            <v>9103651107</v>
          </cell>
        </row>
        <row r="3019">
          <cell r="K3019" t="str">
            <v>VVF/TAL/EXP/1115</v>
          </cell>
          <cell r="L3019" t="str">
            <v>Sea</v>
          </cell>
          <cell r="M3019" t="str">
            <v>EOU</v>
          </cell>
          <cell r="N3019" t="str">
            <v>TALOJA</v>
          </cell>
          <cell r="O3019">
            <v>9103651112</v>
          </cell>
        </row>
        <row r="3020">
          <cell r="K3020" t="str">
            <v>VVF/TAL/EXP/1116</v>
          </cell>
          <cell r="L3020" t="str">
            <v>Sea</v>
          </cell>
          <cell r="M3020" t="str">
            <v>EOU</v>
          </cell>
          <cell r="N3020" t="str">
            <v>TALOJA</v>
          </cell>
          <cell r="O3020">
            <v>9103651109</v>
          </cell>
        </row>
        <row r="3021">
          <cell r="K3021" t="str">
            <v>VVF/TAL/EXP/1117</v>
          </cell>
          <cell r="L3021" t="str">
            <v>Sea</v>
          </cell>
          <cell r="M3021" t="str">
            <v>EOU</v>
          </cell>
          <cell r="N3021" t="str">
            <v>TALOJA</v>
          </cell>
          <cell r="O3021">
            <v>9103651110</v>
          </cell>
        </row>
        <row r="3022">
          <cell r="K3022" t="str">
            <v>VVF/TAL/EXP/1118</v>
          </cell>
          <cell r="L3022" t="str">
            <v>Sea</v>
          </cell>
          <cell r="M3022" t="str">
            <v>EOU</v>
          </cell>
          <cell r="N3022" t="str">
            <v>TALOJA</v>
          </cell>
          <cell r="O3022">
            <v>9103651111</v>
          </cell>
        </row>
        <row r="3023">
          <cell r="K3023" t="str">
            <v>free samples</v>
          </cell>
          <cell r="L3023" t="str">
            <v>Sea</v>
          </cell>
          <cell r="M3023" t="str">
            <v>EOU</v>
          </cell>
          <cell r="N3023" t="str">
            <v>TALOJA</v>
          </cell>
          <cell r="O3023">
            <v>9103651101</v>
          </cell>
        </row>
        <row r="3024">
          <cell r="K3024" t="str">
            <v>VVF/TAL/EXP/1114</v>
          </cell>
          <cell r="L3024" t="str">
            <v>Sea</v>
          </cell>
          <cell r="M3024" t="str">
            <v>EOU</v>
          </cell>
          <cell r="N3024" t="str">
            <v>TALOJA</v>
          </cell>
          <cell r="O3024">
            <v>9103651108</v>
          </cell>
        </row>
        <row r="3025">
          <cell r="K3025" t="str">
            <v>VVF/TAL/EXP/1119</v>
          </cell>
          <cell r="L3025" t="str">
            <v>Sea</v>
          </cell>
          <cell r="M3025" t="str">
            <v>EOU</v>
          </cell>
          <cell r="N3025" t="str">
            <v>TALOJA</v>
          </cell>
          <cell r="O3025">
            <v>9103651113</v>
          </cell>
        </row>
        <row r="3026">
          <cell r="K3026" t="str">
            <v>VVF/TAL/EXP/1121</v>
          </cell>
          <cell r="L3026" t="str">
            <v>Sea</v>
          </cell>
          <cell r="M3026" t="str">
            <v>EOU</v>
          </cell>
          <cell r="N3026" t="str">
            <v>TALOJA</v>
          </cell>
          <cell r="O3026">
            <v>9103651115</v>
          </cell>
        </row>
        <row r="3027">
          <cell r="K3027" t="str">
            <v>VVF/TAL/EXP/1122</v>
          </cell>
          <cell r="L3027" t="str">
            <v>Sea</v>
          </cell>
          <cell r="M3027" t="str">
            <v>EOU</v>
          </cell>
          <cell r="N3027" t="str">
            <v>TALOJA</v>
          </cell>
          <cell r="O3027">
            <v>9103651116</v>
          </cell>
        </row>
        <row r="3028">
          <cell r="K3028" t="str">
            <v>VVF/TAL/EXP/1123</v>
          </cell>
          <cell r="L3028" t="str">
            <v>Sea</v>
          </cell>
          <cell r="M3028" t="str">
            <v>EOU</v>
          </cell>
          <cell r="N3028" t="str">
            <v>TALOJA</v>
          </cell>
          <cell r="O3028">
            <v>9103651117</v>
          </cell>
        </row>
        <row r="3029">
          <cell r="K3029" t="str">
            <v>VVF/TAL/EXP/1124</v>
          </cell>
          <cell r="L3029" t="str">
            <v>Sea</v>
          </cell>
          <cell r="M3029" t="str">
            <v>EOU</v>
          </cell>
          <cell r="N3029" t="str">
            <v>TALOJA</v>
          </cell>
          <cell r="O3029">
            <v>9103651118</v>
          </cell>
        </row>
        <row r="3030">
          <cell r="K3030" t="str">
            <v>VVF/TAL/EXP/1125</v>
          </cell>
          <cell r="L3030" t="str">
            <v>Sea</v>
          </cell>
          <cell r="M3030" t="str">
            <v>EOU</v>
          </cell>
          <cell r="N3030" t="str">
            <v>TALOJA</v>
          </cell>
          <cell r="O3030">
            <v>9103651119</v>
          </cell>
        </row>
        <row r="3031">
          <cell r="K3031" t="str">
            <v>VVF/TAL/EXP/1127</v>
          </cell>
          <cell r="L3031" t="str">
            <v>Sea</v>
          </cell>
          <cell r="M3031" t="str">
            <v>EOU</v>
          </cell>
          <cell r="N3031" t="str">
            <v>TALOJA</v>
          </cell>
          <cell r="O3031">
            <v>9103651120</v>
          </cell>
        </row>
        <row r="3032">
          <cell r="K3032" t="str">
            <v>VVF/TAL/EXP/1128</v>
          </cell>
          <cell r="L3032" t="str">
            <v>Sea</v>
          </cell>
          <cell r="M3032" t="str">
            <v>EOU</v>
          </cell>
          <cell r="N3032" t="str">
            <v>TALOJA</v>
          </cell>
          <cell r="O3032">
            <v>9103651121</v>
          </cell>
          <cell r="AD3032">
            <v>6747555</v>
          </cell>
          <cell r="AE3032">
            <v>42458</v>
          </cell>
          <cell r="AF3032" t="str">
            <v>15-16</v>
          </cell>
          <cell r="AG3032" t="str">
            <v>39) march-2016</v>
          </cell>
          <cell r="AH3032">
            <v>66.400000000000006</v>
          </cell>
          <cell r="AI3032" t="str">
            <v>Yes/11-05-2016</v>
          </cell>
          <cell r="AJ3032">
            <v>42627</v>
          </cell>
          <cell r="AK3032" t="str">
            <v>0160FBC16000633</v>
          </cell>
          <cell r="AL3032" t="str">
            <v>BKID0000160160960865</v>
          </cell>
          <cell r="AM3032">
            <v>42628</v>
          </cell>
          <cell r="AN3032" t="str">
            <v>CIF</v>
          </cell>
          <cell r="AO3032">
            <v>20640</v>
          </cell>
        </row>
        <row r="3033">
          <cell r="K3033" t="str">
            <v>VVF/TAL/EXP/1129</v>
          </cell>
          <cell r="L3033" t="str">
            <v>Sea</v>
          </cell>
          <cell r="M3033" t="str">
            <v>EOU</v>
          </cell>
          <cell r="N3033" t="str">
            <v>TALOJA</v>
          </cell>
          <cell r="O3033">
            <v>9103651121</v>
          </cell>
          <cell r="AD3033">
            <v>6750662</v>
          </cell>
          <cell r="AE3033">
            <v>42458</v>
          </cell>
          <cell r="AF3033" t="str">
            <v>15-16</v>
          </cell>
          <cell r="AG3033" t="str">
            <v>39) march-2016</v>
          </cell>
          <cell r="AH3033">
            <v>66.400000000000006</v>
          </cell>
          <cell r="AI3033" t="str">
            <v>Yes/11-05-2016</v>
          </cell>
          <cell r="AJ3033">
            <v>42627</v>
          </cell>
          <cell r="AK3033" t="str">
            <v>0160FBC16000633</v>
          </cell>
          <cell r="AL3033" t="str">
            <v>BKID0000160160960864</v>
          </cell>
          <cell r="AM3033">
            <v>42628</v>
          </cell>
          <cell r="AN3033" t="str">
            <v>CIF</v>
          </cell>
          <cell r="AO3033">
            <v>20640</v>
          </cell>
        </row>
        <row r="3034">
          <cell r="K3034" t="str">
            <v>VVF/TAL/EXP/1130</v>
          </cell>
          <cell r="L3034" t="str">
            <v>Sea</v>
          </cell>
          <cell r="M3034" t="str">
            <v>EOU</v>
          </cell>
          <cell r="N3034" t="str">
            <v>TALOJA</v>
          </cell>
          <cell r="O3034">
            <v>9103651123</v>
          </cell>
          <cell r="AD3034">
            <v>6772996</v>
          </cell>
          <cell r="AE3034">
            <v>42459</v>
          </cell>
          <cell r="AF3034" t="str">
            <v>15-16</v>
          </cell>
          <cell r="AG3034" t="str">
            <v>40) April-2016</v>
          </cell>
          <cell r="AH3034">
            <v>66.400000000000006</v>
          </cell>
          <cell r="AI3034" t="str">
            <v>Yes/11-05-2016</v>
          </cell>
          <cell r="AJ3034">
            <v>42482</v>
          </cell>
          <cell r="AK3034" t="str">
            <v>0160FBC16000596</v>
          </cell>
          <cell r="AL3034" t="str">
            <v>BKID0000160160863542</v>
          </cell>
          <cell r="AM3034">
            <v>42485</v>
          </cell>
          <cell r="AN3034" t="str">
            <v>CIF</v>
          </cell>
          <cell r="AO3034">
            <v>32960.199999999997</v>
          </cell>
        </row>
        <row r="3035">
          <cell r="K3035" t="str">
            <v>VVF/TAL/EXP/1131</v>
          </cell>
          <cell r="L3035" t="str">
            <v>Sea</v>
          </cell>
          <cell r="M3035" t="str">
            <v>EOU</v>
          </cell>
          <cell r="N3035" t="str">
            <v>TALOJA</v>
          </cell>
          <cell r="O3035">
            <v>9103651124</v>
          </cell>
          <cell r="AD3035">
            <v>6772945</v>
          </cell>
          <cell r="AE3035">
            <v>42459</v>
          </cell>
          <cell r="AF3035" t="str">
            <v>15-16</v>
          </cell>
          <cell r="AG3035" t="str">
            <v>40) April-2016</v>
          </cell>
          <cell r="AH3035">
            <v>66.400000000000006</v>
          </cell>
          <cell r="AI3035" t="str">
            <v>Yes/11-05-2016</v>
          </cell>
          <cell r="AJ3035">
            <v>42482</v>
          </cell>
          <cell r="AK3035" t="str">
            <v>0160FBC16000598</v>
          </cell>
          <cell r="AL3035" t="str">
            <v>BKID0000160160863543</v>
          </cell>
          <cell r="AM3035">
            <v>42485</v>
          </cell>
          <cell r="AN3035" t="str">
            <v>CIF</v>
          </cell>
          <cell r="AO3035">
            <v>25754</v>
          </cell>
        </row>
        <row r="3036">
          <cell r="K3036" t="str">
            <v>VVF/TAL/EXP/1132</v>
          </cell>
          <cell r="L3036" t="str">
            <v>Sea</v>
          </cell>
          <cell r="M3036" t="str">
            <v>EOU</v>
          </cell>
          <cell r="N3036" t="str">
            <v>TALOJA</v>
          </cell>
          <cell r="O3036">
            <v>9103651125</v>
          </cell>
          <cell r="AD3036">
            <v>6772941</v>
          </cell>
          <cell r="AE3036">
            <v>42459</v>
          </cell>
          <cell r="AF3036" t="str">
            <v>15-16</v>
          </cell>
          <cell r="AG3036" t="str">
            <v>40) April-2016</v>
          </cell>
          <cell r="AH3036">
            <v>66.400000000000006</v>
          </cell>
          <cell r="AI3036" t="str">
            <v>Yes/11-05-2016</v>
          </cell>
          <cell r="AJ3036">
            <v>42488</v>
          </cell>
          <cell r="AK3036" t="str">
            <v>0160FBN16000083</v>
          </cell>
          <cell r="AL3036" t="str">
            <v>BKID0000160160867969</v>
          </cell>
          <cell r="AM3036">
            <v>42489</v>
          </cell>
          <cell r="AN3036" t="str">
            <v>CIF</v>
          </cell>
          <cell r="AO3036">
            <v>13689.1</v>
          </cell>
        </row>
        <row r="3037">
          <cell r="K3037" t="str">
            <v>VVF/TAL/EXP/1133</v>
          </cell>
          <cell r="L3037" t="str">
            <v>Sea</v>
          </cell>
          <cell r="M3037" t="str">
            <v>EOU</v>
          </cell>
          <cell r="N3037" t="str">
            <v>TALOJA</v>
          </cell>
          <cell r="O3037">
            <v>9103651126</v>
          </cell>
          <cell r="AD3037">
            <v>6773003</v>
          </cell>
          <cell r="AE3037">
            <v>42459</v>
          </cell>
          <cell r="AF3037" t="str">
            <v>15-16</v>
          </cell>
          <cell r="AG3037" t="str">
            <v>40) April-2016</v>
          </cell>
          <cell r="AH3037">
            <v>66.400000000000006</v>
          </cell>
          <cell r="AI3037" t="str">
            <v>Yes/11-05-2016</v>
          </cell>
          <cell r="AJ3037">
            <v>42489</v>
          </cell>
          <cell r="AK3037" t="str">
            <v>0160FBC16000583</v>
          </cell>
          <cell r="AL3037" t="str">
            <v>BKID0000160160869159</v>
          </cell>
          <cell r="AM3037">
            <v>42490</v>
          </cell>
          <cell r="AN3037" t="str">
            <v>CFR</v>
          </cell>
          <cell r="AO3037">
            <v>28930</v>
          </cell>
        </row>
        <row r="3038">
          <cell r="K3038" t="str">
            <v>VVF/TAL/EXP/1134</v>
          </cell>
          <cell r="L3038" t="str">
            <v>Sea</v>
          </cell>
          <cell r="M3038" t="str">
            <v>EOU</v>
          </cell>
          <cell r="N3038" t="str">
            <v>TALOJA</v>
          </cell>
          <cell r="O3038">
            <v>9103651127</v>
          </cell>
          <cell r="AD3038">
            <v>6774494</v>
          </cell>
          <cell r="AE3038">
            <v>42459</v>
          </cell>
          <cell r="AF3038" t="str">
            <v>15-16</v>
          </cell>
          <cell r="AG3038" t="str">
            <v>40) April-2016</v>
          </cell>
          <cell r="AH3038">
            <v>66.400000000000006</v>
          </cell>
          <cell r="AI3038" t="str">
            <v>Yes/11-05-2016</v>
          </cell>
          <cell r="AJ3038">
            <v>42492</v>
          </cell>
          <cell r="AK3038" t="str">
            <v>0160FBC16000672</v>
          </cell>
          <cell r="AL3038" t="str">
            <v>BKID0000160160871118</v>
          </cell>
          <cell r="AM3038">
            <v>42493</v>
          </cell>
          <cell r="AN3038" t="str">
            <v>CIF</v>
          </cell>
          <cell r="AO3038">
            <v>15049</v>
          </cell>
        </row>
        <row r="3039">
          <cell r="K3039" t="str">
            <v>VVF/TAL/EXP/1126</v>
          </cell>
          <cell r="L3039" t="str">
            <v>Sea</v>
          </cell>
          <cell r="M3039" t="str">
            <v>EOU</v>
          </cell>
          <cell r="N3039" t="str">
            <v>TALOJA</v>
          </cell>
          <cell r="O3039">
            <v>9103651122</v>
          </cell>
          <cell r="AD3039">
            <v>6747429</v>
          </cell>
          <cell r="AE3039">
            <v>42458</v>
          </cell>
          <cell r="AF3039" t="str">
            <v>15-16</v>
          </cell>
          <cell r="AG3039" t="str">
            <v>40) April-2016</v>
          </cell>
          <cell r="AH3039">
            <v>66.400000000000006</v>
          </cell>
          <cell r="AI3039" t="str">
            <v>Yes/31-05-2016</v>
          </cell>
          <cell r="AJ3039">
            <v>42490</v>
          </cell>
          <cell r="AK3039" t="str">
            <v>0160FBC16000667</v>
          </cell>
          <cell r="AL3039" t="str">
            <v>BKID0000160160870299</v>
          </cell>
          <cell r="AM3039">
            <v>42492</v>
          </cell>
          <cell r="AN3039" t="str">
            <v>CFR</v>
          </cell>
          <cell r="AO3039">
            <v>20570</v>
          </cell>
        </row>
        <row r="3040">
          <cell r="K3040" t="str">
            <v>VVF/TAL/EXP/1120</v>
          </cell>
          <cell r="L3040" t="str">
            <v>Sea</v>
          </cell>
          <cell r="M3040" t="str">
            <v>EOU</v>
          </cell>
          <cell r="N3040" t="str">
            <v>TALOJA</v>
          </cell>
          <cell r="O3040">
            <v>9103651114</v>
          </cell>
          <cell r="AD3040">
            <v>6704627</v>
          </cell>
          <cell r="AE3040">
            <v>42457</v>
          </cell>
          <cell r="AF3040" t="str">
            <v>15-16</v>
          </cell>
          <cell r="AG3040" t="str">
            <v>40) April-2016</v>
          </cell>
          <cell r="AH3040">
            <v>1</v>
          </cell>
          <cell r="AI3040" t="str">
            <v>Yes/31-05-2016</v>
          </cell>
          <cell r="AJ3040">
            <v>42482</v>
          </cell>
          <cell r="AK3040" t="str">
            <v>19791617N2463</v>
          </cell>
          <cell r="AL3040" t="str">
            <v>UCBA0001979160193864</v>
          </cell>
          <cell r="AM3040">
            <v>42485</v>
          </cell>
          <cell r="AN3040" t="str">
            <v>CFR</v>
          </cell>
          <cell r="AO3040">
            <v>16706369.710000001</v>
          </cell>
        </row>
        <row r="3041">
          <cell r="K3041" t="str">
            <v>VVF/TAL/EXP/1135</v>
          </cell>
          <cell r="L3041" t="str">
            <v>Sea</v>
          </cell>
          <cell r="M3041" t="str">
            <v>EOU</v>
          </cell>
          <cell r="N3041" t="str">
            <v>TALOJA</v>
          </cell>
          <cell r="O3041">
            <v>9103651128</v>
          </cell>
          <cell r="AD3041">
            <v>6774462</v>
          </cell>
          <cell r="AE3041">
            <v>42459</v>
          </cell>
          <cell r="AF3041" t="str">
            <v>16-17</v>
          </cell>
          <cell r="AG3041" t="str">
            <v>40) April-2016</v>
          </cell>
          <cell r="AH3041">
            <v>66.400000000000006</v>
          </cell>
          <cell r="AI3041" t="str">
            <v>Yes/11-05-2016</v>
          </cell>
          <cell r="AJ3041">
            <v>42482</v>
          </cell>
          <cell r="AK3041" t="str">
            <v>0160FBC16000601</v>
          </cell>
          <cell r="AL3041" t="str">
            <v>BKID0000160160863544</v>
          </cell>
          <cell r="AM3041">
            <v>42485</v>
          </cell>
          <cell r="AN3041" t="str">
            <v>CIF</v>
          </cell>
          <cell r="AO3041">
            <v>59670</v>
          </cell>
        </row>
        <row r="3042">
          <cell r="K3042" t="str">
            <v>VVF/Baddi/EXP/004</v>
          </cell>
          <cell r="L3042" t="str">
            <v>Sea</v>
          </cell>
          <cell r="M3042" t="str">
            <v>DTA</v>
          </cell>
          <cell r="N3042" t="str">
            <v>Baddi</v>
          </cell>
          <cell r="O3042">
            <v>9114650015</v>
          </cell>
          <cell r="AD3042" t="str">
            <v>5354263</v>
          </cell>
          <cell r="AE3042">
            <v>42388</v>
          </cell>
          <cell r="AF3042" t="str">
            <v>15-16</v>
          </cell>
          <cell r="AG3042" t="str">
            <v>38) Feb-2016</v>
          </cell>
          <cell r="AH3042">
            <v>66.400000000000006</v>
          </cell>
          <cell r="AI3042" t="str">
            <v>Yes/25-06-2016</v>
          </cell>
          <cell r="AJ3042">
            <v>42773</v>
          </cell>
          <cell r="AK3042" t="str">
            <v>0160FBC16000294</v>
          </cell>
          <cell r="AL3042" t="str">
            <v>BKID0000160170152332</v>
          </cell>
          <cell r="AM3042">
            <v>42774</v>
          </cell>
          <cell r="AN3042" t="str">
            <v>CIF</v>
          </cell>
          <cell r="AO3042">
            <v>2946.24</v>
          </cell>
        </row>
        <row r="3043">
          <cell r="K3043" t="str">
            <v>VVF/TAL/EXP/939</v>
          </cell>
          <cell r="L3043" t="str">
            <v>Sea</v>
          </cell>
          <cell r="M3043" t="str">
            <v>EOU</v>
          </cell>
          <cell r="N3043" t="str">
            <v>TALOJA</v>
          </cell>
          <cell r="O3043">
            <v>9103650931</v>
          </cell>
          <cell r="AD3043" t="str">
            <v>5468221</v>
          </cell>
          <cell r="AE3043">
            <v>42394</v>
          </cell>
          <cell r="AF3043" t="str">
            <v>15-16</v>
          </cell>
          <cell r="AG3043" t="str">
            <v>38) Feb-2016</v>
          </cell>
          <cell r="AH3043">
            <v>66.400000000000006</v>
          </cell>
          <cell r="AI3043" t="str">
            <v>Yes/28-03-2016</v>
          </cell>
          <cell r="AJ3043">
            <v>42418</v>
          </cell>
          <cell r="AK3043" t="str">
            <v>0173FBFP1600197</v>
          </cell>
          <cell r="AL3043" t="str">
            <v>UTIB0000173000015556</v>
          </cell>
          <cell r="AM3043">
            <v>42418</v>
          </cell>
          <cell r="AN3043" t="str">
            <v>CIF</v>
          </cell>
          <cell r="AO3043">
            <v>19715</v>
          </cell>
        </row>
        <row r="3044">
          <cell r="K3044" t="str">
            <v>VVF/TAL/EXP/0001</v>
          </cell>
          <cell r="L3044" t="str">
            <v>Sea</v>
          </cell>
          <cell r="M3044" t="str">
            <v>EOU</v>
          </cell>
          <cell r="N3044" t="str">
            <v>TALOJA</v>
          </cell>
          <cell r="O3044">
            <v>9103750001</v>
          </cell>
          <cell r="AD3044">
            <v>6875581</v>
          </cell>
          <cell r="AE3044">
            <v>42464</v>
          </cell>
          <cell r="AF3044" t="str">
            <v>16-17</v>
          </cell>
          <cell r="AG3044" t="str">
            <v>40) April-2016</v>
          </cell>
          <cell r="AH3044">
            <v>66.400000000000006</v>
          </cell>
          <cell r="AI3044" t="str">
            <v>Yes/31-05-2016</v>
          </cell>
          <cell r="AJ3044">
            <v>42522</v>
          </cell>
          <cell r="AK3044" t="str">
            <v>0160FBC16000816</v>
          </cell>
          <cell r="AL3044" t="str">
            <v>BKID0000160160891987</v>
          </cell>
          <cell r="AM3044">
            <v>42523</v>
          </cell>
          <cell r="AN3044" t="str">
            <v>CFR</v>
          </cell>
          <cell r="AO3044">
            <v>20622.599999999999</v>
          </cell>
        </row>
        <row r="3045">
          <cell r="K3045" t="str">
            <v>VVF/TAL/EXP/0003</v>
          </cell>
          <cell r="L3045" t="str">
            <v>Sea</v>
          </cell>
          <cell r="M3045" t="str">
            <v>DTA</v>
          </cell>
          <cell r="N3045" t="str">
            <v>TALOJA</v>
          </cell>
          <cell r="O3045">
            <v>9103750003</v>
          </cell>
          <cell r="AD3045">
            <v>7050498</v>
          </cell>
          <cell r="AE3045">
            <v>42473</v>
          </cell>
          <cell r="AF3045" t="str">
            <v>16-17</v>
          </cell>
          <cell r="AG3045" t="str">
            <v>40) April-2016</v>
          </cell>
          <cell r="AH3045">
            <v>65.8</v>
          </cell>
          <cell r="AI3045" t="str">
            <v>Yes/31-05-2016</v>
          </cell>
          <cell r="AJ3045">
            <v>42530</v>
          </cell>
          <cell r="AK3045" t="str">
            <v>0160FBC16000849</v>
          </cell>
          <cell r="AL3045" t="str">
            <v>BKID0000160160898382</v>
          </cell>
          <cell r="AM3045">
            <v>42531</v>
          </cell>
          <cell r="AN3045" t="str">
            <v>FOB</v>
          </cell>
          <cell r="AO3045">
            <v>19680</v>
          </cell>
        </row>
        <row r="3046">
          <cell r="K3046" t="str">
            <v>VVF/TAL/EXP/0004</v>
          </cell>
          <cell r="L3046" t="str">
            <v>Sea</v>
          </cell>
          <cell r="M3046" t="str">
            <v>DTA</v>
          </cell>
          <cell r="N3046" t="str">
            <v>TALOJA</v>
          </cell>
          <cell r="O3046">
            <v>9103750006</v>
          </cell>
          <cell r="AD3046">
            <v>7054173</v>
          </cell>
          <cell r="AE3046">
            <v>42473</v>
          </cell>
          <cell r="AF3046" t="str">
            <v>16-17</v>
          </cell>
          <cell r="AG3046" t="str">
            <v>40) April-2016</v>
          </cell>
          <cell r="AH3046">
            <v>65.8</v>
          </cell>
          <cell r="AI3046" t="str">
            <v>Yes/31-05-2016</v>
          </cell>
          <cell r="AJ3046">
            <v>42510</v>
          </cell>
          <cell r="AK3046" t="str">
            <v>0160FBC16000716</v>
          </cell>
          <cell r="AL3046" t="str">
            <v>BKID0000160160884487</v>
          </cell>
          <cell r="AM3046">
            <v>42513</v>
          </cell>
          <cell r="AN3046" t="str">
            <v>CIF</v>
          </cell>
          <cell r="AO3046">
            <v>50708.67</v>
          </cell>
        </row>
        <row r="3047">
          <cell r="K3047" t="str">
            <v>VVF/TAL/EXP/0005</v>
          </cell>
          <cell r="L3047" t="str">
            <v>Sea</v>
          </cell>
          <cell r="M3047" t="str">
            <v>DTA</v>
          </cell>
          <cell r="N3047" t="str">
            <v>TALOJA</v>
          </cell>
          <cell r="O3047">
            <v>9103750005</v>
          </cell>
          <cell r="AD3047">
            <v>7054201</v>
          </cell>
          <cell r="AE3047">
            <v>42473</v>
          </cell>
          <cell r="AF3047" t="str">
            <v>16-17</v>
          </cell>
          <cell r="AG3047" t="str">
            <v>40) April-2016</v>
          </cell>
          <cell r="AH3047">
            <v>65.8</v>
          </cell>
          <cell r="AI3047" t="str">
            <v>Yes/31-05-2016</v>
          </cell>
          <cell r="AJ3047">
            <v>42510</v>
          </cell>
          <cell r="AK3047" t="str">
            <v>0160FBC16000715</v>
          </cell>
          <cell r="AL3047" t="str">
            <v>BKID0000160160884486</v>
          </cell>
          <cell r="AM3047">
            <v>42513</v>
          </cell>
          <cell r="AN3047" t="str">
            <v>CIF</v>
          </cell>
          <cell r="AO3047">
            <v>23309.9</v>
          </cell>
        </row>
        <row r="3048">
          <cell r="K3048" t="str">
            <v>VVF/TAL/EXP/0006</v>
          </cell>
          <cell r="L3048" t="str">
            <v>Sea</v>
          </cell>
          <cell r="M3048" t="str">
            <v>DTA</v>
          </cell>
          <cell r="N3048" t="str">
            <v>TALOJA</v>
          </cell>
          <cell r="O3048">
            <v>9103750007</v>
          </cell>
          <cell r="AD3048">
            <v>7054199</v>
          </cell>
          <cell r="AE3048">
            <v>42473</v>
          </cell>
          <cell r="AF3048" t="str">
            <v>16-17</v>
          </cell>
          <cell r="AG3048" t="str">
            <v>40) April-2016</v>
          </cell>
          <cell r="AH3048">
            <v>65.8</v>
          </cell>
          <cell r="AI3048" t="str">
            <v>Yes/31-05-2016</v>
          </cell>
          <cell r="AJ3048">
            <v>42507</v>
          </cell>
          <cell r="AK3048" t="str">
            <v>0160FBN16000091</v>
          </cell>
          <cell r="AL3048" t="str">
            <v>BKID0000160160881987</v>
          </cell>
          <cell r="AM3048">
            <v>42508</v>
          </cell>
          <cell r="AN3048" t="str">
            <v>CIF</v>
          </cell>
          <cell r="AO3048">
            <v>16193.3</v>
          </cell>
        </row>
        <row r="3049">
          <cell r="K3049" t="str">
            <v>VVF/TAL/EXP/0007</v>
          </cell>
          <cell r="L3049" t="str">
            <v>Sea</v>
          </cell>
          <cell r="M3049" t="str">
            <v>DTA</v>
          </cell>
          <cell r="N3049" t="str">
            <v>TALOJA</v>
          </cell>
          <cell r="O3049">
            <v>9103750004</v>
          </cell>
          <cell r="AD3049">
            <v>7054175</v>
          </cell>
          <cell r="AE3049">
            <v>42473</v>
          </cell>
          <cell r="AF3049" t="str">
            <v>16-17</v>
          </cell>
          <cell r="AG3049" t="str">
            <v>40) April-2016</v>
          </cell>
          <cell r="AH3049">
            <v>65.8</v>
          </cell>
          <cell r="AI3049" t="str">
            <v>Yes/31-05-2016</v>
          </cell>
          <cell r="AJ3049">
            <v>42513</v>
          </cell>
          <cell r="AK3049" t="str">
            <v>0160FBC16000654</v>
          </cell>
          <cell r="AL3049" t="str">
            <v>BKID0000160160885349</v>
          </cell>
          <cell r="AM3049">
            <v>42514</v>
          </cell>
          <cell r="AN3049" t="str">
            <v>CIF</v>
          </cell>
          <cell r="AO3049">
            <v>56904</v>
          </cell>
        </row>
        <row r="3050">
          <cell r="K3050" t="str">
            <v>VVF/TAL/EXP/0009</v>
          </cell>
          <cell r="L3050" t="str">
            <v>Sea</v>
          </cell>
          <cell r="M3050" t="str">
            <v>DTA</v>
          </cell>
          <cell r="N3050" t="str">
            <v>TALOJA</v>
          </cell>
          <cell r="O3050">
            <v>9103750008</v>
          </cell>
          <cell r="AD3050">
            <v>7064222</v>
          </cell>
          <cell r="AE3050">
            <v>42474</v>
          </cell>
          <cell r="AF3050" t="str">
            <v>16-17</v>
          </cell>
          <cell r="AG3050" t="str">
            <v>40) April-2016</v>
          </cell>
          <cell r="AH3050">
            <v>65.8</v>
          </cell>
          <cell r="AI3050" t="str">
            <v>Yes/31-05-2016</v>
          </cell>
          <cell r="AJ3050">
            <v>42507</v>
          </cell>
          <cell r="AK3050" t="str">
            <v>0160FBN16000091</v>
          </cell>
          <cell r="AL3050" t="str">
            <v>BKID0000160160881988</v>
          </cell>
          <cell r="AM3050">
            <v>42508</v>
          </cell>
          <cell r="AN3050" t="str">
            <v>CIF</v>
          </cell>
          <cell r="AO3050">
            <v>16326.1</v>
          </cell>
        </row>
        <row r="3051">
          <cell r="K3051" t="str">
            <v>VVF/TAL/EXP/0010</v>
          </cell>
          <cell r="L3051" t="str">
            <v>Sea</v>
          </cell>
          <cell r="M3051" t="str">
            <v>DTA</v>
          </cell>
          <cell r="N3051" t="str">
            <v>TALOJA</v>
          </cell>
          <cell r="O3051">
            <v>9103750010</v>
          </cell>
          <cell r="AD3051">
            <v>7064215</v>
          </cell>
          <cell r="AE3051">
            <v>42474</v>
          </cell>
          <cell r="AF3051" t="str">
            <v>16-17</v>
          </cell>
          <cell r="AG3051" t="str">
            <v>40) April-2016</v>
          </cell>
          <cell r="AH3051">
            <v>65.8</v>
          </cell>
          <cell r="AI3051" t="str">
            <v>Yes/31-05-2016</v>
          </cell>
          <cell r="AJ3051">
            <v>42510</v>
          </cell>
          <cell r="AK3051" t="str">
            <v>0160FBC16000661</v>
          </cell>
          <cell r="AL3051" t="str">
            <v>BKID0000160160884483</v>
          </cell>
          <cell r="AM3051">
            <v>42513</v>
          </cell>
          <cell r="AN3051" t="str">
            <v>CIF</v>
          </cell>
          <cell r="AO3051">
            <v>22171.97</v>
          </cell>
        </row>
        <row r="3052">
          <cell r="K3052" t="str">
            <v>VVF/TAL/EXP/0011</v>
          </cell>
          <cell r="L3052" t="str">
            <v>Sea</v>
          </cell>
          <cell r="M3052" t="str">
            <v>DTA</v>
          </cell>
          <cell r="N3052" t="str">
            <v>TALOJA</v>
          </cell>
          <cell r="O3052">
            <v>9103750011</v>
          </cell>
          <cell r="AD3052">
            <v>7064813</v>
          </cell>
          <cell r="AE3052">
            <v>42474</v>
          </cell>
          <cell r="AF3052" t="str">
            <v>16-17</v>
          </cell>
          <cell r="AG3052" t="str">
            <v>40) April-2016</v>
          </cell>
          <cell r="AH3052">
            <v>65.8</v>
          </cell>
          <cell r="AI3052" t="str">
            <v>Yes/31-05-2016</v>
          </cell>
          <cell r="AJ3052">
            <v>42553</v>
          </cell>
          <cell r="AK3052" t="str">
            <v>0160FBC16000656</v>
          </cell>
          <cell r="AL3052" t="str">
            <v>BKID0000160160914560</v>
          </cell>
          <cell r="AM3052">
            <v>42555</v>
          </cell>
          <cell r="AN3052" t="str">
            <v>CIF</v>
          </cell>
          <cell r="AO3052">
            <v>158045.1</v>
          </cell>
        </row>
        <row r="3053">
          <cell r="K3053" t="str">
            <v>VVF/TAL/EXP/0012</v>
          </cell>
          <cell r="L3053" t="str">
            <v>Sea</v>
          </cell>
          <cell r="M3053" t="str">
            <v>DTA</v>
          </cell>
          <cell r="N3053" t="str">
            <v>TALOJA</v>
          </cell>
          <cell r="O3053">
            <v>9103750012</v>
          </cell>
          <cell r="AD3053">
            <v>7074845</v>
          </cell>
          <cell r="AE3053">
            <v>42475</v>
          </cell>
          <cell r="AF3053" t="str">
            <v>16-17</v>
          </cell>
          <cell r="AG3053" t="str">
            <v>40) April-2016</v>
          </cell>
          <cell r="AH3053">
            <v>65.8</v>
          </cell>
          <cell r="AI3053" t="str">
            <v>Yes/31-05-2016</v>
          </cell>
          <cell r="AJ3053">
            <v>42553</v>
          </cell>
          <cell r="AK3053" t="str">
            <v>0160FBC16000656</v>
          </cell>
          <cell r="AL3053" t="str">
            <v>BKID0000160160914559</v>
          </cell>
          <cell r="AM3053">
            <v>42555</v>
          </cell>
          <cell r="AN3053" t="str">
            <v>CIF</v>
          </cell>
          <cell r="AO3053">
            <v>79341.350000000006</v>
          </cell>
        </row>
        <row r="3054">
          <cell r="K3054" t="str">
            <v>VVF/TAL/EXP/0013</v>
          </cell>
          <cell r="L3054" t="str">
            <v>Sea</v>
          </cell>
          <cell r="M3054" t="str">
            <v>DTA</v>
          </cell>
          <cell r="N3054" t="str">
            <v>TALOJA</v>
          </cell>
          <cell r="O3054">
            <v>9103750039</v>
          </cell>
          <cell r="AD3054">
            <v>7091506</v>
          </cell>
          <cell r="AE3054">
            <v>42476</v>
          </cell>
          <cell r="AF3054" t="str">
            <v>16-17</v>
          </cell>
          <cell r="AG3054" t="str">
            <v>40) April-2016</v>
          </cell>
          <cell r="AH3054">
            <v>65.8</v>
          </cell>
          <cell r="AI3054" t="str">
            <v>Yes/31-05-2016</v>
          </cell>
          <cell r="AJ3054">
            <v>42510</v>
          </cell>
          <cell r="AK3054" t="str">
            <v>0160FBC16000741</v>
          </cell>
          <cell r="AL3054" t="str">
            <v>BKID0000160160884490</v>
          </cell>
          <cell r="AM3054">
            <v>42513</v>
          </cell>
          <cell r="AN3054" t="str">
            <v>FOB</v>
          </cell>
          <cell r="AO3054">
            <v>642.6</v>
          </cell>
        </row>
        <row r="3055">
          <cell r="K3055" t="str">
            <v>VVF/TAL/EXP/0014</v>
          </cell>
          <cell r="L3055" t="str">
            <v>Sea</v>
          </cell>
          <cell r="M3055" t="str">
            <v>DTA</v>
          </cell>
          <cell r="N3055" t="str">
            <v>TALOJA</v>
          </cell>
          <cell r="O3055">
            <v>9103750013</v>
          </cell>
          <cell r="AD3055">
            <v>7074850</v>
          </cell>
          <cell r="AE3055">
            <v>42475</v>
          </cell>
          <cell r="AF3055" t="str">
            <v>16-17</v>
          </cell>
          <cell r="AG3055" t="str">
            <v>40) April-2016</v>
          </cell>
          <cell r="AH3055">
            <v>65.8</v>
          </cell>
          <cell r="AI3055" t="str">
            <v>Yes/31-05-2016</v>
          </cell>
          <cell r="AN3055" t="str">
            <v>FOB</v>
          </cell>
        </row>
        <row r="3056">
          <cell r="K3056" t="str">
            <v>VVF/TAL/EXP/0016</v>
          </cell>
          <cell r="L3056" t="str">
            <v>Sea</v>
          </cell>
          <cell r="M3056" t="str">
            <v>DTA</v>
          </cell>
          <cell r="N3056" t="str">
            <v>TALOJA</v>
          </cell>
          <cell r="O3056">
            <v>9103750015</v>
          </cell>
          <cell r="AD3056">
            <v>7083988</v>
          </cell>
          <cell r="AE3056">
            <v>42475</v>
          </cell>
          <cell r="AF3056" t="str">
            <v>16-17</v>
          </cell>
          <cell r="AG3056" t="str">
            <v>40) April-2016</v>
          </cell>
          <cell r="AH3056">
            <v>65.8</v>
          </cell>
          <cell r="AI3056" t="str">
            <v>Yes/31-05-2016</v>
          </cell>
          <cell r="AJ3056">
            <v>42520</v>
          </cell>
          <cell r="AK3056" t="str">
            <v>0160FBC16000799</v>
          </cell>
          <cell r="AL3056" t="str">
            <v>BKID0000160160890337</v>
          </cell>
          <cell r="AM3056">
            <v>42521</v>
          </cell>
          <cell r="AN3056" t="str">
            <v>CIF</v>
          </cell>
          <cell r="AO3056">
            <v>21290</v>
          </cell>
        </row>
        <row r="3057">
          <cell r="K3057" t="str">
            <v>VVF/TAL/EXP/0018</v>
          </cell>
          <cell r="L3057" t="str">
            <v>Sea</v>
          </cell>
          <cell r="M3057" t="str">
            <v>DTA</v>
          </cell>
          <cell r="N3057" t="str">
            <v>TALOJA</v>
          </cell>
          <cell r="O3057">
            <v>9103750016</v>
          </cell>
          <cell r="AD3057">
            <v>7088640</v>
          </cell>
          <cell r="AE3057">
            <v>42475</v>
          </cell>
          <cell r="AF3057" t="str">
            <v>16-17</v>
          </cell>
          <cell r="AG3057" t="str">
            <v>40) April-2016</v>
          </cell>
          <cell r="AH3057">
            <v>65.8</v>
          </cell>
          <cell r="AI3057" t="str">
            <v>Yes/31-05-2016</v>
          </cell>
          <cell r="AJ3057">
            <v>42520</v>
          </cell>
          <cell r="AK3057" t="str">
            <v>0160FBC16000798</v>
          </cell>
          <cell r="AL3057" t="str">
            <v>BKID0000160160890336</v>
          </cell>
          <cell r="AM3057">
            <v>42521</v>
          </cell>
          <cell r="AN3057" t="str">
            <v>cif</v>
          </cell>
          <cell r="AO3057">
            <v>21263.5</v>
          </cell>
        </row>
        <row r="3058">
          <cell r="K3058" t="str">
            <v>VVF/TAL/EXP/0019</v>
          </cell>
          <cell r="L3058" t="str">
            <v>Sea</v>
          </cell>
          <cell r="M3058" t="str">
            <v>DTA</v>
          </cell>
          <cell r="N3058" t="str">
            <v>TALOJA</v>
          </cell>
          <cell r="O3058">
            <v>9103750017</v>
          </cell>
          <cell r="AD3058">
            <v>7088658</v>
          </cell>
          <cell r="AE3058">
            <v>42475</v>
          </cell>
          <cell r="AF3058" t="str">
            <v>16-17</v>
          </cell>
          <cell r="AG3058" t="str">
            <v>40) April-2016</v>
          </cell>
          <cell r="AH3058">
            <v>65.8</v>
          </cell>
          <cell r="AI3058" t="str">
            <v>Yes/31-05-2016</v>
          </cell>
          <cell r="AJ3058">
            <v>42520</v>
          </cell>
          <cell r="AK3058" t="str">
            <v>0160FBC16000800</v>
          </cell>
          <cell r="AL3058" t="str">
            <v>BKID0000160160890338</v>
          </cell>
          <cell r="AM3058">
            <v>42521</v>
          </cell>
          <cell r="AN3058" t="str">
            <v>cfr</v>
          </cell>
          <cell r="AO3058">
            <v>32480</v>
          </cell>
        </row>
        <row r="3059">
          <cell r="K3059" t="str">
            <v>VVF/TAL/EXP/0020</v>
          </cell>
          <cell r="L3059" t="str">
            <v>Sea</v>
          </cell>
          <cell r="M3059" t="str">
            <v>DTA</v>
          </cell>
          <cell r="N3059" t="str">
            <v>TALOJA</v>
          </cell>
          <cell r="O3059">
            <v>9103750018</v>
          </cell>
          <cell r="AD3059">
            <v>7088914</v>
          </cell>
          <cell r="AE3059">
            <v>42475</v>
          </cell>
          <cell r="AF3059" t="str">
            <v>16-17</v>
          </cell>
          <cell r="AG3059" t="str">
            <v>40) April-2016</v>
          </cell>
          <cell r="AH3059">
            <v>65.8</v>
          </cell>
          <cell r="AI3059" t="str">
            <v>Yes/31-05-2016</v>
          </cell>
          <cell r="AJ3059">
            <v>42500</v>
          </cell>
          <cell r="AK3059" t="str">
            <v>0160FBC16000631</v>
          </cell>
          <cell r="AL3059" t="str">
            <v>BKID0000160160876925</v>
          </cell>
          <cell r="AM3059">
            <v>42501</v>
          </cell>
          <cell r="AN3059" t="str">
            <v>cif</v>
          </cell>
          <cell r="AO3059">
            <v>16740</v>
          </cell>
        </row>
        <row r="3060">
          <cell r="K3060" t="str">
            <v>VVF/TAL/EXP/0021</v>
          </cell>
          <cell r="L3060" t="str">
            <v>Sea</v>
          </cell>
          <cell r="M3060" t="str">
            <v>DTA</v>
          </cell>
          <cell r="N3060" t="str">
            <v>TALOJA</v>
          </cell>
          <cell r="O3060">
            <v>9103750019</v>
          </cell>
          <cell r="AD3060">
            <v>7088919</v>
          </cell>
          <cell r="AE3060">
            <v>42475</v>
          </cell>
          <cell r="AF3060" t="str">
            <v>16-17</v>
          </cell>
          <cell r="AG3060" t="str">
            <v>40) April-2016</v>
          </cell>
          <cell r="AH3060">
            <v>65.8</v>
          </cell>
          <cell r="AI3060" t="str">
            <v>Yes/31-05-2016</v>
          </cell>
          <cell r="AJ3060">
            <v>42621</v>
          </cell>
          <cell r="AK3060" t="str">
            <v>0160FBC16000675</v>
          </cell>
          <cell r="AL3060" t="str">
            <v>BKID0000160160957562</v>
          </cell>
          <cell r="AM3060">
            <v>42622</v>
          </cell>
          <cell r="AN3060" t="str">
            <v>cfr</v>
          </cell>
          <cell r="AO3060">
            <v>38862.5</v>
          </cell>
        </row>
        <row r="3061">
          <cell r="K3061" t="str">
            <v>VVF/TAL/EXP/0022</v>
          </cell>
          <cell r="L3061" t="str">
            <v>Sea</v>
          </cell>
          <cell r="M3061" t="str">
            <v>DTA</v>
          </cell>
          <cell r="N3061" t="str">
            <v>TALOJA</v>
          </cell>
          <cell r="O3061" t="str">
            <v>9103750020-21</v>
          </cell>
          <cell r="AD3061">
            <v>7088911</v>
          </cell>
          <cell r="AE3061">
            <v>42475</v>
          </cell>
          <cell r="AF3061" t="str">
            <v>16-17</v>
          </cell>
          <cell r="AG3061" t="str">
            <v>40) April-2016</v>
          </cell>
          <cell r="AH3061">
            <v>65.8</v>
          </cell>
          <cell r="AI3061" t="str">
            <v>Yes/31-05-2016</v>
          </cell>
          <cell r="AJ3061">
            <v>42621</v>
          </cell>
          <cell r="AK3061" t="str">
            <v>0160FBC16000660</v>
          </cell>
          <cell r="AL3061" t="str">
            <v>BKID0000160160957561</v>
          </cell>
          <cell r="AM3061">
            <v>42622</v>
          </cell>
          <cell r="AN3061" t="str">
            <v>cif</v>
          </cell>
          <cell r="AO3061">
            <v>7970.5</v>
          </cell>
        </row>
        <row r="3062">
          <cell r="K3062" t="str">
            <v>VVF/TAL/EXP/0023</v>
          </cell>
          <cell r="L3062" t="str">
            <v>Sea</v>
          </cell>
          <cell r="M3062" t="str">
            <v>DTA</v>
          </cell>
          <cell r="N3062" t="str">
            <v>TALOJA</v>
          </cell>
          <cell r="O3062">
            <v>9103750022</v>
          </cell>
          <cell r="AD3062">
            <v>7101527</v>
          </cell>
          <cell r="AE3062">
            <v>42109</v>
          </cell>
          <cell r="AF3062" t="str">
            <v>16-17</v>
          </cell>
          <cell r="AG3062" t="str">
            <v>40) April-2016</v>
          </cell>
          <cell r="AH3062">
            <v>1</v>
          </cell>
          <cell r="AI3062" t="str">
            <v>Yes/31-05-2016</v>
          </cell>
          <cell r="AJ3062">
            <v>42506</v>
          </cell>
          <cell r="AK3062" t="str">
            <v>19791617N2518</v>
          </cell>
          <cell r="AL3062" t="str">
            <v>UCBA0001979160196838</v>
          </cell>
          <cell r="AM3062">
            <v>42507</v>
          </cell>
          <cell r="AN3062" t="str">
            <v>cfr</v>
          </cell>
          <cell r="AO3062">
            <v>4212447.34</v>
          </cell>
        </row>
        <row r="3063">
          <cell r="K3063" t="str">
            <v>VVF/TAL/EXP/0024</v>
          </cell>
          <cell r="L3063" t="str">
            <v>Sea</v>
          </cell>
          <cell r="M3063" t="str">
            <v>DTA</v>
          </cell>
          <cell r="N3063" t="str">
            <v>TALOJA</v>
          </cell>
          <cell r="O3063">
            <v>9103750023</v>
          </cell>
          <cell r="AD3063">
            <v>7107408</v>
          </cell>
          <cell r="AE3063">
            <v>42476</v>
          </cell>
          <cell r="AF3063" t="str">
            <v>16-17</v>
          </cell>
          <cell r="AG3063" t="str">
            <v>40) April-2016</v>
          </cell>
          <cell r="AH3063">
            <v>65.8</v>
          </cell>
          <cell r="AI3063" t="str">
            <v>Yes/31-05-2016</v>
          </cell>
          <cell r="AJ3063">
            <v>42507</v>
          </cell>
          <cell r="AK3063" t="str">
            <v>0160FBN16000096</v>
          </cell>
          <cell r="AL3063" t="str">
            <v>BKID0000160160881488</v>
          </cell>
          <cell r="AM3063">
            <v>42508</v>
          </cell>
          <cell r="AN3063" t="str">
            <v>cif</v>
          </cell>
          <cell r="AO3063">
            <v>45935</v>
          </cell>
        </row>
        <row r="3064">
          <cell r="K3064" t="str">
            <v>VVF/TAL/EXP/0025</v>
          </cell>
          <cell r="L3064" t="str">
            <v>Sea</v>
          </cell>
          <cell r="M3064" t="str">
            <v>DTA</v>
          </cell>
          <cell r="N3064" t="str">
            <v>TALOJA</v>
          </cell>
          <cell r="O3064" t="str">
            <v>9103750024-025</v>
          </cell>
          <cell r="AD3064">
            <v>7107398</v>
          </cell>
          <cell r="AE3064">
            <v>42476</v>
          </cell>
          <cell r="AF3064" t="str">
            <v>16-17</v>
          </cell>
          <cell r="AG3064" t="str">
            <v>40) April-2016</v>
          </cell>
          <cell r="AH3064">
            <v>65.8</v>
          </cell>
          <cell r="AI3064" t="str">
            <v>Yes/31-05-2016</v>
          </cell>
          <cell r="AJ3064">
            <v>42543</v>
          </cell>
          <cell r="AK3064" t="str">
            <v>0160FBN16000101</v>
          </cell>
          <cell r="AL3064" t="str">
            <v>BKID0000160160907211</v>
          </cell>
          <cell r="AM3064">
            <v>42544</v>
          </cell>
          <cell r="AN3064" t="str">
            <v>cfr</v>
          </cell>
          <cell r="AO3064">
            <v>35385</v>
          </cell>
        </row>
        <row r="3065">
          <cell r="K3065" t="str">
            <v>VVF/TAL/EXP/0026</v>
          </cell>
          <cell r="L3065" t="str">
            <v>Sea</v>
          </cell>
          <cell r="M3065" t="str">
            <v>DTA</v>
          </cell>
          <cell r="N3065" t="str">
            <v>TALOJA</v>
          </cell>
          <cell r="O3065">
            <v>9103750026</v>
          </cell>
          <cell r="AD3065">
            <v>7107443</v>
          </cell>
          <cell r="AE3065">
            <v>42476</v>
          </cell>
          <cell r="AF3065" t="str">
            <v>16-17</v>
          </cell>
          <cell r="AG3065" t="str">
            <v>40) April-2016</v>
          </cell>
          <cell r="AH3065">
            <v>65.8</v>
          </cell>
          <cell r="AI3065" t="str">
            <v>Yes/31-05-2016</v>
          </cell>
          <cell r="AJ3065">
            <v>42497</v>
          </cell>
          <cell r="AK3065" t="str">
            <v>0173FBFP1600477</v>
          </cell>
          <cell r="AL3065" t="str">
            <v>UTIB0000173000015902</v>
          </cell>
          <cell r="AM3065">
            <v>42497</v>
          </cell>
          <cell r="AN3065" t="str">
            <v>CFR</v>
          </cell>
          <cell r="AO3065">
            <v>20789</v>
          </cell>
        </row>
        <row r="3066">
          <cell r="K3066" t="str">
            <v>VVF/TAL/EXP/0027</v>
          </cell>
          <cell r="L3066" t="str">
            <v>Sea</v>
          </cell>
          <cell r="M3066" t="str">
            <v>DTA</v>
          </cell>
          <cell r="N3066" t="str">
            <v>TALOJA</v>
          </cell>
          <cell r="O3066">
            <v>9103750027</v>
          </cell>
          <cell r="AD3066">
            <v>7107532</v>
          </cell>
          <cell r="AE3066">
            <v>42476</v>
          </cell>
          <cell r="AF3066" t="str">
            <v>16-17</v>
          </cell>
          <cell r="AG3066" t="str">
            <v>40) April-2016</v>
          </cell>
          <cell r="AH3066">
            <v>65.8</v>
          </cell>
          <cell r="AI3066" t="str">
            <v>Yes/31-05-2016</v>
          </cell>
          <cell r="AJ3066">
            <v>42510</v>
          </cell>
          <cell r="AK3066" t="str">
            <v>0160FBC16000705</v>
          </cell>
          <cell r="AL3066" t="str">
            <v>BKID0000160160884484</v>
          </cell>
          <cell r="AM3066">
            <v>42513</v>
          </cell>
          <cell r="AN3066" t="str">
            <v>cif</v>
          </cell>
          <cell r="AO3066">
            <v>57298.82</v>
          </cell>
        </row>
        <row r="3067">
          <cell r="K3067" t="str">
            <v>VVF/TAL/EXP/0028</v>
          </cell>
          <cell r="L3067" t="str">
            <v>Sea</v>
          </cell>
          <cell r="M3067" t="str">
            <v>DTA</v>
          </cell>
          <cell r="N3067" t="str">
            <v>TALOJA</v>
          </cell>
          <cell r="O3067">
            <v>9103750028</v>
          </cell>
          <cell r="AD3067">
            <v>7107664</v>
          </cell>
          <cell r="AE3067">
            <v>42476</v>
          </cell>
          <cell r="AF3067" t="str">
            <v>16-17</v>
          </cell>
          <cell r="AG3067" t="str">
            <v>40) April-2016</v>
          </cell>
          <cell r="AH3067">
            <v>65.8</v>
          </cell>
          <cell r="AI3067" t="str">
            <v>Yes/31-05-2016</v>
          </cell>
          <cell r="AJ3067">
            <v>42555</v>
          </cell>
          <cell r="AL3067" t="e">
            <v>#N/A</v>
          </cell>
          <cell r="AN3067" t="str">
            <v>CFR</v>
          </cell>
        </row>
        <row r="3068">
          <cell r="K3068" t="str">
            <v>VVF/TAL/EXP/0029</v>
          </cell>
          <cell r="L3068" t="str">
            <v>Sea</v>
          </cell>
          <cell r="M3068" t="str">
            <v>DTA</v>
          </cell>
          <cell r="N3068" t="str">
            <v>TALOJA</v>
          </cell>
          <cell r="O3068">
            <v>9103750029</v>
          </cell>
          <cell r="AD3068">
            <v>7124637</v>
          </cell>
          <cell r="AE3068">
            <v>42478</v>
          </cell>
          <cell r="AF3068" t="str">
            <v>16-17</v>
          </cell>
          <cell r="AG3068" t="str">
            <v>40) April-2016</v>
          </cell>
          <cell r="AH3068">
            <v>65.8</v>
          </cell>
          <cell r="AI3068" t="str">
            <v>Yes/31-05-2016</v>
          </cell>
          <cell r="AJ3068">
            <v>42549</v>
          </cell>
          <cell r="AK3068" t="str">
            <v>0173FUGC1600469</v>
          </cell>
          <cell r="AL3068" t="str">
            <v>UTIB0000173000016140</v>
          </cell>
          <cell r="AM3068">
            <v>42549</v>
          </cell>
          <cell r="AN3068" t="str">
            <v>CFR</v>
          </cell>
          <cell r="AO3068">
            <v>40800</v>
          </cell>
        </row>
        <row r="3069">
          <cell r="K3069" t="str">
            <v>VVF/TAL/EXP/0031</v>
          </cell>
          <cell r="L3069" t="str">
            <v>Sea</v>
          </cell>
          <cell r="M3069" t="str">
            <v>DTA</v>
          </cell>
          <cell r="N3069" t="str">
            <v>TALOJA</v>
          </cell>
          <cell r="O3069">
            <v>9103750031</v>
          </cell>
          <cell r="AD3069">
            <v>7130463</v>
          </cell>
          <cell r="AE3069">
            <v>42478</v>
          </cell>
          <cell r="AF3069" t="str">
            <v>16-17</v>
          </cell>
          <cell r="AG3069" t="str">
            <v>40) April-2016</v>
          </cell>
          <cell r="AH3069">
            <v>65.8</v>
          </cell>
          <cell r="AI3069" t="str">
            <v>Yes/31-05-2016</v>
          </cell>
          <cell r="AJ3069">
            <v>42496</v>
          </cell>
          <cell r="AK3069" t="str">
            <v>0160FBC16000694</v>
          </cell>
          <cell r="AL3069" t="str">
            <v>BKID0000160160874300</v>
          </cell>
          <cell r="AM3069">
            <v>42497</v>
          </cell>
          <cell r="AN3069" t="str">
            <v>CFR</v>
          </cell>
          <cell r="AO3069">
            <v>41903</v>
          </cell>
        </row>
        <row r="3070">
          <cell r="K3070" t="str">
            <v>VVF/TAL/EXP/0032</v>
          </cell>
          <cell r="L3070" t="str">
            <v>Sea</v>
          </cell>
          <cell r="M3070" t="str">
            <v>DTA</v>
          </cell>
          <cell r="N3070" t="str">
            <v>TALOJA</v>
          </cell>
          <cell r="O3070">
            <v>9103750032</v>
          </cell>
          <cell r="AD3070">
            <v>7130634</v>
          </cell>
          <cell r="AE3070">
            <v>42478</v>
          </cell>
          <cell r="AF3070" t="str">
            <v>16-17</v>
          </cell>
          <cell r="AG3070" t="str">
            <v>40) April-2016</v>
          </cell>
          <cell r="AH3070">
            <v>65.8</v>
          </cell>
          <cell r="AI3070" t="str">
            <v>Yes/31-05-2016</v>
          </cell>
          <cell r="AJ3070">
            <v>42510</v>
          </cell>
          <cell r="AK3070" t="str">
            <v>0160FBC16000706</v>
          </cell>
          <cell r="AL3070" t="str">
            <v>BKID0000160160884931</v>
          </cell>
          <cell r="AM3070">
            <v>42513</v>
          </cell>
          <cell r="AN3070" t="str">
            <v>CIF</v>
          </cell>
          <cell r="AO3070">
            <v>29835</v>
          </cell>
        </row>
        <row r="3071">
          <cell r="K3071" t="str">
            <v>VVF/TAL/EXP/0033</v>
          </cell>
          <cell r="L3071" t="str">
            <v>Sea</v>
          </cell>
          <cell r="M3071" t="str">
            <v>DTA</v>
          </cell>
          <cell r="N3071" t="str">
            <v>TALOJA</v>
          </cell>
          <cell r="O3071">
            <v>9103750033</v>
          </cell>
          <cell r="AD3071">
            <v>7143759</v>
          </cell>
          <cell r="AE3071">
            <v>42479</v>
          </cell>
          <cell r="AF3071" t="str">
            <v>16-17</v>
          </cell>
          <cell r="AG3071" t="str">
            <v>40) April-2016</v>
          </cell>
          <cell r="AH3071">
            <v>65.8</v>
          </cell>
          <cell r="AI3071" t="str">
            <v>Yes/31-05-2016</v>
          </cell>
          <cell r="AJ3071">
            <v>42510</v>
          </cell>
          <cell r="AK3071" t="str">
            <v>0160FBC16000706</v>
          </cell>
          <cell r="AL3071" t="str">
            <v>BKID0000160160884932</v>
          </cell>
          <cell r="AM3071">
            <v>42513</v>
          </cell>
          <cell r="AN3071" t="str">
            <v>CIF</v>
          </cell>
          <cell r="AO3071">
            <v>29835</v>
          </cell>
        </row>
        <row r="3072">
          <cell r="K3072" t="str">
            <v>VVF/TAL/EXP/0037</v>
          </cell>
          <cell r="L3072" t="str">
            <v>Sea</v>
          </cell>
          <cell r="M3072" t="str">
            <v>DTA</v>
          </cell>
          <cell r="N3072" t="str">
            <v>TALOJA</v>
          </cell>
          <cell r="O3072">
            <v>9103750036</v>
          </cell>
          <cell r="AD3072">
            <v>7169197</v>
          </cell>
          <cell r="AE3072">
            <v>42480</v>
          </cell>
          <cell r="AF3072" t="str">
            <v>16-17</v>
          </cell>
          <cell r="AG3072" t="str">
            <v>40) April-2016</v>
          </cell>
          <cell r="AH3072">
            <v>65.8</v>
          </cell>
          <cell r="AI3072" t="str">
            <v>Yes/31-05-2016</v>
          </cell>
          <cell r="AJ3072">
            <v>42520</v>
          </cell>
          <cell r="AK3072" t="str">
            <v>0160FBC16000801</v>
          </cell>
          <cell r="AL3072" t="str">
            <v>BKID0000160160890339</v>
          </cell>
          <cell r="AM3072">
            <v>42521</v>
          </cell>
          <cell r="AN3072" t="str">
            <v>CIF</v>
          </cell>
          <cell r="AO3072">
            <v>20186.400000000001</v>
          </cell>
        </row>
        <row r="3073">
          <cell r="K3073" t="str">
            <v>VVF/TAL/EXP/0043</v>
          </cell>
          <cell r="L3073" t="str">
            <v>Sea</v>
          </cell>
          <cell r="M3073" t="str">
            <v>DTA</v>
          </cell>
          <cell r="N3073" t="str">
            <v>TALOJA</v>
          </cell>
          <cell r="O3073">
            <v>9103750042</v>
          </cell>
          <cell r="AD3073">
            <v>7187669</v>
          </cell>
          <cell r="AE3073">
            <v>42481</v>
          </cell>
          <cell r="AF3073" t="str">
            <v>16-17</v>
          </cell>
          <cell r="AG3073" t="str">
            <v>40) April-2016</v>
          </cell>
          <cell r="AH3073">
            <v>65.849999999999994</v>
          </cell>
          <cell r="AI3073" t="str">
            <v>Yes/31-05-2016</v>
          </cell>
          <cell r="AJ3073">
            <v>42562</v>
          </cell>
          <cell r="AK3073" t="str">
            <v>0160FBC16000938</v>
          </cell>
          <cell r="AL3073" t="str">
            <v>BKID0000160160918356</v>
          </cell>
          <cell r="AM3073">
            <v>42563</v>
          </cell>
          <cell r="AN3073" t="str">
            <v>CIF</v>
          </cell>
          <cell r="AO3073">
            <v>43200</v>
          </cell>
        </row>
        <row r="3074">
          <cell r="K3074" t="str">
            <v>VVF/TAL/EXP/0002</v>
          </cell>
          <cell r="L3074" t="str">
            <v>Sea</v>
          </cell>
          <cell r="M3074" t="str">
            <v>DTA</v>
          </cell>
          <cell r="N3074" t="str">
            <v>TALOJA</v>
          </cell>
          <cell r="O3074">
            <v>9103750002</v>
          </cell>
          <cell r="AD3074">
            <v>7044519</v>
          </cell>
          <cell r="AE3074">
            <v>42473</v>
          </cell>
          <cell r="AF3074" t="str">
            <v>16-17</v>
          </cell>
          <cell r="AG3074" t="str">
            <v>40) April-2016</v>
          </cell>
          <cell r="AH3074">
            <v>65.8</v>
          </cell>
          <cell r="AI3074" t="str">
            <v>Yes/07-06-2016</v>
          </cell>
          <cell r="AJ3074">
            <v>42510</v>
          </cell>
          <cell r="AK3074" t="str">
            <v>0160FBC16000659</v>
          </cell>
          <cell r="AL3074" t="str">
            <v>BKID0000160160884482</v>
          </cell>
          <cell r="AM3074">
            <v>42513</v>
          </cell>
          <cell r="AN3074" t="str">
            <v>CIF</v>
          </cell>
          <cell r="AO3074">
            <v>27064.880000000001</v>
          </cell>
        </row>
        <row r="3075">
          <cell r="K3075" t="str">
            <v>VVF/TAL/EXP/0015</v>
          </cell>
          <cell r="L3075" t="str">
            <v>Sea</v>
          </cell>
          <cell r="M3075" t="str">
            <v>DTA</v>
          </cell>
          <cell r="N3075" t="str">
            <v>TALOJA</v>
          </cell>
          <cell r="O3075">
            <v>9103750014</v>
          </cell>
          <cell r="AD3075">
            <v>7078930</v>
          </cell>
          <cell r="AE3075">
            <v>42475</v>
          </cell>
          <cell r="AF3075" t="str">
            <v>16-17</v>
          </cell>
          <cell r="AG3075" t="str">
            <v>40) April-2016</v>
          </cell>
          <cell r="AH3075">
            <v>65.8</v>
          </cell>
          <cell r="AI3075" t="str">
            <v>Yes/07-06-2016</v>
          </cell>
          <cell r="AJ3075">
            <v>42620</v>
          </cell>
          <cell r="AK3075" t="str">
            <v>0160FBC16000774</v>
          </cell>
          <cell r="AL3075" t="str">
            <v>BKID0000160160956785</v>
          </cell>
          <cell r="AM3075">
            <v>42621</v>
          </cell>
          <cell r="AN3075" t="str">
            <v>CFR</v>
          </cell>
          <cell r="AO3075">
            <v>62668</v>
          </cell>
        </row>
        <row r="3076">
          <cell r="K3076" t="str">
            <v>VVF/TAL/EXP/0030</v>
          </cell>
          <cell r="L3076" t="str">
            <v>Sea</v>
          </cell>
          <cell r="M3076" t="str">
            <v>DTA</v>
          </cell>
          <cell r="N3076" t="str">
            <v>TALOJA</v>
          </cell>
          <cell r="O3076">
            <v>9103750030</v>
          </cell>
          <cell r="AD3076">
            <v>7130465</v>
          </cell>
          <cell r="AE3076">
            <v>42478</v>
          </cell>
          <cell r="AF3076" t="str">
            <v>16-17</v>
          </cell>
          <cell r="AG3076" t="str">
            <v>40) April-2016</v>
          </cell>
          <cell r="AH3076">
            <v>65.8</v>
          </cell>
          <cell r="AI3076" t="str">
            <v>Yes/07-06-2016</v>
          </cell>
          <cell r="AJ3076">
            <v>42507</v>
          </cell>
          <cell r="AK3076" t="str">
            <v>0160FBN16000095</v>
          </cell>
          <cell r="AL3076" t="str">
            <v>BKID0000160160881487</v>
          </cell>
          <cell r="AM3076">
            <v>42508</v>
          </cell>
          <cell r="AN3076" t="str">
            <v>CIF</v>
          </cell>
          <cell r="AO3076">
            <v>76625</v>
          </cell>
        </row>
        <row r="3077">
          <cell r="K3077" t="str">
            <v>VVF/TAL/EXP/0034</v>
          </cell>
          <cell r="L3077" t="str">
            <v>Sea</v>
          </cell>
          <cell r="M3077" t="str">
            <v>DTA</v>
          </cell>
          <cell r="N3077" t="str">
            <v>TALOJA</v>
          </cell>
          <cell r="O3077">
            <v>9103750037</v>
          </cell>
          <cell r="AD3077">
            <v>7150800</v>
          </cell>
          <cell r="AE3077">
            <v>42479</v>
          </cell>
          <cell r="AF3077" t="str">
            <v>16-17</v>
          </cell>
          <cell r="AG3077" t="str">
            <v>40) April-2016</v>
          </cell>
          <cell r="AH3077">
            <v>65.849999999999994</v>
          </cell>
          <cell r="AI3077" t="str">
            <v>Yes/07-06-2016</v>
          </cell>
          <cell r="AJ3077">
            <v>42510</v>
          </cell>
          <cell r="AK3077" t="str">
            <v>0160FBC16000713</v>
          </cell>
          <cell r="AL3077" t="str">
            <v>BKID0000160160884485</v>
          </cell>
          <cell r="AM3077">
            <v>42513</v>
          </cell>
          <cell r="AN3077" t="str">
            <v>CIF</v>
          </cell>
          <cell r="AO3077">
            <v>66105</v>
          </cell>
        </row>
        <row r="3078">
          <cell r="K3078" t="str">
            <v>VVF/TAL/EXP/0035</v>
          </cell>
          <cell r="L3078" t="str">
            <v>Sea</v>
          </cell>
          <cell r="M3078" t="str">
            <v>DTA</v>
          </cell>
          <cell r="N3078" t="str">
            <v>TALOJA</v>
          </cell>
          <cell r="O3078">
            <v>9103750034</v>
          </cell>
          <cell r="AD3078">
            <v>7153629</v>
          </cell>
          <cell r="AE3078">
            <v>42479</v>
          </cell>
          <cell r="AF3078" t="str">
            <v>16-17</v>
          </cell>
          <cell r="AG3078" t="str">
            <v>40) April-2016</v>
          </cell>
          <cell r="AH3078">
            <v>65.849999999999994</v>
          </cell>
          <cell r="AI3078" t="str">
            <v>Yes/07-06-2016</v>
          </cell>
          <cell r="AJ3078">
            <v>42620</v>
          </cell>
          <cell r="AK3078" t="str">
            <v>0160FBC16000701</v>
          </cell>
          <cell r="AL3078" t="str">
            <v>BKID0000160160957256</v>
          </cell>
          <cell r="AM3078">
            <v>42621</v>
          </cell>
          <cell r="AN3078" t="str">
            <v>CIF</v>
          </cell>
          <cell r="AO3078">
            <v>77222.7</v>
          </cell>
        </row>
        <row r="3079">
          <cell r="K3079" t="str">
            <v>VVF/TAL/EXP/0036</v>
          </cell>
          <cell r="L3079" t="str">
            <v>Sea</v>
          </cell>
          <cell r="M3079" t="str">
            <v>DTA</v>
          </cell>
          <cell r="N3079" t="str">
            <v>TALOJA</v>
          </cell>
          <cell r="O3079">
            <v>9103750035</v>
          </cell>
          <cell r="AD3079">
            <v>7165665</v>
          </cell>
          <cell r="AE3079">
            <v>42480</v>
          </cell>
          <cell r="AF3079" t="str">
            <v>16-17</v>
          </cell>
          <cell r="AG3079" t="str">
            <v>40) April-2016</v>
          </cell>
          <cell r="AH3079">
            <v>65.849999999999994</v>
          </cell>
          <cell r="AI3079" t="str">
            <v>Yes/07-06-2016</v>
          </cell>
          <cell r="AJ3079">
            <v>42620</v>
          </cell>
          <cell r="AK3079" t="str">
            <v>0160FBC16000701</v>
          </cell>
          <cell r="AL3079" t="str">
            <v>BKID0000160160957255</v>
          </cell>
          <cell r="AM3079">
            <v>42621</v>
          </cell>
          <cell r="AN3079" t="str">
            <v>CIF</v>
          </cell>
          <cell r="AO3079">
            <v>152976.70000000001</v>
          </cell>
        </row>
        <row r="3080">
          <cell r="K3080" t="str">
            <v>VVF/TAL/EXP/0038</v>
          </cell>
          <cell r="L3080" t="str">
            <v>Sea</v>
          </cell>
          <cell r="M3080" t="str">
            <v>DTA</v>
          </cell>
          <cell r="N3080" t="str">
            <v>TALOJA</v>
          </cell>
          <cell r="O3080">
            <v>9103750038</v>
          </cell>
          <cell r="AD3080">
            <v>7168873</v>
          </cell>
          <cell r="AE3080">
            <v>42480</v>
          </cell>
          <cell r="AF3080" t="str">
            <v>16-17</v>
          </cell>
          <cell r="AG3080" t="str">
            <v>40) April-2016</v>
          </cell>
          <cell r="AH3080">
            <v>65.8</v>
          </cell>
          <cell r="AI3080" t="str">
            <v>Yes/07-06-2016</v>
          </cell>
          <cell r="AJ3080">
            <v>42510</v>
          </cell>
          <cell r="AK3080" t="str">
            <v>0160FBC16000718</v>
          </cell>
          <cell r="AL3080" t="str">
            <v>BKID0000160160884489</v>
          </cell>
          <cell r="AM3080">
            <v>42513</v>
          </cell>
          <cell r="AN3080" t="str">
            <v>CIF</v>
          </cell>
          <cell r="AO3080">
            <v>25726.12</v>
          </cell>
        </row>
        <row r="3081">
          <cell r="K3081" t="str">
            <v>VVF/TAL/EXP/0039</v>
          </cell>
          <cell r="L3081" t="str">
            <v>Sea</v>
          </cell>
          <cell r="M3081" t="str">
            <v>DTA</v>
          </cell>
          <cell r="N3081" t="str">
            <v>TALOJA</v>
          </cell>
          <cell r="O3081">
            <v>9103750043</v>
          </cell>
          <cell r="AD3081">
            <v>7171803</v>
          </cell>
          <cell r="AE3081">
            <v>42480</v>
          </cell>
          <cell r="AF3081" t="str">
            <v>16-17</v>
          </cell>
          <cell r="AG3081" t="str">
            <v>40) April-2016</v>
          </cell>
          <cell r="AH3081">
            <v>65.849999999999994</v>
          </cell>
          <cell r="AI3081" t="str">
            <v>Yes/07-06-2016</v>
          </cell>
          <cell r="AJ3081">
            <v>42514</v>
          </cell>
          <cell r="AK3081" t="str">
            <v>0160FBN16000102</v>
          </cell>
          <cell r="AL3081" t="str">
            <v>BKID0000160160886809</v>
          </cell>
          <cell r="AM3081">
            <v>42515</v>
          </cell>
          <cell r="AN3081" t="str">
            <v>CIF</v>
          </cell>
          <cell r="AO3081">
            <v>16309.5</v>
          </cell>
        </row>
        <row r="3082">
          <cell r="K3082" t="str">
            <v>VVF/TAL/EXP/0040</v>
          </cell>
          <cell r="L3082" t="str">
            <v>Sea</v>
          </cell>
          <cell r="M3082" t="str">
            <v>DTA</v>
          </cell>
          <cell r="N3082" t="str">
            <v>TALOJA</v>
          </cell>
          <cell r="O3082">
            <v>9103750040</v>
          </cell>
          <cell r="AD3082">
            <v>7171817</v>
          </cell>
          <cell r="AE3082">
            <v>42480</v>
          </cell>
          <cell r="AF3082" t="str">
            <v>16-17</v>
          </cell>
          <cell r="AG3082" t="str">
            <v>40) April-2016</v>
          </cell>
          <cell r="AH3082">
            <v>65.849999999999994</v>
          </cell>
          <cell r="AI3082" t="str">
            <v>Yes/07-06-2016</v>
          </cell>
          <cell r="AJ3082">
            <v>42508</v>
          </cell>
          <cell r="AK3082" t="str">
            <v>0160FBN16000097</v>
          </cell>
          <cell r="AL3082" t="str">
            <v>BKID0000160160882525</v>
          </cell>
          <cell r="AM3082">
            <v>42509</v>
          </cell>
          <cell r="AN3082" t="str">
            <v>CIF</v>
          </cell>
          <cell r="AO3082">
            <v>197770</v>
          </cell>
        </row>
        <row r="3083">
          <cell r="K3083" t="str">
            <v>VVF/TAL/EXP/0042</v>
          </cell>
          <cell r="L3083" t="str">
            <v>Sea</v>
          </cell>
          <cell r="M3083" t="str">
            <v>DTA</v>
          </cell>
          <cell r="N3083" t="str">
            <v>TALOJA</v>
          </cell>
          <cell r="O3083">
            <v>9103750052</v>
          </cell>
          <cell r="AD3083">
            <v>7225246</v>
          </cell>
          <cell r="AE3083">
            <v>42482</v>
          </cell>
          <cell r="AF3083" t="str">
            <v>16-17</v>
          </cell>
          <cell r="AG3083" t="str">
            <v>41) May-2016</v>
          </cell>
          <cell r="AH3083">
            <v>65.849999999999994</v>
          </cell>
          <cell r="AI3083" t="str">
            <v>Yes/07-06-2016</v>
          </cell>
          <cell r="AJ3083">
            <v>42522</v>
          </cell>
          <cell r="AK3083" t="str">
            <v>0160FBC16000817</v>
          </cell>
          <cell r="AL3083" t="str">
            <v>BKID0000160160891988</v>
          </cell>
          <cell r="AM3083">
            <v>42523</v>
          </cell>
          <cell r="AN3083" t="str">
            <v>FOB</v>
          </cell>
          <cell r="AO3083">
            <v>9304.5</v>
          </cell>
        </row>
        <row r="3084">
          <cell r="K3084" t="str">
            <v>VVF/TAL/EXP/0045</v>
          </cell>
          <cell r="L3084" t="str">
            <v>Sea</v>
          </cell>
          <cell r="M3084" t="str">
            <v>DTA</v>
          </cell>
          <cell r="N3084" t="str">
            <v>TALOJA</v>
          </cell>
          <cell r="O3084">
            <v>9103750044</v>
          </cell>
          <cell r="AD3084">
            <v>7199079</v>
          </cell>
          <cell r="AE3084">
            <v>42481</v>
          </cell>
          <cell r="AF3084" t="str">
            <v>16-17</v>
          </cell>
          <cell r="AG3084" t="str">
            <v>40) April-2016</v>
          </cell>
          <cell r="AH3084">
            <v>65.849999999999994</v>
          </cell>
          <cell r="AI3084" t="str">
            <v>Yes/07-06-2016</v>
          </cell>
          <cell r="AJ3084">
            <v>42514</v>
          </cell>
          <cell r="AK3084" t="str">
            <v>0160FBN16000102</v>
          </cell>
          <cell r="AL3084" t="str">
            <v>BKID0000160160886810</v>
          </cell>
          <cell r="AM3084">
            <v>42515</v>
          </cell>
          <cell r="AN3084" t="str">
            <v>CIF</v>
          </cell>
          <cell r="AO3084">
            <v>16367.6</v>
          </cell>
        </row>
        <row r="3085">
          <cell r="K3085" t="str">
            <v>VVF/TAL/EXP/0046</v>
          </cell>
          <cell r="L3085" t="str">
            <v>Sea</v>
          </cell>
          <cell r="M3085" t="str">
            <v>DTA</v>
          </cell>
          <cell r="N3085" t="str">
            <v>TALOJA</v>
          </cell>
          <cell r="O3085">
            <v>9103750045</v>
          </cell>
          <cell r="AD3085">
            <v>7214852</v>
          </cell>
          <cell r="AE3085">
            <v>42482</v>
          </cell>
          <cell r="AF3085" t="str">
            <v>16-17</v>
          </cell>
          <cell r="AG3085" t="str">
            <v>40) April-2016</v>
          </cell>
          <cell r="AH3085">
            <v>65.849999999999994</v>
          </cell>
          <cell r="AI3085" t="str">
            <v>Yes/07-06-2016</v>
          </cell>
          <cell r="AJ3085">
            <v>42549</v>
          </cell>
          <cell r="AK3085" t="str">
            <v>0173FUGC1600483</v>
          </cell>
          <cell r="AL3085" t="str">
            <v>UTIB0000173000016141</v>
          </cell>
          <cell r="AM3085">
            <v>42549</v>
          </cell>
          <cell r="AN3085" t="str">
            <v>CFR</v>
          </cell>
          <cell r="AO3085">
            <v>16164</v>
          </cell>
        </row>
        <row r="3086">
          <cell r="K3086" t="str">
            <v>VVF/TAL/EXP/0047</v>
          </cell>
          <cell r="L3086" t="str">
            <v>Sea</v>
          </cell>
          <cell r="M3086" t="str">
            <v>DTA</v>
          </cell>
          <cell r="N3086" t="str">
            <v>TALOJA</v>
          </cell>
          <cell r="O3086">
            <v>9103750046</v>
          </cell>
          <cell r="AD3086">
            <v>7214886</v>
          </cell>
          <cell r="AE3086">
            <v>42482</v>
          </cell>
          <cell r="AF3086" t="str">
            <v>16-17</v>
          </cell>
          <cell r="AG3086" t="str">
            <v>40) April-2016</v>
          </cell>
          <cell r="AH3086">
            <v>65.849999999999994</v>
          </cell>
          <cell r="AI3086" t="str">
            <v>Yes/07-06-2016</v>
          </cell>
          <cell r="AJ3086">
            <v>42503</v>
          </cell>
          <cell r="AK3086" t="str">
            <v>0173FBFP1600500</v>
          </cell>
          <cell r="AL3086" t="str">
            <v>UTIB0000173000015922</v>
          </cell>
          <cell r="AM3086">
            <v>42503</v>
          </cell>
          <cell r="AN3086" t="str">
            <v>CFR</v>
          </cell>
          <cell r="AO3086">
            <v>39942</v>
          </cell>
        </row>
        <row r="3087">
          <cell r="K3087" t="str">
            <v>VVF/TAL/EXP/0049</v>
          </cell>
          <cell r="L3087" t="str">
            <v>Sea</v>
          </cell>
          <cell r="M3087" t="str">
            <v>DTA</v>
          </cell>
          <cell r="N3087" t="str">
            <v>TALOJA</v>
          </cell>
          <cell r="O3087">
            <v>9103750047</v>
          </cell>
          <cell r="AD3087">
            <v>7224520</v>
          </cell>
          <cell r="AE3087">
            <v>42482</v>
          </cell>
          <cell r="AF3087" t="str">
            <v>16-17</v>
          </cell>
          <cell r="AG3087" t="str">
            <v>40) April-2016</v>
          </cell>
          <cell r="AH3087">
            <v>65.849999999999994</v>
          </cell>
          <cell r="AI3087" t="str">
            <v>Yes/07-06-2016</v>
          </cell>
          <cell r="AJ3087">
            <v>42550</v>
          </cell>
          <cell r="AK3087" t="str">
            <v>0160FBN16000093</v>
          </cell>
          <cell r="AL3087" t="str">
            <v>BKID0000160160912162</v>
          </cell>
          <cell r="AM3087">
            <v>42551</v>
          </cell>
          <cell r="AN3087" t="str">
            <v>CIF</v>
          </cell>
          <cell r="AO3087">
            <v>33120</v>
          </cell>
        </row>
        <row r="3088">
          <cell r="K3088" t="str">
            <v>VVF/TAL/EXP/0053</v>
          </cell>
          <cell r="L3088" t="str">
            <v>Sea</v>
          </cell>
          <cell r="M3088" t="str">
            <v>DTA</v>
          </cell>
          <cell r="N3088" t="str">
            <v>TALOJA</v>
          </cell>
          <cell r="O3088">
            <v>9103750053</v>
          </cell>
          <cell r="AD3088">
            <v>7244801</v>
          </cell>
          <cell r="AE3088">
            <v>42483</v>
          </cell>
          <cell r="AF3088" t="str">
            <v>16-17</v>
          </cell>
          <cell r="AG3088" t="str">
            <v>40) April-2016</v>
          </cell>
          <cell r="AH3088">
            <v>65.849999999999994</v>
          </cell>
          <cell r="AI3088" t="str">
            <v>Yes/07-06-2016</v>
          </cell>
          <cell r="AJ3088">
            <v>42513</v>
          </cell>
          <cell r="AK3088" t="str">
            <v>0160FBN16000103</v>
          </cell>
          <cell r="AL3088" t="str">
            <v>BKID0000160160885351</v>
          </cell>
          <cell r="AM3088">
            <v>42514</v>
          </cell>
          <cell r="AN3088" t="str">
            <v>CIF</v>
          </cell>
          <cell r="AO3088">
            <v>161155</v>
          </cell>
        </row>
        <row r="3089">
          <cell r="K3089" t="str">
            <v>VVF/TAL/EXP/0054</v>
          </cell>
          <cell r="L3089" t="str">
            <v>Sea</v>
          </cell>
          <cell r="M3089" t="str">
            <v>DTA</v>
          </cell>
          <cell r="N3089" t="str">
            <v>TALOJA</v>
          </cell>
          <cell r="O3089">
            <v>9103750054</v>
          </cell>
          <cell r="AD3089">
            <v>7254987</v>
          </cell>
          <cell r="AE3089">
            <v>42485</v>
          </cell>
          <cell r="AF3089" t="str">
            <v>16-17</v>
          </cell>
          <cell r="AG3089" t="str">
            <v>40) April-2016</v>
          </cell>
          <cell r="AH3089">
            <v>74.099999999999994</v>
          </cell>
          <cell r="AI3089" t="str">
            <v>Yes/07-06-2016</v>
          </cell>
          <cell r="AJ3089">
            <v>42587</v>
          </cell>
          <cell r="AK3089" t="str">
            <v>0160FBC16000732</v>
          </cell>
          <cell r="AL3089" t="str">
            <v>BKID0000160160935859</v>
          </cell>
          <cell r="AM3089">
            <v>42588</v>
          </cell>
          <cell r="AN3089" t="str">
            <v>CIF</v>
          </cell>
          <cell r="AO3089">
            <v>110553.92</v>
          </cell>
        </row>
        <row r="3090">
          <cell r="K3090" t="str">
            <v>VVF/TAL/EXP/0055</v>
          </cell>
          <cell r="L3090" t="str">
            <v>Sea</v>
          </cell>
          <cell r="M3090" t="str">
            <v>DTA</v>
          </cell>
          <cell r="N3090" t="str">
            <v>TALOJA</v>
          </cell>
          <cell r="O3090">
            <v>9103750055</v>
          </cell>
          <cell r="AD3090">
            <v>7257642</v>
          </cell>
          <cell r="AE3090">
            <v>42485</v>
          </cell>
          <cell r="AF3090" t="str">
            <v>16-17</v>
          </cell>
          <cell r="AG3090" t="str">
            <v>40) April-2016</v>
          </cell>
          <cell r="AH3090">
            <v>74.099999999999994</v>
          </cell>
          <cell r="AI3090" t="str">
            <v>Yes/07-06-2016</v>
          </cell>
          <cell r="AJ3090">
            <v>42587</v>
          </cell>
          <cell r="AK3090" t="str">
            <v>0160FBC16000733</v>
          </cell>
          <cell r="AL3090" t="str">
            <v>BKID0000160160935860</v>
          </cell>
          <cell r="AM3090">
            <v>42588</v>
          </cell>
          <cell r="AN3090" t="str">
            <v>CIF</v>
          </cell>
          <cell r="AO3090">
            <v>58938.6</v>
          </cell>
        </row>
        <row r="3091">
          <cell r="K3091" t="str">
            <v>VVF/TAL/EXP/0058</v>
          </cell>
          <cell r="L3091" t="str">
            <v>Sea</v>
          </cell>
          <cell r="M3091" t="str">
            <v>DTA</v>
          </cell>
          <cell r="N3091" t="str">
            <v>TALOJA</v>
          </cell>
          <cell r="O3091">
            <v>9103750056</v>
          </cell>
          <cell r="AD3091">
            <v>7282710</v>
          </cell>
          <cell r="AE3091">
            <v>42486</v>
          </cell>
          <cell r="AF3091" t="str">
            <v>16-17</v>
          </cell>
          <cell r="AG3091" t="str">
            <v>40) April-2016</v>
          </cell>
          <cell r="AH3091">
            <v>65.849999999999994</v>
          </cell>
          <cell r="AI3091" t="str">
            <v>Yes/07-06-2016</v>
          </cell>
          <cell r="AJ3091">
            <v>42545</v>
          </cell>
          <cell r="AK3091" t="str">
            <v>0160FBC16000700</v>
          </cell>
          <cell r="AL3091" t="str">
            <v>BKID0000160160909181</v>
          </cell>
          <cell r="AM3091">
            <v>42548</v>
          </cell>
          <cell r="AN3091" t="str">
            <v>CIF</v>
          </cell>
          <cell r="AO3091">
            <v>16783</v>
          </cell>
        </row>
        <row r="3092">
          <cell r="K3092" t="str">
            <v>VVF/TAL/EXP/0059</v>
          </cell>
          <cell r="L3092" t="str">
            <v>Sea</v>
          </cell>
          <cell r="M3092" t="str">
            <v>DTA</v>
          </cell>
          <cell r="N3092" t="str">
            <v>TALOJA</v>
          </cell>
          <cell r="O3092">
            <v>9103750058</v>
          </cell>
          <cell r="AD3092">
            <v>7289964</v>
          </cell>
          <cell r="AE3092">
            <v>42486</v>
          </cell>
          <cell r="AF3092" t="str">
            <v>16-17</v>
          </cell>
          <cell r="AG3092" t="str">
            <v>41) May-2016</v>
          </cell>
          <cell r="AH3092">
            <v>65.849999999999994</v>
          </cell>
          <cell r="AI3092" t="str">
            <v>Yes/07-06-2016</v>
          </cell>
          <cell r="AJ3092">
            <v>42527</v>
          </cell>
          <cell r="AK3092" t="str">
            <v>0160FBC16000754</v>
          </cell>
          <cell r="AL3092" t="str">
            <v>BKID0000160160895813</v>
          </cell>
          <cell r="AM3092">
            <v>42528</v>
          </cell>
          <cell r="AN3092" t="str">
            <v>CIF</v>
          </cell>
          <cell r="AO3092">
            <v>79421.05</v>
          </cell>
        </row>
        <row r="3093">
          <cell r="K3093" t="str">
            <v>VVF/TAL/EXP/0060</v>
          </cell>
          <cell r="L3093" t="str">
            <v>Sea</v>
          </cell>
          <cell r="M3093" t="str">
            <v>DTA</v>
          </cell>
          <cell r="N3093" t="str">
            <v>TALOJA</v>
          </cell>
          <cell r="O3093">
            <v>9103750059</v>
          </cell>
          <cell r="AD3093">
            <v>7289400</v>
          </cell>
          <cell r="AE3093">
            <v>42488</v>
          </cell>
          <cell r="AF3093" t="str">
            <v>16-17</v>
          </cell>
          <cell r="AG3093" t="str">
            <v>40) April-2016</v>
          </cell>
          <cell r="AH3093">
            <v>65.849999999999994</v>
          </cell>
          <cell r="AI3093" t="str">
            <v>Yes/07-06-2016</v>
          </cell>
          <cell r="AJ3093">
            <v>42584</v>
          </cell>
          <cell r="AK3093" t="str">
            <v>0160FBN16000104</v>
          </cell>
          <cell r="AL3093" t="str">
            <v>BKID0000160160933041/ BKID0000160160932247</v>
          </cell>
          <cell r="AM3093" t="str">
            <v>01-08-2016, 2-08-2016</v>
          </cell>
          <cell r="AN3093" t="str">
            <v>CIF</v>
          </cell>
          <cell r="AO3093">
            <v>88650</v>
          </cell>
        </row>
        <row r="3094">
          <cell r="K3094" t="str">
            <v>VVF/TAL/EXP/0061</v>
          </cell>
          <cell r="L3094" t="str">
            <v>Sea</v>
          </cell>
          <cell r="M3094" t="str">
            <v>DTA</v>
          </cell>
          <cell r="N3094" t="str">
            <v>TALOJA</v>
          </cell>
          <cell r="O3094">
            <v>9103750060</v>
          </cell>
          <cell r="AD3094">
            <v>7306800</v>
          </cell>
          <cell r="AE3094">
            <v>42487</v>
          </cell>
          <cell r="AF3094" t="str">
            <v>16-17</v>
          </cell>
          <cell r="AG3094" t="str">
            <v>41) May-2016</v>
          </cell>
          <cell r="AH3094">
            <v>65.849999999999994</v>
          </cell>
          <cell r="AI3094" t="str">
            <v>Yes/07-06-2016</v>
          </cell>
          <cell r="AJ3094">
            <v>42592</v>
          </cell>
          <cell r="AK3094" t="str">
            <v>0160FBC16000762</v>
          </cell>
          <cell r="AL3094" t="str">
            <v>BKID0000160160939982</v>
          </cell>
          <cell r="AM3094">
            <v>42593</v>
          </cell>
          <cell r="AN3094" t="str">
            <v>CIF</v>
          </cell>
          <cell r="AO3094">
            <v>25033.200000000001</v>
          </cell>
        </row>
        <row r="3095">
          <cell r="K3095" t="str">
            <v>VVF/TAL/EXP/0062</v>
          </cell>
          <cell r="L3095" t="str">
            <v>Sea</v>
          </cell>
          <cell r="M3095" t="str">
            <v>DTA</v>
          </cell>
          <cell r="N3095" t="str">
            <v>TALOJA</v>
          </cell>
          <cell r="O3095">
            <v>9103750061</v>
          </cell>
          <cell r="AD3095">
            <v>7309935</v>
          </cell>
          <cell r="AE3095">
            <v>42487</v>
          </cell>
          <cell r="AF3095" t="str">
            <v>16-17</v>
          </cell>
          <cell r="AG3095" t="str">
            <v>41) May-2016</v>
          </cell>
          <cell r="AH3095">
            <v>65.849999999999994</v>
          </cell>
          <cell r="AI3095" t="str">
            <v>Yes/07-06-2016</v>
          </cell>
          <cell r="AJ3095">
            <v>42543</v>
          </cell>
          <cell r="AK3095" t="str">
            <v>0160FBC16000739</v>
          </cell>
          <cell r="AL3095" t="str">
            <v>BKID0000160160907207</v>
          </cell>
          <cell r="AM3095">
            <v>42544</v>
          </cell>
          <cell r="AN3095" t="str">
            <v>CFR</v>
          </cell>
          <cell r="AO3095">
            <v>31704</v>
          </cell>
        </row>
        <row r="3096">
          <cell r="K3096" t="str">
            <v>VVF/TAL/EXP/0064</v>
          </cell>
          <cell r="L3096" t="str">
            <v>Sea</v>
          </cell>
          <cell r="M3096" t="str">
            <v>DTA</v>
          </cell>
          <cell r="N3096" t="str">
            <v>TALOJA</v>
          </cell>
          <cell r="O3096">
            <v>9103750066</v>
          </cell>
          <cell r="AD3096">
            <v>7317795</v>
          </cell>
          <cell r="AE3096">
            <v>42487</v>
          </cell>
          <cell r="AF3096" t="str">
            <v>16-17</v>
          </cell>
          <cell r="AG3096" t="str">
            <v>41) May-2016</v>
          </cell>
          <cell r="AH3096">
            <v>65.849999999999994</v>
          </cell>
          <cell r="AI3096" t="str">
            <v>Yes/07-06-2016</v>
          </cell>
          <cell r="AJ3096">
            <v>42527</v>
          </cell>
          <cell r="AK3096" t="str">
            <v>0160FBC16000752</v>
          </cell>
          <cell r="AL3096" t="str">
            <v>BKID0000160160895810</v>
          </cell>
          <cell r="AM3096">
            <v>42528</v>
          </cell>
          <cell r="AN3096" t="str">
            <v>CIF</v>
          </cell>
          <cell r="AO3096">
            <v>79779.7</v>
          </cell>
        </row>
        <row r="3097">
          <cell r="K3097" t="str">
            <v>VVF/TAL/EXP/0066</v>
          </cell>
          <cell r="L3097" t="str">
            <v>Sea</v>
          </cell>
          <cell r="M3097" t="str">
            <v>DTA</v>
          </cell>
          <cell r="N3097" t="str">
            <v>TALOJA</v>
          </cell>
          <cell r="O3097">
            <v>9103750063</v>
          </cell>
          <cell r="AD3097">
            <v>7330461</v>
          </cell>
          <cell r="AE3097">
            <v>42488</v>
          </cell>
          <cell r="AF3097" t="str">
            <v>16-17</v>
          </cell>
          <cell r="AG3097" t="str">
            <v>41) May-2016</v>
          </cell>
          <cell r="AH3097">
            <v>65.849999999999994</v>
          </cell>
          <cell r="AI3097" t="str">
            <v>Yes/07-06-2016</v>
          </cell>
          <cell r="AJ3097">
            <v>42592</v>
          </cell>
          <cell r="AK3097" t="str">
            <v>0160FBC16000758</v>
          </cell>
          <cell r="AL3097" t="str">
            <v>BKID0000160160939981</v>
          </cell>
          <cell r="AM3097">
            <v>42593</v>
          </cell>
          <cell r="AN3097" t="str">
            <v>CIF</v>
          </cell>
          <cell r="AO3097">
            <v>25454.44</v>
          </cell>
        </row>
        <row r="3098">
          <cell r="K3098" t="str">
            <v>VVF/TAL/EXP/0067</v>
          </cell>
          <cell r="L3098" t="str">
            <v>Sea</v>
          </cell>
          <cell r="M3098" t="str">
            <v>DTA</v>
          </cell>
          <cell r="N3098" t="str">
            <v>TALOJA</v>
          </cell>
          <cell r="O3098">
            <v>9103750064</v>
          </cell>
          <cell r="AD3098">
            <v>7330459</v>
          </cell>
          <cell r="AE3098">
            <v>42488</v>
          </cell>
          <cell r="AF3098" t="str">
            <v>16-17</v>
          </cell>
          <cell r="AG3098" t="str">
            <v>41) May-2016</v>
          </cell>
          <cell r="AH3098">
            <v>65.849999999999994</v>
          </cell>
          <cell r="AI3098" t="str">
            <v>Yes/07-06-2016</v>
          </cell>
          <cell r="AJ3098">
            <v>42592</v>
          </cell>
          <cell r="AK3098" t="str">
            <v>0160FBC16000763</v>
          </cell>
          <cell r="AL3098" t="str">
            <v>BKID0000160160939983</v>
          </cell>
          <cell r="AM3098">
            <v>42593</v>
          </cell>
          <cell r="AN3098" t="str">
            <v>CIF</v>
          </cell>
          <cell r="AO3098">
            <v>29600.959999999999</v>
          </cell>
        </row>
        <row r="3099">
          <cell r="K3099" t="str">
            <v>VVF/TAL/EXP/0068</v>
          </cell>
          <cell r="L3099" t="str">
            <v>Sea</v>
          </cell>
          <cell r="M3099" t="str">
            <v>DTA</v>
          </cell>
          <cell r="N3099" t="str">
            <v>TALOJA</v>
          </cell>
          <cell r="O3099">
            <v>9103750067</v>
          </cell>
          <cell r="AD3099">
            <v>7339897</v>
          </cell>
          <cell r="AE3099">
            <v>42488</v>
          </cell>
          <cell r="AF3099" t="str">
            <v>16-17</v>
          </cell>
          <cell r="AG3099" t="str">
            <v>41) May-2016</v>
          </cell>
          <cell r="AH3099">
            <v>65.849999999999994</v>
          </cell>
          <cell r="AI3099" t="str">
            <v>Yes/07-06-2016</v>
          </cell>
          <cell r="AJ3099">
            <v>42527</v>
          </cell>
          <cell r="AK3099" t="str">
            <v>0160FBC16000752</v>
          </cell>
          <cell r="AL3099" t="str">
            <v>BKID0000160160895811</v>
          </cell>
          <cell r="AM3099">
            <v>42528</v>
          </cell>
          <cell r="AN3099" t="str">
            <v>CIF</v>
          </cell>
          <cell r="AO3099">
            <v>78783.45</v>
          </cell>
        </row>
        <row r="3100">
          <cell r="K3100" t="str">
            <v>VVF/TAL/EXP/0069</v>
          </cell>
          <cell r="L3100" t="str">
            <v>Sea</v>
          </cell>
          <cell r="M3100" t="str">
            <v>DTA</v>
          </cell>
          <cell r="N3100" t="str">
            <v>TALOJA</v>
          </cell>
          <cell r="O3100">
            <v>9103750068</v>
          </cell>
          <cell r="AD3100">
            <v>7356256</v>
          </cell>
          <cell r="AE3100">
            <v>42489</v>
          </cell>
          <cell r="AF3100" t="str">
            <v>16-17</v>
          </cell>
          <cell r="AG3100" t="str">
            <v>41) May-2016</v>
          </cell>
          <cell r="AH3100">
            <v>65.849999999999994</v>
          </cell>
          <cell r="AI3100" t="str">
            <v>Yes/07-06-2016</v>
          </cell>
          <cell r="AJ3100" t="str">
            <v>30-05-2016, 8-06-2016</v>
          </cell>
          <cell r="AK3100" t="str">
            <v>0160FBC16000790 / 0160FBC16000790</v>
          </cell>
          <cell r="AL3100" t="str">
            <v>BKID0000160160890334 / BKID0000160160897501</v>
          </cell>
          <cell r="AM3100" t="str">
            <v>31-05-2016, 09-06-2016</v>
          </cell>
          <cell r="AN3100" t="str">
            <v>CFR</v>
          </cell>
          <cell r="AO3100">
            <v>64840</v>
          </cell>
        </row>
        <row r="3101">
          <cell r="K3101" t="str">
            <v>VVF/TAL/EXP/0044</v>
          </cell>
          <cell r="L3101" t="str">
            <v>Sea</v>
          </cell>
          <cell r="M3101" t="str">
            <v>DTA</v>
          </cell>
          <cell r="N3101" t="str">
            <v>TALOJA</v>
          </cell>
          <cell r="O3101">
            <v>9103750041</v>
          </cell>
          <cell r="AD3101">
            <v>7193113</v>
          </cell>
          <cell r="AE3101">
            <v>42481</v>
          </cell>
          <cell r="AF3101" t="str">
            <v>16-17</v>
          </cell>
          <cell r="AG3101" t="str">
            <v>40) April-2016</v>
          </cell>
          <cell r="AH3101">
            <v>65.849999999999994</v>
          </cell>
          <cell r="AI3101" t="str">
            <v>Yes/13-06-2016</v>
          </cell>
          <cell r="AJ3101">
            <v>42510</v>
          </cell>
          <cell r="AK3101" t="str">
            <v>0160FBC16000717</v>
          </cell>
          <cell r="AL3101" t="str">
            <v>BKID0000160160884488</v>
          </cell>
          <cell r="AM3101">
            <v>42513</v>
          </cell>
          <cell r="AN3101" t="str">
            <v>Cif</v>
          </cell>
          <cell r="AO3101">
            <v>22171.97</v>
          </cell>
        </row>
        <row r="3102">
          <cell r="K3102" t="str">
            <v>VVF/TAL/EXP/0048</v>
          </cell>
          <cell r="L3102" t="str">
            <v>Sea</v>
          </cell>
          <cell r="M3102" t="str">
            <v>DTA</v>
          </cell>
          <cell r="N3102" t="str">
            <v>TALOJA</v>
          </cell>
          <cell r="O3102">
            <v>9103750048</v>
          </cell>
          <cell r="AD3102">
            <v>7224515</v>
          </cell>
          <cell r="AE3102">
            <v>42482</v>
          </cell>
          <cell r="AF3102" t="str">
            <v>16-17</v>
          </cell>
          <cell r="AG3102" t="str">
            <v>41) May-2016</v>
          </cell>
          <cell r="AH3102">
            <v>1</v>
          </cell>
          <cell r="AI3102" t="str">
            <v>Yes/13-06-2016</v>
          </cell>
          <cell r="AJ3102">
            <v>42499</v>
          </cell>
          <cell r="AK3102" t="str">
            <v>0160FBC16000710</v>
          </cell>
          <cell r="AL3102" t="str">
            <v>BKID0000160160875877</v>
          </cell>
          <cell r="AM3102">
            <v>42500</v>
          </cell>
          <cell r="AN3102" t="str">
            <v>cfr</v>
          </cell>
          <cell r="AO3102">
            <v>1095998.3999999999</v>
          </cell>
        </row>
        <row r="3103">
          <cell r="K3103" t="str">
            <v>VVF/TAL/EXP/0050</v>
          </cell>
          <cell r="L3103" t="str">
            <v>Sea</v>
          </cell>
          <cell r="M3103" t="str">
            <v>DTA</v>
          </cell>
          <cell r="N3103" t="str">
            <v>TALOJA</v>
          </cell>
          <cell r="O3103">
            <v>9103750049</v>
          </cell>
          <cell r="AD3103">
            <v>7225204</v>
          </cell>
          <cell r="AE3103">
            <v>42482</v>
          </cell>
          <cell r="AF3103" t="str">
            <v>16-17</v>
          </cell>
          <cell r="AG3103" t="str">
            <v>40) April-2016</v>
          </cell>
          <cell r="AH3103">
            <v>65.849999999999994</v>
          </cell>
          <cell r="AI3103" t="str">
            <v>Yes/13-06-2016</v>
          </cell>
          <cell r="AJ3103">
            <v>42620</v>
          </cell>
          <cell r="AK3103" t="str">
            <v>0160FBC16000702</v>
          </cell>
          <cell r="AL3103" t="str">
            <v>BKID0000160160956784</v>
          </cell>
          <cell r="AM3103">
            <v>42621</v>
          </cell>
          <cell r="AN3103" t="str">
            <v>cfr</v>
          </cell>
          <cell r="AO3103">
            <v>11911.75</v>
          </cell>
        </row>
        <row r="3104">
          <cell r="K3104" t="str">
            <v>VVF/TAL/EXP/0051</v>
          </cell>
          <cell r="L3104" t="str">
            <v>Sea</v>
          </cell>
          <cell r="M3104" t="str">
            <v>DTA</v>
          </cell>
          <cell r="N3104" t="str">
            <v>TALOJA</v>
          </cell>
          <cell r="O3104">
            <v>9103750050</v>
          </cell>
          <cell r="AD3104">
            <v>7225154</v>
          </cell>
          <cell r="AE3104">
            <v>42482</v>
          </cell>
          <cell r="AF3104" t="str">
            <v>16-17</v>
          </cell>
          <cell r="AG3104" t="str">
            <v>40) April-2016</v>
          </cell>
          <cell r="AH3104">
            <v>65.849999999999994</v>
          </cell>
          <cell r="AI3104" t="str">
            <v>Yes/13-06-2016</v>
          </cell>
          <cell r="AJ3104">
            <v>42594</v>
          </cell>
          <cell r="AK3104" t="str">
            <v>0160FBC16000885</v>
          </cell>
          <cell r="AL3104" t="str">
            <v>BKID0000160160942065</v>
          </cell>
          <cell r="AM3104">
            <v>42598</v>
          </cell>
          <cell r="AN3104" t="str">
            <v>FOB</v>
          </cell>
          <cell r="AO3104">
            <v>15240</v>
          </cell>
        </row>
        <row r="3105">
          <cell r="K3105" t="str">
            <v>VVF/TAL/EXP/0052</v>
          </cell>
          <cell r="L3105" t="str">
            <v>Sea</v>
          </cell>
          <cell r="M3105" t="str">
            <v>DTA</v>
          </cell>
          <cell r="N3105" t="str">
            <v>TALOJA</v>
          </cell>
          <cell r="O3105">
            <v>9103750051</v>
          </cell>
          <cell r="AD3105">
            <v>7225161</v>
          </cell>
          <cell r="AE3105">
            <v>42482</v>
          </cell>
          <cell r="AF3105" t="str">
            <v>16-17</v>
          </cell>
          <cell r="AG3105" t="str">
            <v>40) April-2016</v>
          </cell>
          <cell r="AH3105">
            <v>65.849999999999994</v>
          </cell>
          <cell r="AI3105" t="str">
            <v>Yes/13-06-2016</v>
          </cell>
          <cell r="AJ3105">
            <v>42629</v>
          </cell>
          <cell r="AK3105" t="str">
            <v>0160FBC16000703</v>
          </cell>
          <cell r="AL3105" t="str">
            <v>BKID0000160160962056</v>
          </cell>
          <cell r="AM3105">
            <v>42630</v>
          </cell>
          <cell r="AN3105" t="str">
            <v>cfr</v>
          </cell>
          <cell r="AO3105">
            <v>41025</v>
          </cell>
        </row>
        <row r="3106">
          <cell r="K3106" t="str">
            <v>VVF/TAL/EXP/0056</v>
          </cell>
          <cell r="L3106" t="str">
            <v>Sea</v>
          </cell>
          <cell r="M3106" t="str">
            <v>DTA</v>
          </cell>
          <cell r="N3106" t="str">
            <v>TALOJA</v>
          </cell>
          <cell r="O3106">
            <v>9103750057</v>
          </cell>
          <cell r="AD3106">
            <v>7264323</v>
          </cell>
          <cell r="AE3106">
            <v>42485</v>
          </cell>
          <cell r="AF3106" t="str">
            <v>16-17</v>
          </cell>
          <cell r="AG3106" t="str">
            <v>41) May-2016</v>
          </cell>
          <cell r="AH3106">
            <v>65.849999999999994</v>
          </cell>
          <cell r="AI3106" t="str">
            <v>Yes/13-06-2016</v>
          </cell>
          <cell r="AJ3106">
            <v>42527</v>
          </cell>
          <cell r="AK3106" t="str">
            <v>0160FBC16000754</v>
          </cell>
          <cell r="AL3106" t="str">
            <v>BKID0000160160895812</v>
          </cell>
          <cell r="AM3106">
            <v>42528</v>
          </cell>
          <cell r="AN3106" t="str">
            <v>Cif</v>
          </cell>
          <cell r="AO3106">
            <v>158523.29999999999</v>
          </cell>
        </row>
        <row r="3107">
          <cell r="K3107" t="str">
            <v>VVF/TAL/EXP/0063</v>
          </cell>
          <cell r="L3107" t="str">
            <v>Sea</v>
          </cell>
          <cell r="M3107" t="str">
            <v>DTA</v>
          </cell>
          <cell r="N3107" t="str">
            <v>TALOJA</v>
          </cell>
          <cell r="O3107">
            <v>9103750062</v>
          </cell>
          <cell r="AD3107">
            <v>7312080</v>
          </cell>
          <cell r="AE3107">
            <v>42487</v>
          </cell>
          <cell r="AF3107" t="str">
            <v>16-17</v>
          </cell>
          <cell r="AG3107" t="str">
            <v>40) April-2016</v>
          </cell>
          <cell r="AH3107">
            <v>65.849999999999994</v>
          </cell>
          <cell r="AI3107" t="str">
            <v>Yes/13-06-2016</v>
          </cell>
          <cell r="AJ3107">
            <v>42536</v>
          </cell>
          <cell r="AK3107" t="str">
            <v>0160FBC16000714</v>
          </cell>
          <cell r="AL3107" t="str">
            <v>BKID0000160160901846</v>
          </cell>
          <cell r="AM3107">
            <v>42537</v>
          </cell>
          <cell r="AN3107" t="str">
            <v>Cif</v>
          </cell>
          <cell r="AO3107">
            <v>24538</v>
          </cell>
        </row>
        <row r="3108">
          <cell r="K3108" t="str">
            <v>VVF/TAL/EXP/0065</v>
          </cell>
          <cell r="L3108" t="str">
            <v>Sea</v>
          </cell>
          <cell r="M3108" t="str">
            <v>DTA</v>
          </cell>
          <cell r="N3108" t="str">
            <v>TALOJA</v>
          </cell>
          <cell r="O3108">
            <v>9103750065</v>
          </cell>
          <cell r="AD3108">
            <v>7330499</v>
          </cell>
          <cell r="AE3108">
            <v>42488</v>
          </cell>
          <cell r="AF3108" t="str">
            <v>16-17</v>
          </cell>
          <cell r="AG3108" t="str">
            <v>41) May-2016</v>
          </cell>
          <cell r="AH3108">
            <v>65.849999999999994</v>
          </cell>
          <cell r="AI3108" t="str">
            <v>Yes/13-06-2016</v>
          </cell>
          <cell r="AJ3108">
            <v>42639</v>
          </cell>
          <cell r="AK3108" t="str">
            <v>0160FBC16000712</v>
          </cell>
          <cell r="AL3108" t="str">
            <v>BKID0000160160969017</v>
          </cell>
          <cell r="AM3108">
            <v>42640</v>
          </cell>
          <cell r="AN3108" t="str">
            <v>Cif</v>
          </cell>
          <cell r="AO3108">
            <v>1299</v>
          </cell>
        </row>
        <row r="3109">
          <cell r="K3109" t="str">
            <v>VVF/TAL/EXP/0070</v>
          </cell>
          <cell r="L3109" t="str">
            <v>Sea</v>
          </cell>
          <cell r="M3109" t="str">
            <v>DTA</v>
          </cell>
          <cell r="N3109" t="str">
            <v>TALOJA</v>
          </cell>
          <cell r="O3109">
            <v>9103750069</v>
          </cell>
          <cell r="AD3109">
            <v>7365514</v>
          </cell>
          <cell r="AE3109">
            <v>42489</v>
          </cell>
          <cell r="AF3109" t="str">
            <v>16-17</v>
          </cell>
          <cell r="AG3109" t="str">
            <v>41) May-2016</v>
          </cell>
          <cell r="AH3109">
            <v>65.849999999999994</v>
          </cell>
          <cell r="AI3109" t="str">
            <v>Yes/13-06-2016</v>
          </cell>
          <cell r="AJ3109">
            <v>42517</v>
          </cell>
          <cell r="AK3109" t="str">
            <v>0160FBN16000105</v>
          </cell>
          <cell r="AL3109" t="str">
            <v>BKID0000160160889534</v>
          </cell>
          <cell r="AM3109">
            <v>42520</v>
          </cell>
          <cell r="AN3109" t="str">
            <v>Cif</v>
          </cell>
          <cell r="AO3109">
            <v>32124.7</v>
          </cell>
        </row>
        <row r="3110">
          <cell r="K3110" t="str">
            <v>VVF/TAL/EXP/0071</v>
          </cell>
          <cell r="L3110" t="str">
            <v>Sea</v>
          </cell>
          <cell r="M3110" t="str">
            <v>DTA</v>
          </cell>
          <cell r="N3110" t="str">
            <v>TALOJA</v>
          </cell>
          <cell r="O3110">
            <v>9103750070</v>
          </cell>
          <cell r="AD3110">
            <v>7379406</v>
          </cell>
          <cell r="AE3110">
            <v>42490</v>
          </cell>
          <cell r="AF3110" t="str">
            <v>16-17</v>
          </cell>
          <cell r="AG3110" t="str">
            <v>41) May-2016</v>
          </cell>
          <cell r="AH3110">
            <v>65.849999999999994</v>
          </cell>
          <cell r="AI3110" t="str">
            <v>Yes/13-06-2016</v>
          </cell>
          <cell r="AJ3110">
            <v>42515</v>
          </cell>
          <cell r="AK3110" t="str">
            <v>0160FBC16000711</v>
          </cell>
          <cell r="AL3110" t="str">
            <v>BKID0000160160887328</v>
          </cell>
          <cell r="AM3110">
            <v>42516</v>
          </cell>
          <cell r="AN3110" t="str">
            <v>Cif</v>
          </cell>
          <cell r="AO3110">
            <v>31870</v>
          </cell>
        </row>
        <row r="3111">
          <cell r="K3111" t="str">
            <v>VVF/TAL/EXP/0072</v>
          </cell>
          <cell r="L3111" t="str">
            <v>Sea</v>
          </cell>
          <cell r="M3111" t="str">
            <v>DTA</v>
          </cell>
          <cell r="N3111" t="str">
            <v>TALOJA</v>
          </cell>
          <cell r="O3111">
            <v>9103750071</v>
          </cell>
          <cell r="AD3111">
            <v>7404092</v>
          </cell>
          <cell r="AE3111">
            <v>42492</v>
          </cell>
          <cell r="AF3111" t="str">
            <v>16-17</v>
          </cell>
          <cell r="AG3111" t="str">
            <v>41) May-2016</v>
          </cell>
          <cell r="AH3111">
            <v>65.849999999999994</v>
          </cell>
          <cell r="AI3111" t="str">
            <v>Yes/13-06-2016</v>
          </cell>
          <cell r="AJ3111">
            <v>42507</v>
          </cell>
          <cell r="AK3111" t="str">
            <v>0160FBC16000765</v>
          </cell>
          <cell r="AL3111" t="str">
            <v>BKID0000160160881486</v>
          </cell>
          <cell r="AM3111">
            <v>42508</v>
          </cell>
          <cell r="AN3111" t="str">
            <v>cfr</v>
          </cell>
          <cell r="AO3111">
            <v>20933.2</v>
          </cell>
        </row>
        <row r="3112">
          <cell r="K3112" t="str">
            <v>VVF/TAL/EXP/0073</v>
          </cell>
          <cell r="L3112" t="str">
            <v>Sea</v>
          </cell>
          <cell r="M3112" t="str">
            <v>DTA</v>
          </cell>
          <cell r="N3112" t="str">
            <v>TALOJA</v>
          </cell>
          <cell r="O3112">
            <v>9103750073</v>
          </cell>
          <cell r="AD3112">
            <v>7419073</v>
          </cell>
          <cell r="AE3112">
            <v>42492</v>
          </cell>
          <cell r="AF3112" t="str">
            <v>16-17</v>
          </cell>
          <cell r="AG3112" t="str">
            <v>41) May-2016</v>
          </cell>
          <cell r="AH3112">
            <v>65.849999999999994</v>
          </cell>
          <cell r="AI3112" t="str">
            <v>Yes/13-06-2016</v>
          </cell>
          <cell r="AJ3112">
            <v>42529</v>
          </cell>
          <cell r="AK3112" t="str">
            <v>0160FBC16000848</v>
          </cell>
          <cell r="AL3112" t="str">
            <v>BKID0000160160897503</v>
          </cell>
          <cell r="AM3112">
            <v>42530</v>
          </cell>
          <cell r="AN3112" t="str">
            <v>cfr</v>
          </cell>
          <cell r="AO3112">
            <v>123103</v>
          </cell>
        </row>
        <row r="3113">
          <cell r="K3113" t="str">
            <v>VVF/TAL/EXP/0074</v>
          </cell>
          <cell r="L3113" t="str">
            <v>Sea</v>
          </cell>
          <cell r="M3113" t="str">
            <v>DTA</v>
          </cell>
          <cell r="N3113" t="str">
            <v>TALOJA</v>
          </cell>
          <cell r="O3113">
            <v>9103750075</v>
          </cell>
          <cell r="AD3113">
            <v>7429244</v>
          </cell>
          <cell r="AE3113">
            <v>42493</v>
          </cell>
          <cell r="AF3113" t="str">
            <v>16-17</v>
          </cell>
          <cell r="AG3113" t="str">
            <v>41) May-2016</v>
          </cell>
          <cell r="AH3113">
            <v>65.849999999999994</v>
          </cell>
          <cell r="AI3113" t="str">
            <v>Yes/13-06-2016</v>
          </cell>
          <cell r="AJ3113">
            <v>42569</v>
          </cell>
          <cell r="AK3113" t="str">
            <v>0160FBC16000753</v>
          </cell>
          <cell r="AL3113" t="str">
            <v>BKID0000160160923490</v>
          </cell>
          <cell r="AM3113">
            <v>42570</v>
          </cell>
          <cell r="AN3113" t="str">
            <v>Cif</v>
          </cell>
          <cell r="AO3113">
            <v>62257</v>
          </cell>
        </row>
        <row r="3114">
          <cell r="K3114" t="str">
            <v>VVF/TAL/EXP/0075</v>
          </cell>
          <cell r="L3114" t="str">
            <v>Sea</v>
          </cell>
          <cell r="M3114" t="str">
            <v>DTA</v>
          </cell>
          <cell r="N3114" t="str">
            <v>TALOJA</v>
          </cell>
          <cell r="O3114">
            <v>9103750074</v>
          </cell>
          <cell r="AD3114">
            <v>7432723</v>
          </cell>
          <cell r="AE3114">
            <v>42493</v>
          </cell>
          <cell r="AF3114" t="str">
            <v>16-17</v>
          </cell>
          <cell r="AG3114" t="str">
            <v>41) May-2016</v>
          </cell>
          <cell r="AH3114">
            <v>65.849999999999994</v>
          </cell>
          <cell r="AI3114" t="str">
            <v>Yes/13-06-2016</v>
          </cell>
          <cell r="AJ3114">
            <v>42543</v>
          </cell>
          <cell r="AK3114" t="str">
            <v>0160FBC16000757</v>
          </cell>
          <cell r="AL3114" t="str">
            <v>BKID0000160160907209</v>
          </cell>
          <cell r="AM3114">
            <v>42544</v>
          </cell>
          <cell r="AN3114" t="str">
            <v>cfr</v>
          </cell>
          <cell r="AO3114">
            <v>31639.5</v>
          </cell>
        </row>
        <row r="3115">
          <cell r="K3115" t="str">
            <v>VVF/TAL/EXP/0076</v>
          </cell>
          <cell r="L3115" t="str">
            <v>Sea</v>
          </cell>
          <cell r="M3115" t="str">
            <v>DTA</v>
          </cell>
          <cell r="N3115" t="str">
            <v>TALOJA</v>
          </cell>
          <cell r="O3115">
            <v>9103750076</v>
          </cell>
          <cell r="AD3115">
            <v>7429229</v>
          </cell>
          <cell r="AE3115">
            <v>42493</v>
          </cell>
          <cell r="AF3115" t="str">
            <v>16-17</v>
          </cell>
          <cell r="AG3115" t="str">
            <v>41) May-2016</v>
          </cell>
          <cell r="AH3115">
            <v>65.849999999999994</v>
          </cell>
          <cell r="AI3115" t="str">
            <v>Yes/13-06-2016</v>
          </cell>
          <cell r="AJ3115">
            <v>42529</v>
          </cell>
          <cell r="AK3115" t="str">
            <v>0160FBC16000791</v>
          </cell>
          <cell r="AL3115" t="str">
            <v>BKID0000160160897942</v>
          </cell>
          <cell r="AM3115">
            <v>42530</v>
          </cell>
          <cell r="AN3115" t="str">
            <v>cfr</v>
          </cell>
          <cell r="AO3115">
            <v>65000</v>
          </cell>
        </row>
        <row r="3116">
          <cell r="K3116" t="str">
            <v>VVF/TAL/EXP/0077</v>
          </cell>
          <cell r="L3116" t="str">
            <v>Sea</v>
          </cell>
          <cell r="M3116" t="str">
            <v>DTA</v>
          </cell>
          <cell r="N3116" t="str">
            <v>TALOJA</v>
          </cell>
          <cell r="O3116">
            <v>9103750077</v>
          </cell>
          <cell r="AD3116">
            <v>7457263</v>
          </cell>
          <cell r="AE3116">
            <v>42494</v>
          </cell>
          <cell r="AF3116" t="str">
            <v>16-17</v>
          </cell>
          <cell r="AG3116" t="str">
            <v>41) May-2016</v>
          </cell>
          <cell r="AH3116">
            <v>65.849999999999994</v>
          </cell>
          <cell r="AI3116" t="str">
            <v>Yes/13-06-2016</v>
          </cell>
          <cell r="AJ3116">
            <v>42529</v>
          </cell>
          <cell r="AK3116" t="str">
            <v>0160FBC16000791</v>
          </cell>
          <cell r="AL3116" t="str">
            <v>BKID0000160160890858 / BKID0000160160897943</v>
          </cell>
          <cell r="AM3116" t="str">
            <v>31-05-2016, 09-06-2016</v>
          </cell>
          <cell r="AN3116" t="str">
            <v>cfr</v>
          </cell>
          <cell r="AO3116">
            <v>32500</v>
          </cell>
        </row>
        <row r="3117">
          <cell r="K3117" t="str">
            <v>VVF/TAL/EXP/0080</v>
          </cell>
          <cell r="L3117" t="str">
            <v>Sea</v>
          </cell>
          <cell r="M3117" t="str">
            <v>DTA</v>
          </cell>
          <cell r="N3117" t="str">
            <v>TALOJA</v>
          </cell>
          <cell r="O3117">
            <v>9103750081</v>
          </cell>
          <cell r="AD3117">
            <v>7466943</v>
          </cell>
          <cell r="AE3117">
            <v>42494</v>
          </cell>
          <cell r="AF3117" t="str">
            <v>16-17</v>
          </cell>
          <cell r="AG3117" t="str">
            <v>41) May-2016</v>
          </cell>
          <cell r="AH3117">
            <v>1</v>
          </cell>
          <cell r="AI3117" t="str">
            <v>Yes/13-06-2016</v>
          </cell>
          <cell r="AJ3117">
            <v>42531</v>
          </cell>
          <cell r="AK3117" t="str">
            <v>19791617N2575</v>
          </cell>
          <cell r="AL3117" t="str">
            <v>UCBA0001979160200116</v>
          </cell>
          <cell r="AM3117">
            <v>42534</v>
          </cell>
          <cell r="AN3117" t="str">
            <v>cfr</v>
          </cell>
          <cell r="AO3117">
            <v>10548121.869999999</v>
          </cell>
        </row>
        <row r="3118">
          <cell r="K3118" t="str">
            <v>VVF/TAL/EXP/0081</v>
          </cell>
          <cell r="L3118" t="str">
            <v>Sea</v>
          </cell>
          <cell r="M3118" t="str">
            <v>DTA</v>
          </cell>
          <cell r="N3118" t="str">
            <v>TALOJA</v>
          </cell>
          <cell r="O3118">
            <v>9103750079</v>
          </cell>
          <cell r="AD3118">
            <v>7476380</v>
          </cell>
          <cell r="AE3118">
            <v>42495</v>
          </cell>
          <cell r="AF3118" t="str">
            <v>16-17</v>
          </cell>
          <cell r="AG3118" t="str">
            <v>41) May-2016</v>
          </cell>
          <cell r="AH3118">
            <v>66.099999999999994</v>
          </cell>
          <cell r="AI3118" t="str">
            <v>Yes/13-06-2016</v>
          </cell>
          <cell r="AJ3118">
            <v>42592</v>
          </cell>
          <cell r="AK3118" t="str">
            <v>0160FBC16000773</v>
          </cell>
          <cell r="AL3118" t="str">
            <v>BKID0000160160939985</v>
          </cell>
          <cell r="AM3118">
            <v>42593</v>
          </cell>
          <cell r="AN3118" t="str">
            <v>Cif</v>
          </cell>
          <cell r="AO3118">
            <v>27839.03</v>
          </cell>
        </row>
        <row r="3119">
          <cell r="K3119" t="str">
            <v>VVF/TAL/EXP/0082</v>
          </cell>
          <cell r="L3119" t="str">
            <v>Sea</v>
          </cell>
          <cell r="M3119" t="str">
            <v>DTA</v>
          </cell>
          <cell r="N3119" t="str">
            <v>TALOJA</v>
          </cell>
          <cell r="O3119">
            <v>9103750080</v>
          </cell>
          <cell r="AD3119">
            <v>7484283</v>
          </cell>
          <cell r="AE3119">
            <v>42495</v>
          </cell>
          <cell r="AF3119" t="str">
            <v>16-17</v>
          </cell>
          <cell r="AG3119" t="str">
            <v>41) May-2016</v>
          </cell>
          <cell r="AH3119">
            <v>66.099999999999994</v>
          </cell>
          <cell r="AI3119" t="str">
            <v>Yes/17-06-2016</v>
          </cell>
          <cell r="AJ3119">
            <v>42592</v>
          </cell>
          <cell r="AK3119" t="str">
            <v>0160FBC16000772</v>
          </cell>
          <cell r="AL3119" t="str">
            <v>BKID0000160160939984</v>
          </cell>
          <cell r="AM3119">
            <v>42593</v>
          </cell>
          <cell r="AN3119" t="str">
            <v>Cif</v>
          </cell>
          <cell r="AO3119">
            <v>60097.58</v>
          </cell>
        </row>
        <row r="3120">
          <cell r="K3120" t="str">
            <v>VVF/TAL/EXP/0083</v>
          </cell>
          <cell r="L3120" t="str">
            <v>Sea</v>
          </cell>
          <cell r="M3120" t="str">
            <v>DTA</v>
          </cell>
          <cell r="N3120" t="str">
            <v>TALOJA</v>
          </cell>
          <cell r="O3120">
            <v>9103750082</v>
          </cell>
          <cell r="AD3120">
            <v>7492562</v>
          </cell>
          <cell r="AE3120">
            <v>42496</v>
          </cell>
          <cell r="AF3120" t="str">
            <v>16-17</v>
          </cell>
          <cell r="AG3120" t="str">
            <v>41) May-2016</v>
          </cell>
          <cell r="AH3120">
            <v>1</v>
          </cell>
          <cell r="AI3120" t="str">
            <v>Yes/17-06-2016</v>
          </cell>
          <cell r="AJ3120">
            <v>42531</v>
          </cell>
          <cell r="AK3120" t="str">
            <v>19791617N2575</v>
          </cell>
          <cell r="AL3120" t="str">
            <v>UCBA0001979160200115</v>
          </cell>
          <cell r="AM3120">
            <v>42534</v>
          </cell>
          <cell r="AN3120" t="str">
            <v>cfr</v>
          </cell>
          <cell r="AO3120">
            <v>6931863.04</v>
          </cell>
        </row>
        <row r="3121">
          <cell r="K3121" t="str">
            <v>VVF/TAL/EXP/0084</v>
          </cell>
          <cell r="L3121" t="str">
            <v>Sea</v>
          </cell>
          <cell r="M3121" t="str">
            <v>DTA</v>
          </cell>
          <cell r="N3121" t="str">
            <v>TALOJA</v>
          </cell>
          <cell r="O3121">
            <v>9103750083</v>
          </cell>
          <cell r="AD3121">
            <v>7514709</v>
          </cell>
          <cell r="AE3121">
            <v>42497</v>
          </cell>
          <cell r="AF3121" t="str">
            <v>16-17</v>
          </cell>
          <cell r="AG3121" t="str">
            <v>41) May-2016</v>
          </cell>
          <cell r="AH3121">
            <v>1</v>
          </cell>
          <cell r="AI3121" t="str">
            <v>Yes/17-06-2016</v>
          </cell>
          <cell r="AJ3121">
            <v>42531</v>
          </cell>
          <cell r="AK3121" t="str">
            <v>19791617N2575</v>
          </cell>
          <cell r="AL3121" t="str">
            <v>UCBA0001979160200114</v>
          </cell>
          <cell r="AM3121">
            <v>42534</v>
          </cell>
          <cell r="AN3121" t="str">
            <v>CFR</v>
          </cell>
          <cell r="AO3121">
            <v>5249372.79</v>
          </cell>
        </row>
        <row r="3122">
          <cell r="K3122" t="str">
            <v>VVF/TAL/EXP/0085</v>
          </cell>
          <cell r="L3122" t="str">
            <v>Sea</v>
          </cell>
          <cell r="M3122" t="str">
            <v>DTA</v>
          </cell>
          <cell r="N3122" t="str">
            <v>TALOJA</v>
          </cell>
          <cell r="O3122">
            <v>9103750084</v>
          </cell>
          <cell r="AD3122">
            <v>7510037</v>
          </cell>
          <cell r="AE3122">
            <v>42496</v>
          </cell>
          <cell r="AF3122" t="str">
            <v>16-17</v>
          </cell>
          <cell r="AG3122" t="str">
            <v>41) May-2016</v>
          </cell>
          <cell r="AH3122">
            <v>66.099999999999994</v>
          </cell>
          <cell r="AI3122" t="str">
            <v>Yes/17-06-2016</v>
          </cell>
          <cell r="AJ3122">
            <v>42507</v>
          </cell>
          <cell r="AK3122" t="str">
            <v>0173FBFP1600506</v>
          </cell>
          <cell r="AL3122" t="str">
            <v>UTIB0000173000015939</v>
          </cell>
          <cell r="AM3122">
            <v>42507</v>
          </cell>
          <cell r="AN3122" t="str">
            <v>CIF</v>
          </cell>
          <cell r="AO3122">
            <v>32570</v>
          </cell>
        </row>
        <row r="3123">
          <cell r="K3123" t="str">
            <v>VVF/TAL/EXP/0087</v>
          </cell>
          <cell r="L3123" t="str">
            <v>Sea</v>
          </cell>
          <cell r="M3123" t="str">
            <v>DTA</v>
          </cell>
          <cell r="N3123" t="str">
            <v>TALOJA</v>
          </cell>
          <cell r="O3123">
            <v>9103750089</v>
          </cell>
          <cell r="AD3123">
            <v>7508198</v>
          </cell>
          <cell r="AE3123">
            <v>42496</v>
          </cell>
          <cell r="AF3123" t="str">
            <v>16-17</v>
          </cell>
          <cell r="AG3123" t="str">
            <v>41) May-2016</v>
          </cell>
          <cell r="AH3123">
            <v>66.099999999999994</v>
          </cell>
          <cell r="AI3123" t="str">
            <v>Yes/17-06-2016</v>
          </cell>
          <cell r="AJ3123">
            <v>42569</v>
          </cell>
          <cell r="AK3123" t="str">
            <v>0160FBC16000776</v>
          </cell>
          <cell r="AL3123" t="str">
            <v>BKID0000160160923491</v>
          </cell>
          <cell r="AM3123">
            <v>42570</v>
          </cell>
          <cell r="AN3123" t="str">
            <v>CIF</v>
          </cell>
          <cell r="AO3123">
            <v>2720</v>
          </cell>
        </row>
        <row r="3124">
          <cell r="K3124" t="str">
            <v>VVF/TAL/EXP/0088</v>
          </cell>
          <cell r="L3124" t="str">
            <v>Sea</v>
          </cell>
          <cell r="M3124" t="str">
            <v>DTA</v>
          </cell>
          <cell r="N3124" t="str">
            <v>TALOJA</v>
          </cell>
          <cell r="O3124">
            <v>9103750090</v>
          </cell>
          <cell r="AD3124">
            <v>7510018</v>
          </cell>
          <cell r="AE3124">
            <v>42496</v>
          </cell>
          <cell r="AF3124" t="str">
            <v>16-17</v>
          </cell>
          <cell r="AG3124" t="str">
            <v>41) May-2016</v>
          </cell>
          <cell r="AH3124">
            <v>66.099999999999994</v>
          </cell>
          <cell r="AI3124" t="str">
            <v>Yes/17-06-2016</v>
          </cell>
          <cell r="AJ3124">
            <v>42621</v>
          </cell>
          <cell r="AK3124" t="str">
            <v>0160FBC16000820</v>
          </cell>
          <cell r="AL3124" t="str">
            <v>BKID0000160160957565</v>
          </cell>
          <cell r="AM3124">
            <v>42622</v>
          </cell>
          <cell r="AN3124" t="str">
            <v>FOB</v>
          </cell>
          <cell r="AO3124">
            <v>4732</v>
          </cell>
        </row>
        <row r="3125">
          <cell r="K3125" t="str">
            <v>VVF/TAL/EXP/0089</v>
          </cell>
          <cell r="L3125" t="str">
            <v>Sea</v>
          </cell>
          <cell r="M3125" t="str">
            <v>DTA</v>
          </cell>
          <cell r="N3125" t="str">
            <v>TALOJA</v>
          </cell>
          <cell r="O3125">
            <v>9103750085</v>
          </cell>
          <cell r="AD3125">
            <v>7510111</v>
          </cell>
          <cell r="AE3125">
            <v>42496</v>
          </cell>
          <cell r="AF3125" t="str">
            <v>16-17</v>
          </cell>
          <cell r="AG3125" t="str">
            <v>41) May-2016</v>
          </cell>
          <cell r="AH3125">
            <v>66.099999999999994</v>
          </cell>
          <cell r="AI3125" t="str">
            <v>Yes/17-06-2016</v>
          </cell>
          <cell r="AJ3125">
            <v>42513</v>
          </cell>
          <cell r="AK3125" t="str">
            <v>0173FBFP1600513</v>
          </cell>
          <cell r="AL3125" t="str">
            <v>UTIB0000173000015961</v>
          </cell>
          <cell r="AM3125">
            <v>42513</v>
          </cell>
          <cell r="AN3125" t="str">
            <v>CFR</v>
          </cell>
          <cell r="AO3125">
            <v>19952</v>
          </cell>
        </row>
        <row r="3126">
          <cell r="K3126" t="str">
            <v>VVF/TAL/EXP/0090</v>
          </cell>
          <cell r="L3126" t="str">
            <v>Sea</v>
          </cell>
          <cell r="M3126" t="str">
            <v>DTA</v>
          </cell>
          <cell r="N3126" t="str">
            <v>TALOJA</v>
          </cell>
          <cell r="O3126">
            <v>9103750088</v>
          </cell>
          <cell r="AD3126">
            <v>7524938</v>
          </cell>
          <cell r="AE3126">
            <v>42497</v>
          </cell>
          <cell r="AF3126" t="str">
            <v>16-17</v>
          </cell>
          <cell r="AG3126" t="str">
            <v>41) May-2016</v>
          </cell>
          <cell r="AH3126">
            <v>66.099999999999994</v>
          </cell>
          <cell r="AI3126" t="str">
            <v>Yes/17-06-2016</v>
          </cell>
          <cell r="AJ3126">
            <v>42545</v>
          </cell>
          <cell r="AK3126" t="str">
            <v>0160FBC16000777</v>
          </cell>
          <cell r="AL3126" t="str">
            <v>BKID0000160160909182</v>
          </cell>
          <cell r="AM3126">
            <v>42548</v>
          </cell>
          <cell r="AN3126" t="str">
            <v>CIF</v>
          </cell>
          <cell r="AO3126">
            <v>16031.7</v>
          </cell>
        </row>
        <row r="3127">
          <cell r="K3127" t="str">
            <v>VVF/TAL/EXP/0091</v>
          </cell>
          <cell r="L3127" t="str">
            <v>Sea</v>
          </cell>
          <cell r="M3127" t="str">
            <v>DTA</v>
          </cell>
          <cell r="N3127" t="str">
            <v>TALOJA</v>
          </cell>
          <cell r="O3127">
            <v>9103750087</v>
          </cell>
          <cell r="AD3127">
            <v>7525656</v>
          </cell>
          <cell r="AE3127">
            <v>42497</v>
          </cell>
          <cell r="AF3127" t="str">
            <v>16-17</v>
          </cell>
          <cell r="AG3127" t="str">
            <v>41) May-2016</v>
          </cell>
          <cell r="AH3127">
            <v>66.099999999999994</v>
          </cell>
          <cell r="AI3127" t="str">
            <v>Yes/17-06-2016</v>
          </cell>
          <cell r="AJ3127">
            <v>42522</v>
          </cell>
          <cell r="AK3127" t="str">
            <v>0160FBN16000109</v>
          </cell>
          <cell r="AL3127" t="str">
            <v>BKID0000160160891992</v>
          </cell>
          <cell r="AM3127">
            <v>42523</v>
          </cell>
          <cell r="AN3127" t="str">
            <v>CIF</v>
          </cell>
          <cell r="AO3127">
            <v>197770</v>
          </cell>
        </row>
        <row r="3128">
          <cell r="K3128" t="str">
            <v>VVF/TAL/EXP/0092</v>
          </cell>
          <cell r="L3128" t="str">
            <v>Sea</v>
          </cell>
          <cell r="M3128" t="str">
            <v>DTA</v>
          </cell>
          <cell r="N3128" t="str">
            <v>TALOJA</v>
          </cell>
          <cell r="O3128">
            <v>9103750086</v>
          </cell>
          <cell r="AD3128">
            <v>7525553</v>
          </cell>
          <cell r="AE3128">
            <v>42497</v>
          </cell>
          <cell r="AF3128" t="str">
            <v>16-17</v>
          </cell>
          <cell r="AG3128" t="str">
            <v>41) May-2016</v>
          </cell>
          <cell r="AH3128">
            <v>66.099999999999994</v>
          </cell>
          <cell r="AI3128" t="str">
            <v>Yes/17-06-2016</v>
          </cell>
          <cell r="AJ3128">
            <v>42594</v>
          </cell>
          <cell r="AK3128" t="str">
            <v>0160FBC16000886</v>
          </cell>
          <cell r="AL3128" t="str">
            <v>BKID0000160160942066</v>
          </cell>
          <cell r="AM3128">
            <v>42598</v>
          </cell>
          <cell r="AN3128" t="str">
            <v>CIF</v>
          </cell>
          <cell r="AO3128">
            <v>43200</v>
          </cell>
        </row>
        <row r="3129">
          <cell r="K3129" t="str">
            <v>VVF/TAL/EXP/0093</v>
          </cell>
          <cell r="L3129" t="str">
            <v>Sea</v>
          </cell>
          <cell r="M3129" t="str">
            <v>DTA</v>
          </cell>
          <cell r="N3129" t="str">
            <v>TALOJA</v>
          </cell>
          <cell r="O3129">
            <v>9103750091</v>
          </cell>
          <cell r="AD3129">
            <v>7525641</v>
          </cell>
          <cell r="AE3129">
            <v>42497</v>
          </cell>
          <cell r="AF3129" t="str">
            <v>16-17</v>
          </cell>
          <cell r="AG3129" t="str">
            <v>41) May-2016</v>
          </cell>
          <cell r="AH3129">
            <v>66.099999999999994</v>
          </cell>
          <cell r="AI3129" t="str">
            <v>Yes/17-06-2016</v>
          </cell>
          <cell r="AJ3129">
            <v>42517</v>
          </cell>
          <cell r="AK3129" t="str">
            <v>0173FBFP1600551</v>
          </cell>
          <cell r="AL3129" t="str">
            <v>UTIB0000173000015983</v>
          </cell>
          <cell r="AM3129">
            <v>42517</v>
          </cell>
          <cell r="AN3129" t="str">
            <v>CFR</v>
          </cell>
          <cell r="AO3129">
            <v>20000</v>
          </cell>
        </row>
        <row r="3130">
          <cell r="K3130" t="str">
            <v>VVF/TAL/EXP/0094</v>
          </cell>
          <cell r="L3130" t="str">
            <v>Sea</v>
          </cell>
          <cell r="M3130" t="str">
            <v>DTA</v>
          </cell>
          <cell r="N3130" t="str">
            <v>TALOJA</v>
          </cell>
          <cell r="O3130">
            <v>9103750092</v>
          </cell>
          <cell r="AD3130">
            <v>7557332</v>
          </cell>
          <cell r="AE3130">
            <v>42500</v>
          </cell>
          <cell r="AF3130" t="str">
            <v>16-17</v>
          </cell>
          <cell r="AG3130" t="str">
            <v>41) May-2016</v>
          </cell>
          <cell r="AH3130">
            <v>66.099999999999994</v>
          </cell>
          <cell r="AI3130" t="str">
            <v>Yes/17-06-2016</v>
          </cell>
          <cell r="AJ3130">
            <v>42515</v>
          </cell>
          <cell r="AK3130" t="str">
            <v>116216XSC000659</v>
          </cell>
          <cell r="AL3130" t="str">
            <v>BKDN0461162100305425</v>
          </cell>
          <cell r="AM3130">
            <v>42616</v>
          </cell>
          <cell r="AN3130" t="str">
            <v>FOB</v>
          </cell>
          <cell r="AO3130">
            <v>19200</v>
          </cell>
        </row>
        <row r="3131">
          <cell r="K3131" t="str">
            <v>VVF/TAL/EXP/0095</v>
          </cell>
          <cell r="L3131" t="str">
            <v>Sea</v>
          </cell>
          <cell r="M3131" t="str">
            <v>DTA</v>
          </cell>
          <cell r="N3131" t="str">
            <v>TALOJA</v>
          </cell>
          <cell r="O3131">
            <v>9103750093</v>
          </cell>
          <cell r="AD3131">
            <v>7557296</v>
          </cell>
          <cell r="AE3131">
            <v>42500</v>
          </cell>
          <cell r="AF3131" t="str">
            <v>16-17</v>
          </cell>
          <cell r="AG3131" t="str">
            <v>41) May-2016</v>
          </cell>
          <cell r="AH3131">
            <v>66.099999999999994</v>
          </cell>
          <cell r="AI3131" t="str">
            <v>Yes/17-06-2016</v>
          </cell>
          <cell r="AJ3131">
            <v>42563</v>
          </cell>
          <cell r="AK3131" t="str">
            <v>116216XUC000798</v>
          </cell>
          <cell r="AL3131" t="str">
            <v>BKDN0461162100305426</v>
          </cell>
          <cell r="AM3131">
            <v>42616</v>
          </cell>
          <cell r="AN3131" t="str">
            <v>CFR</v>
          </cell>
          <cell r="AO3131">
            <v>17340</v>
          </cell>
        </row>
        <row r="3132">
          <cell r="K3132" t="str">
            <v>VVF/TAL/EXP/0096</v>
          </cell>
          <cell r="L3132" t="str">
            <v>Sea</v>
          </cell>
          <cell r="M3132" t="str">
            <v>DTA</v>
          </cell>
          <cell r="N3132" t="str">
            <v>TALOJA</v>
          </cell>
          <cell r="O3132">
            <v>9103750094</v>
          </cell>
          <cell r="AD3132">
            <v>7557303</v>
          </cell>
          <cell r="AE3132">
            <v>42500</v>
          </cell>
          <cell r="AF3132" t="str">
            <v>16-17</v>
          </cell>
          <cell r="AG3132" t="str">
            <v>41) May-2016</v>
          </cell>
          <cell r="AH3132">
            <v>66.099999999999994</v>
          </cell>
          <cell r="AI3132" t="str">
            <v>Yes/17-06-2016</v>
          </cell>
          <cell r="AJ3132">
            <v>42522</v>
          </cell>
          <cell r="AK3132" t="str">
            <v>0160FBC16000818</v>
          </cell>
          <cell r="AL3132" t="str">
            <v>BKID0000160160891989</v>
          </cell>
          <cell r="AM3132">
            <v>42523</v>
          </cell>
          <cell r="AN3132" t="str">
            <v>CIF</v>
          </cell>
          <cell r="AO3132">
            <v>17305</v>
          </cell>
        </row>
        <row r="3133">
          <cell r="K3133" t="str">
            <v>VVF/TAL/EXP/0097</v>
          </cell>
          <cell r="L3133" t="str">
            <v>Sea</v>
          </cell>
          <cell r="M3133" t="str">
            <v>DTA</v>
          </cell>
          <cell r="N3133" t="str">
            <v>TALOJA</v>
          </cell>
          <cell r="O3133">
            <v>9103750095</v>
          </cell>
          <cell r="AD3133">
            <v>7553417</v>
          </cell>
          <cell r="AE3133">
            <v>42499</v>
          </cell>
          <cell r="AF3133" t="str">
            <v>16-17</v>
          </cell>
          <cell r="AG3133" t="str">
            <v>41) May-2016</v>
          </cell>
          <cell r="AH3133">
            <v>95.7</v>
          </cell>
          <cell r="AI3133" t="str">
            <v>Yes/17-06-2016</v>
          </cell>
          <cell r="AJ3133" t="str">
            <v>09-06-2016 , 13-07-2016</v>
          </cell>
          <cell r="AK3133" t="str">
            <v>0160FBC16000850</v>
          </cell>
          <cell r="AL3133" t="str">
            <v>BKID0000160160898383/ 0160FBC16000850</v>
          </cell>
          <cell r="AM3133" t="str">
            <v>10-06-2016 , 14-07-2016</v>
          </cell>
          <cell r="AN3133" t="str">
            <v>CIF</v>
          </cell>
          <cell r="AO3133">
            <v>15078.4</v>
          </cell>
        </row>
        <row r="3134">
          <cell r="K3134" t="str">
            <v>VVF/TAL/EXP/0100</v>
          </cell>
          <cell r="L3134" t="str">
            <v>Sea</v>
          </cell>
          <cell r="M3134" t="str">
            <v>DTA</v>
          </cell>
          <cell r="N3134" t="str">
            <v>TALOJA</v>
          </cell>
          <cell r="O3134">
            <v>9103750096</v>
          </cell>
          <cell r="AD3134">
            <v>7564103</v>
          </cell>
          <cell r="AE3134">
            <v>42500</v>
          </cell>
          <cell r="AF3134" t="str">
            <v>16-17</v>
          </cell>
          <cell r="AG3134" t="str">
            <v>41) May-2016</v>
          </cell>
          <cell r="AH3134">
            <v>66.099999999999994</v>
          </cell>
          <cell r="AI3134" t="str">
            <v>Yes/17-06-2016</v>
          </cell>
          <cell r="AJ3134">
            <v>42594</v>
          </cell>
          <cell r="AK3134" t="str">
            <v>116216XSC000686</v>
          </cell>
          <cell r="AL3134" t="str">
            <v>BKDN0461162100305428</v>
          </cell>
          <cell r="AM3134">
            <v>42616</v>
          </cell>
          <cell r="AN3134" t="str">
            <v>CIF</v>
          </cell>
          <cell r="AO3134">
            <v>25033</v>
          </cell>
        </row>
        <row r="3135">
          <cell r="K3135" t="str">
            <v>VVF/TAL/EXP/0101</v>
          </cell>
          <cell r="L3135" t="str">
            <v>Sea</v>
          </cell>
          <cell r="M3135" t="str">
            <v>DTA</v>
          </cell>
          <cell r="N3135" t="str">
            <v>TALOJA</v>
          </cell>
          <cell r="O3135">
            <v>9103750097</v>
          </cell>
          <cell r="AD3135">
            <v>7564109</v>
          </cell>
          <cell r="AE3135">
            <v>42500</v>
          </cell>
          <cell r="AF3135" t="str">
            <v>16-17</v>
          </cell>
          <cell r="AG3135" t="str">
            <v>41) May-2016</v>
          </cell>
          <cell r="AH3135">
            <v>66.099999999999994</v>
          </cell>
          <cell r="AI3135" t="str">
            <v>Yes/17-06-2016</v>
          </cell>
          <cell r="AJ3135">
            <v>42552</v>
          </cell>
          <cell r="AK3135" t="str">
            <v>116216XUC001079</v>
          </cell>
          <cell r="AL3135" t="str">
            <v>BKDN0461162100505980</v>
          </cell>
          <cell r="AM3135">
            <v>42738</v>
          </cell>
          <cell r="AN3135" t="str">
            <v>CFR</v>
          </cell>
          <cell r="AO3135">
            <v>31704</v>
          </cell>
        </row>
        <row r="3136">
          <cell r="K3136" t="str">
            <v>VVF/TAL/EXP/0103</v>
          </cell>
          <cell r="L3136" t="str">
            <v>Sea</v>
          </cell>
          <cell r="M3136" t="str">
            <v>DTA</v>
          </cell>
          <cell r="N3136" t="str">
            <v>TALOJA</v>
          </cell>
          <cell r="O3136">
            <v>9103750099</v>
          </cell>
          <cell r="AD3136">
            <v>7593339</v>
          </cell>
          <cell r="AE3136">
            <v>42501</v>
          </cell>
          <cell r="AF3136" t="str">
            <v>16-17</v>
          </cell>
          <cell r="AG3136" t="str">
            <v>41) May-2016</v>
          </cell>
          <cell r="AH3136">
            <v>66.099999999999994</v>
          </cell>
          <cell r="AI3136" t="str">
            <v>Yes/17-06-2016</v>
          </cell>
          <cell r="AJ3136">
            <v>42594</v>
          </cell>
          <cell r="AK3136" t="str">
            <v>116216XUC000774</v>
          </cell>
          <cell r="AL3136" t="str">
            <v>BKDN0461162100305429</v>
          </cell>
          <cell r="AM3136">
            <v>42616</v>
          </cell>
          <cell r="AN3136" t="str">
            <v>CIF</v>
          </cell>
          <cell r="AO3136">
            <v>27700</v>
          </cell>
        </row>
        <row r="3137">
          <cell r="K3137" t="str">
            <v>VVF/TAL/EXP/0107</v>
          </cell>
          <cell r="L3137" t="str">
            <v>Sea</v>
          </cell>
          <cell r="M3137" t="str">
            <v>DTA</v>
          </cell>
          <cell r="N3137" t="str">
            <v>TALOJA</v>
          </cell>
          <cell r="O3137">
            <v>9103750102</v>
          </cell>
          <cell r="AD3137">
            <v>7619437</v>
          </cell>
          <cell r="AE3137">
            <v>42502</v>
          </cell>
          <cell r="AF3137" t="str">
            <v>16-17</v>
          </cell>
          <cell r="AG3137" t="str">
            <v>41) May-2016</v>
          </cell>
          <cell r="AH3137">
            <v>66.099999999999994</v>
          </cell>
          <cell r="AI3137" t="str">
            <v>Yes/17-06-2016</v>
          </cell>
          <cell r="AJ3137">
            <v>42563</v>
          </cell>
          <cell r="AK3137" t="str">
            <v>116216XSC000689</v>
          </cell>
          <cell r="AL3137" t="str">
            <v>BKDN0461162100305431</v>
          </cell>
          <cell r="AM3137">
            <v>42616</v>
          </cell>
          <cell r="AN3137" t="str">
            <v>CIF</v>
          </cell>
          <cell r="AO3137">
            <v>34200</v>
          </cell>
        </row>
        <row r="3138">
          <cell r="K3138" t="str">
            <v>VVF/TAL/EXP/0108</v>
          </cell>
          <cell r="L3138" t="str">
            <v>Sea</v>
          </cell>
          <cell r="M3138" t="str">
            <v>DTA</v>
          </cell>
          <cell r="N3138" t="str">
            <v>TALOJA</v>
          </cell>
          <cell r="O3138">
            <v>9103750101</v>
          </cell>
          <cell r="AD3138">
            <v>7618955</v>
          </cell>
          <cell r="AE3138">
            <v>42502</v>
          </cell>
          <cell r="AF3138" t="str">
            <v>16-17</v>
          </cell>
          <cell r="AG3138" t="str">
            <v>41) May-2016</v>
          </cell>
          <cell r="AH3138">
            <v>66.099999999999994</v>
          </cell>
          <cell r="AI3138" t="str">
            <v>Yes/17-06-2016</v>
          </cell>
          <cell r="AJ3138">
            <v>42594</v>
          </cell>
          <cell r="AK3138" t="str">
            <v>116216XUC000685</v>
          </cell>
          <cell r="AL3138" t="str">
            <v>BKDN0461162100305433</v>
          </cell>
          <cell r="AM3138">
            <v>42616</v>
          </cell>
          <cell r="AN3138" t="str">
            <v>CIF</v>
          </cell>
          <cell r="AO3138">
            <v>30048</v>
          </cell>
        </row>
        <row r="3139">
          <cell r="K3139" t="str">
            <v>VVF/TAL/EXP/0110</v>
          </cell>
          <cell r="L3139" t="str">
            <v>Sea</v>
          </cell>
          <cell r="M3139" t="str">
            <v>DTA</v>
          </cell>
          <cell r="N3139" t="str">
            <v>TALOJA</v>
          </cell>
          <cell r="O3139">
            <v>9103750104</v>
          </cell>
          <cell r="AD3139">
            <v>7644541</v>
          </cell>
          <cell r="AE3139">
            <v>42503</v>
          </cell>
          <cell r="AF3139" t="str">
            <v>16-17</v>
          </cell>
          <cell r="AG3139" t="str">
            <v>41) May-2016</v>
          </cell>
          <cell r="AH3139">
            <v>66.099999999999994</v>
          </cell>
          <cell r="AI3139" t="str">
            <v>Yes/17-06-2016</v>
          </cell>
          <cell r="AJ3139">
            <v>42632</v>
          </cell>
          <cell r="AK3139" t="str">
            <v>0160FBC16000821</v>
          </cell>
          <cell r="AL3139" t="str">
            <v>BKID0000160160964088</v>
          </cell>
          <cell r="AM3139">
            <v>42633</v>
          </cell>
          <cell r="AN3139" t="str">
            <v>CIF</v>
          </cell>
          <cell r="AO3139">
            <v>10247</v>
          </cell>
        </row>
        <row r="3140">
          <cell r="K3140" t="str">
            <v>VVF/Baddi/EXP/005</v>
          </cell>
          <cell r="L3140" t="str">
            <v>Sea</v>
          </cell>
          <cell r="M3140" t="str">
            <v>DTA</v>
          </cell>
          <cell r="N3140" t="str">
            <v>Baddi</v>
          </cell>
          <cell r="O3140">
            <v>9114650020</v>
          </cell>
          <cell r="AD3140">
            <v>6608501</v>
          </cell>
          <cell r="AE3140">
            <v>42451</v>
          </cell>
          <cell r="AF3140" t="str">
            <v>16-17</v>
          </cell>
          <cell r="AG3140" t="str">
            <v>40) April-2016</v>
          </cell>
          <cell r="AH3140">
            <v>66.400000000000006</v>
          </cell>
          <cell r="AI3140" t="str">
            <v>Yes/25-06-2016</v>
          </cell>
          <cell r="AJ3140">
            <v>42639</v>
          </cell>
          <cell r="AK3140" t="str">
            <v>0160FBC16000577</v>
          </cell>
          <cell r="AL3140" t="str">
            <v>BKID0000160160969016</v>
          </cell>
          <cell r="AM3140">
            <v>42640</v>
          </cell>
          <cell r="AN3140" t="str">
            <v>CIF</v>
          </cell>
          <cell r="AO3140">
            <v>42920</v>
          </cell>
        </row>
        <row r="3141">
          <cell r="K3141" t="str">
            <v>VVF/TAL/EXP/0078</v>
          </cell>
          <cell r="L3141" t="str">
            <v>Sea</v>
          </cell>
          <cell r="M3141" t="str">
            <v>DTA</v>
          </cell>
          <cell r="N3141" t="str">
            <v>TALOJA</v>
          </cell>
          <cell r="O3141">
            <v>9103750078</v>
          </cell>
          <cell r="AD3141">
            <v>7459211</v>
          </cell>
          <cell r="AE3141">
            <v>42494</v>
          </cell>
          <cell r="AF3141" t="str">
            <v>16-17</v>
          </cell>
          <cell r="AG3141" t="str">
            <v>41) May-2016</v>
          </cell>
          <cell r="AH3141">
            <v>65.849999999999994</v>
          </cell>
          <cell r="AI3141" t="str">
            <v>Yes/05-07-2016</v>
          </cell>
          <cell r="AJ3141">
            <v>42572</v>
          </cell>
          <cell r="AK3141" t="str">
            <v>0160FBC16000789</v>
          </cell>
          <cell r="AL3141" t="str">
            <v>BKID0000160160926113</v>
          </cell>
          <cell r="AM3141">
            <v>42573</v>
          </cell>
          <cell r="AN3141" t="str">
            <v>cfr</v>
          </cell>
          <cell r="AO3141">
            <v>45760</v>
          </cell>
        </row>
        <row r="3142">
          <cell r="K3142" t="str">
            <v>VVF/TAL/EXP/0102</v>
          </cell>
          <cell r="L3142" t="str">
            <v>Sea</v>
          </cell>
          <cell r="M3142" t="str">
            <v>DTA</v>
          </cell>
          <cell r="N3142" t="str">
            <v>TALOJA</v>
          </cell>
          <cell r="O3142">
            <v>9103750105</v>
          </cell>
          <cell r="AD3142">
            <v>7644555</v>
          </cell>
          <cell r="AE3142">
            <v>42503</v>
          </cell>
          <cell r="AF3142" t="str">
            <v>16-17</v>
          </cell>
          <cell r="AG3142" t="str">
            <v>41) May-2016</v>
          </cell>
          <cell r="AH3142">
            <v>66.099999999999994</v>
          </cell>
          <cell r="AI3142" t="str">
            <v>Yes/05-07-2016</v>
          </cell>
          <cell r="AJ3142">
            <v>42570</v>
          </cell>
          <cell r="AK3142" t="str">
            <v>116216XSC000795</v>
          </cell>
          <cell r="AL3142" t="str">
            <v>BKDN0461162100305435</v>
          </cell>
          <cell r="AM3142">
            <v>42616</v>
          </cell>
          <cell r="AN3142" t="str">
            <v>cfr</v>
          </cell>
          <cell r="AO3142">
            <v>26882</v>
          </cell>
        </row>
        <row r="3143">
          <cell r="K3143" t="str">
            <v>VVF/TAL/EXP/0105</v>
          </cell>
          <cell r="L3143" t="str">
            <v>Sea</v>
          </cell>
          <cell r="M3143" t="str">
            <v>DTA</v>
          </cell>
          <cell r="N3143" t="str">
            <v>TALOJA</v>
          </cell>
          <cell r="O3143">
            <v>9103750100</v>
          </cell>
          <cell r="AD3143">
            <v>7611747</v>
          </cell>
          <cell r="AE3143">
            <v>42502</v>
          </cell>
          <cell r="AF3143" t="str">
            <v>16-17</v>
          </cell>
          <cell r="AG3143" t="str">
            <v>41) May-2016</v>
          </cell>
          <cell r="AH3143">
            <v>66.099999999999994</v>
          </cell>
          <cell r="AI3143" t="str">
            <v>Yes/05-07-2016</v>
          </cell>
          <cell r="AJ3143">
            <v>42612</v>
          </cell>
          <cell r="AK3143" t="str">
            <v>116216XUC000721</v>
          </cell>
          <cell r="AL3143" t="str">
            <v>BKDN0461162100336328</v>
          </cell>
          <cell r="AM3143">
            <v>42630</v>
          </cell>
          <cell r="AN3143" t="str">
            <v>cif</v>
          </cell>
          <cell r="AO3143">
            <v>2268</v>
          </cell>
        </row>
        <row r="3144">
          <cell r="K3144" t="str">
            <v>VVF/TAL/EXP/0106</v>
          </cell>
          <cell r="L3144" t="str">
            <v>Sea</v>
          </cell>
          <cell r="M3144" t="str">
            <v>DTA</v>
          </cell>
          <cell r="N3144" t="str">
            <v>TALOJA</v>
          </cell>
          <cell r="O3144">
            <v>9103750103</v>
          </cell>
          <cell r="AD3144">
            <v>7615290</v>
          </cell>
          <cell r="AE3144">
            <v>42502</v>
          </cell>
          <cell r="AF3144" t="str">
            <v>16-17</v>
          </cell>
          <cell r="AG3144" t="str">
            <v>41) May-2016</v>
          </cell>
          <cell r="AH3144">
            <v>66.099999999999994</v>
          </cell>
          <cell r="AI3144" t="str">
            <v>Yes/05-07-2016</v>
          </cell>
          <cell r="AJ3144">
            <v>42529</v>
          </cell>
          <cell r="AK3144" t="str">
            <v>116216XSC000688</v>
          </cell>
          <cell r="AL3144" t="str">
            <v>BKDN0461162100367272</v>
          </cell>
          <cell r="AM3144">
            <v>42636</v>
          </cell>
          <cell r="AN3144" t="str">
            <v>cfr</v>
          </cell>
          <cell r="AO3144">
            <v>70650</v>
          </cell>
        </row>
        <row r="3145">
          <cell r="K3145" t="str">
            <v>VVF/TAL/EXP/0109</v>
          </cell>
          <cell r="L3145" t="str">
            <v>Sea</v>
          </cell>
          <cell r="M3145" t="str">
            <v>DTA</v>
          </cell>
          <cell r="N3145" t="str">
            <v>TALOJA</v>
          </cell>
          <cell r="O3145">
            <v>9103750106</v>
          </cell>
          <cell r="AD3145">
            <v>7644546</v>
          </cell>
          <cell r="AE3145">
            <v>42503</v>
          </cell>
          <cell r="AF3145" t="str">
            <v>16-17</v>
          </cell>
          <cell r="AG3145" t="str">
            <v>41) May-2016</v>
          </cell>
          <cell r="AH3145">
            <v>66.099999999999994</v>
          </cell>
          <cell r="AI3145" t="str">
            <v>Yes/05-07-2016</v>
          </cell>
          <cell r="AJ3145">
            <v>42527</v>
          </cell>
          <cell r="AK3145" t="str">
            <v>116216XSC001503</v>
          </cell>
          <cell r="AL3145" t="str">
            <v>BKDN0461162100531856</v>
          </cell>
          <cell r="AM3145">
            <v>42783</v>
          </cell>
          <cell r="AN3145" t="str">
            <v>cfr</v>
          </cell>
          <cell r="AO3145">
            <v>26311</v>
          </cell>
        </row>
        <row r="3146">
          <cell r="K3146" t="str">
            <v>VVF/TAL/EXP/0111</v>
          </cell>
          <cell r="L3146" t="str">
            <v>Sea</v>
          </cell>
          <cell r="M3146" t="str">
            <v>DTA</v>
          </cell>
          <cell r="N3146" t="str">
            <v>TALOJA</v>
          </cell>
          <cell r="O3146">
            <v>9103750108</v>
          </cell>
          <cell r="AD3146">
            <v>7644528</v>
          </cell>
          <cell r="AE3146">
            <v>42503</v>
          </cell>
          <cell r="AF3146" t="str">
            <v>16-17</v>
          </cell>
          <cell r="AG3146" t="str">
            <v>41) May-2016</v>
          </cell>
          <cell r="AH3146">
            <v>66.099999999999994</v>
          </cell>
          <cell r="AI3146" t="str">
            <v>Yes/05-07-2016</v>
          </cell>
          <cell r="AJ3146">
            <v>42522</v>
          </cell>
          <cell r="AK3146" t="str">
            <v>0160FBC16000822</v>
          </cell>
          <cell r="AL3146" t="str">
            <v>BKID0000160160891990</v>
          </cell>
          <cell r="AM3146">
            <v>42523</v>
          </cell>
          <cell r="AN3146" t="str">
            <v>cif</v>
          </cell>
          <cell r="AO3146">
            <v>608.4</v>
          </cell>
        </row>
        <row r="3147">
          <cell r="K3147" t="str">
            <v>VVF/TAL/EXP/0113</v>
          </cell>
          <cell r="L3147" t="str">
            <v>Sea</v>
          </cell>
          <cell r="M3147" t="str">
            <v>DTA</v>
          </cell>
          <cell r="N3147" t="str">
            <v>TALOJA</v>
          </cell>
          <cell r="O3147">
            <v>9103750107</v>
          </cell>
          <cell r="AD3147">
            <v>7644478</v>
          </cell>
          <cell r="AE3147">
            <v>42503</v>
          </cell>
          <cell r="AF3147" t="str">
            <v>16-17</v>
          </cell>
          <cell r="AG3147" t="str">
            <v>41) May-2016</v>
          </cell>
          <cell r="AH3147">
            <v>66.099999999999994</v>
          </cell>
          <cell r="AI3147" t="str">
            <v>Yes/05-07-2016</v>
          </cell>
          <cell r="AJ3147">
            <v>42558</v>
          </cell>
          <cell r="AK3147" t="str">
            <v>116216XSC000684</v>
          </cell>
          <cell r="AL3147" t="str">
            <v>BKDN0461162100305440</v>
          </cell>
          <cell r="AM3147">
            <v>42616</v>
          </cell>
          <cell r="AN3147" t="str">
            <v>cif</v>
          </cell>
          <cell r="AO3147">
            <v>35071</v>
          </cell>
        </row>
        <row r="3148">
          <cell r="K3148" t="str">
            <v>VVF/TAL/EXP/0114</v>
          </cell>
          <cell r="L3148" t="str">
            <v>Sea</v>
          </cell>
          <cell r="M3148" t="str">
            <v>DTA</v>
          </cell>
          <cell r="N3148" t="str">
            <v>TALOJA</v>
          </cell>
          <cell r="O3148">
            <v>9103750110</v>
          </cell>
          <cell r="AD3148">
            <v>7657568</v>
          </cell>
          <cell r="AE3148">
            <v>42504</v>
          </cell>
          <cell r="AF3148" t="str">
            <v>16-17</v>
          </cell>
          <cell r="AG3148" t="str">
            <v>41) May-2016</v>
          </cell>
          <cell r="AH3148">
            <v>66.099999999999994</v>
          </cell>
          <cell r="AI3148" t="str">
            <v>Yes/05-07-2016</v>
          </cell>
          <cell r="AJ3148">
            <v>42573</v>
          </cell>
          <cell r="AK3148" t="str">
            <v>116216XUC000687</v>
          </cell>
          <cell r="AL3148" t="str">
            <v>BKDN0461162100305442</v>
          </cell>
          <cell r="AM3148">
            <v>42616</v>
          </cell>
          <cell r="AN3148" t="str">
            <v>cfr</v>
          </cell>
          <cell r="AO3148">
            <v>44562</v>
          </cell>
        </row>
        <row r="3149">
          <cell r="K3149" t="str">
            <v>VVF/TAL/EXP/0115</v>
          </cell>
          <cell r="L3149" t="str">
            <v>Sea</v>
          </cell>
          <cell r="M3149" t="str">
            <v>DTA</v>
          </cell>
          <cell r="N3149" t="str">
            <v>TALOJA</v>
          </cell>
          <cell r="O3149">
            <v>9103750111</v>
          </cell>
          <cell r="AD3149">
            <v>7678216</v>
          </cell>
          <cell r="AE3149">
            <v>42506</v>
          </cell>
          <cell r="AF3149" t="str">
            <v>16-17</v>
          </cell>
          <cell r="AG3149" t="str">
            <v>41) May-2016</v>
          </cell>
          <cell r="AH3149">
            <v>66.099999999999994</v>
          </cell>
          <cell r="AI3149" t="str">
            <v>Yes/05-07-2016</v>
          </cell>
          <cell r="AJ3149">
            <v>42543</v>
          </cell>
          <cell r="AK3149" t="str">
            <v>116216XUC00707</v>
          </cell>
          <cell r="AL3149" t="str">
            <v>BKDN0461162100367275</v>
          </cell>
          <cell r="AM3149">
            <v>42636</v>
          </cell>
          <cell r="AN3149" t="str">
            <v>cfr</v>
          </cell>
          <cell r="AO3149">
            <v>30937</v>
          </cell>
        </row>
        <row r="3150">
          <cell r="K3150" t="str">
            <v>VVF/TAL/EXP/0116</v>
          </cell>
          <cell r="L3150" t="str">
            <v>Sea</v>
          </cell>
          <cell r="M3150" t="str">
            <v>DTA</v>
          </cell>
          <cell r="N3150" t="str">
            <v>TALOJA</v>
          </cell>
          <cell r="O3150">
            <v>9103750112</v>
          </cell>
          <cell r="AD3150">
            <v>7683041</v>
          </cell>
          <cell r="AE3150">
            <v>42506</v>
          </cell>
          <cell r="AF3150" t="str">
            <v>16-17</v>
          </cell>
          <cell r="AG3150" t="str">
            <v>41) May-2016</v>
          </cell>
          <cell r="AH3150">
            <v>66.099999999999994</v>
          </cell>
          <cell r="AI3150" t="str">
            <v>Yes/05-07-2016</v>
          </cell>
          <cell r="AJ3150">
            <v>42594</v>
          </cell>
          <cell r="AK3150" t="str">
            <v>116216XUC000780</v>
          </cell>
          <cell r="AL3150" t="str">
            <v>BKDN0461162100305444</v>
          </cell>
          <cell r="AM3150">
            <v>42616</v>
          </cell>
          <cell r="AN3150" t="str">
            <v>cif</v>
          </cell>
          <cell r="AO3150">
            <v>25033</v>
          </cell>
        </row>
        <row r="3151">
          <cell r="K3151" t="str">
            <v>VVF/TAL/EXP/0117</v>
          </cell>
          <cell r="L3151" t="str">
            <v>Sea</v>
          </cell>
          <cell r="M3151" t="str">
            <v>DTA</v>
          </cell>
          <cell r="N3151" t="str">
            <v>TALOJA</v>
          </cell>
          <cell r="O3151">
            <v>9103750113</v>
          </cell>
          <cell r="AD3151">
            <v>7683049</v>
          </cell>
          <cell r="AE3151">
            <v>42506</v>
          </cell>
          <cell r="AF3151" t="str">
            <v>16-17</v>
          </cell>
          <cell r="AG3151" t="str">
            <v>41) May-2016</v>
          </cell>
          <cell r="AH3151">
            <v>66.099999999999994</v>
          </cell>
          <cell r="AI3151" t="str">
            <v>Yes/05-07-2016</v>
          </cell>
          <cell r="AJ3151">
            <v>42594</v>
          </cell>
          <cell r="AK3151" t="str">
            <v>116216XUC000779</v>
          </cell>
          <cell r="AL3151" t="str">
            <v>BKDN0461162100305445</v>
          </cell>
          <cell r="AM3151">
            <v>42616</v>
          </cell>
          <cell r="AN3151" t="str">
            <v>cif</v>
          </cell>
          <cell r="AO3151">
            <v>74678</v>
          </cell>
        </row>
        <row r="3152">
          <cell r="K3152" t="str">
            <v>VVF/TAL/EXP/0118</v>
          </cell>
          <cell r="L3152" t="str">
            <v>Sea</v>
          </cell>
          <cell r="M3152" t="str">
            <v>DTA</v>
          </cell>
          <cell r="N3152" t="str">
            <v>TALOJA</v>
          </cell>
          <cell r="O3152">
            <v>9103750114</v>
          </cell>
          <cell r="AD3152">
            <v>7683081</v>
          </cell>
          <cell r="AE3152">
            <v>42506</v>
          </cell>
          <cell r="AF3152" t="str">
            <v>16-17</v>
          </cell>
          <cell r="AG3152" t="str">
            <v>41) May-2016</v>
          </cell>
          <cell r="AH3152">
            <v>66.099999999999994</v>
          </cell>
          <cell r="AI3152" t="str">
            <v>Yes/05-07-2016</v>
          </cell>
          <cell r="AJ3152">
            <v>42605</v>
          </cell>
          <cell r="AK3152" t="str">
            <v>0160FBN16000116</v>
          </cell>
          <cell r="AL3152" t="str">
            <v>BKID0000160160947185</v>
          </cell>
          <cell r="AM3152">
            <v>42606</v>
          </cell>
          <cell r="AN3152" t="str">
            <v>cif</v>
          </cell>
          <cell r="AO3152">
            <v>203850</v>
          </cell>
        </row>
        <row r="3153">
          <cell r="K3153" t="str">
            <v>VVF/TAL/EXP/0121</v>
          </cell>
          <cell r="L3153" t="str">
            <v>Sea</v>
          </cell>
          <cell r="M3153" t="str">
            <v>DTA</v>
          </cell>
          <cell r="N3153" t="str">
            <v>TALOJA</v>
          </cell>
          <cell r="O3153">
            <v>9103750117</v>
          </cell>
          <cell r="AD3153">
            <v>7708726</v>
          </cell>
          <cell r="AE3153">
            <v>42507</v>
          </cell>
          <cell r="AF3153" t="str">
            <v>16-17</v>
          </cell>
          <cell r="AG3153" t="str">
            <v>41) May-2016</v>
          </cell>
          <cell r="AH3153">
            <v>66.099999999999994</v>
          </cell>
          <cell r="AI3153" t="str">
            <v>Yes/05-07-2016</v>
          </cell>
          <cell r="AJ3153">
            <v>42527</v>
          </cell>
          <cell r="AK3153" t="str">
            <v>116216XSC000858</v>
          </cell>
          <cell r="AL3153" t="str">
            <v>BKDN0461162100531857</v>
          </cell>
          <cell r="AM3153">
            <v>42783</v>
          </cell>
          <cell r="AN3153" t="str">
            <v>cif</v>
          </cell>
          <cell r="AO3153">
            <v>43200</v>
          </cell>
        </row>
        <row r="3154">
          <cell r="K3154" t="str">
            <v>VVF/TAL/EXP/0122</v>
          </cell>
          <cell r="L3154" t="str">
            <v>Sea</v>
          </cell>
          <cell r="M3154" t="str">
            <v>DTA</v>
          </cell>
          <cell r="N3154" t="str">
            <v>TALOJA</v>
          </cell>
          <cell r="O3154">
            <v>9103750116</v>
          </cell>
          <cell r="AD3154">
            <v>7708709</v>
          </cell>
          <cell r="AE3154">
            <v>42507</v>
          </cell>
          <cell r="AF3154" t="str">
            <v>16-17</v>
          </cell>
          <cell r="AG3154" t="str">
            <v>41) May-2016</v>
          </cell>
          <cell r="AH3154">
            <v>66.099999999999994</v>
          </cell>
          <cell r="AI3154" t="str">
            <v>Yes/05-07-2016</v>
          </cell>
          <cell r="AJ3154">
            <v>42551</v>
          </cell>
          <cell r="AK3154" t="str">
            <v>116216XUC000706</v>
          </cell>
          <cell r="AL3154" t="str">
            <v>BKDN0461162100305447</v>
          </cell>
          <cell r="AM3154">
            <v>42616</v>
          </cell>
          <cell r="AN3154" t="str">
            <v>cif</v>
          </cell>
          <cell r="AO3154">
            <v>161458</v>
          </cell>
        </row>
        <row r="3155">
          <cell r="K3155" t="str">
            <v>VVF/TAL/EXP/0125</v>
          </cell>
          <cell r="L3155" t="str">
            <v>Sea</v>
          </cell>
          <cell r="M3155" t="str">
            <v>DTA</v>
          </cell>
          <cell r="N3155" t="str">
            <v>TALOJA</v>
          </cell>
          <cell r="O3155">
            <v>9103750119</v>
          </cell>
          <cell r="AD3155">
            <v>7728180</v>
          </cell>
          <cell r="AE3155">
            <v>42508</v>
          </cell>
          <cell r="AF3155" t="str">
            <v>16-17</v>
          </cell>
          <cell r="AG3155" t="str">
            <v>41) May-2016</v>
          </cell>
          <cell r="AH3155">
            <v>66.099999999999994</v>
          </cell>
          <cell r="AI3155" t="str">
            <v>Yes/05-07-2016</v>
          </cell>
          <cell r="AJ3155">
            <v>42594</v>
          </cell>
          <cell r="AK3155" t="str">
            <v>116216XUC000765</v>
          </cell>
          <cell r="AL3155" t="str">
            <v>BKDN0461162100305449</v>
          </cell>
          <cell r="AM3155">
            <v>42616</v>
          </cell>
          <cell r="AN3155" t="str">
            <v>cif</v>
          </cell>
          <cell r="AO3155">
            <v>75447</v>
          </cell>
        </row>
        <row r="3156">
          <cell r="K3156" t="str">
            <v>VVF/TAL/EXP/0126</v>
          </cell>
          <cell r="L3156" t="str">
            <v>Sea</v>
          </cell>
          <cell r="M3156" t="str">
            <v>DTA</v>
          </cell>
          <cell r="N3156" t="str">
            <v>TALOJA</v>
          </cell>
          <cell r="O3156">
            <v>9103750122</v>
          </cell>
          <cell r="AD3156">
            <v>7737249</v>
          </cell>
          <cell r="AE3156">
            <v>42509</v>
          </cell>
          <cell r="AF3156" t="str">
            <v>16-17</v>
          </cell>
          <cell r="AG3156" t="str">
            <v>41) May-2016</v>
          </cell>
          <cell r="AH3156">
            <v>1</v>
          </cell>
          <cell r="AI3156" t="str">
            <v>Yes/05-07-2016</v>
          </cell>
          <cell r="AJ3156">
            <v>42545</v>
          </cell>
          <cell r="AK3156" t="str">
            <v>19791617C2498</v>
          </cell>
          <cell r="AL3156" t="str">
            <v>UCBA0001979160202152</v>
          </cell>
          <cell r="AM3156">
            <v>42548</v>
          </cell>
          <cell r="AN3156" t="str">
            <v>cfr</v>
          </cell>
          <cell r="AO3156">
            <v>20311493.890000001</v>
          </cell>
        </row>
        <row r="3157">
          <cell r="K3157" t="str">
            <v>VVF/TAL/EXP/0128</v>
          </cell>
          <cell r="L3157" t="str">
            <v>Sea</v>
          </cell>
          <cell r="M3157" t="str">
            <v>DTA</v>
          </cell>
          <cell r="N3157" t="str">
            <v>TALOJA</v>
          </cell>
          <cell r="O3157">
            <v>9103750120</v>
          </cell>
          <cell r="AD3157">
            <v>7747681</v>
          </cell>
          <cell r="AE3157">
            <v>42509</v>
          </cell>
          <cell r="AF3157" t="str">
            <v>16-17</v>
          </cell>
          <cell r="AG3157" t="str">
            <v>41) May-2016</v>
          </cell>
          <cell r="AH3157">
            <v>66.349999999999994</v>
          </cell>
          <cell r="AI3157" t="str">
            <v>Yes/05-07-2016</v>
          </cell>
          <cell r="AJ3157">
            <v>42600</v>
          </cell>
          <cell r="AK3157" t="str">
            <v>116216XUC000778</v>
          </cell>
          <cell r="AL3157" t="str">
            <v>BKDN0461162100305450</v>
          </cell>
          <cell r="AM3157">
            <v>42616</v>
          </cell>
          <cell r="AN3157" t="str">
            <v>cif</v>
          </cell>
          <cell r="AO3157">
            <v>66240</v>
          </cell>
        </row>
        <row r="3158">
          <cell r="K3158" t="str">
            <v>VVF/TAL/EXP/0129</v>
          </cell>
          <cell r="L3158" t="str">
            <v>Sea</v>
          </cell>
          <cell r="M3158" t="str">
            <v>DTA</v>
          </cell>
          <cell r="N3158" t="str">
            <v>TALOJA</v>
          </cell>
          <cell r="O3158">
            <v>9103750123</v>
          </cell>
          <cell r="AD3158">
            <v>7755748</v>
          </cell>
          <cell r="AE3158">
            <v>42509</v>
          </cell>
          <cell r="AF3158" t="str">
            <v>16-17</v>
          </cell>
          <cell r="AG3158" t="str">
            <v>41) May-2016</v>
          </cell>
          <cell r="AH3158">
            <v>1</v>
          </cell>
          <cell r="AI3158" t="str">
            <v>Yes/05-07-2016</v>
          </cell>
          <cell r="AJ3158">
            <v>42545</v>
          </cell>
          <cell r="AK3158" t="str">
            <v>19791617C2498</v>
          </cell>
          <cell r="AL3158" t="str">
            <v>UCBA0001979160202151</v>
          </cell>
          <cell r="AM3158">
            <v>42548</v>
          </cell>
          <cell r="AN3158" t="str">
            <v>cfr</v>
          </cell>
          <cell r="AO3158">
            <v>7592959.1500000004</v>
          </cell>
        </row>
        <row r="3159">
          <cell r="K3159" t="str">
            <v>VVF/TAL/EXP/0130</v>
          </cell>
          <cell r="L3159" t="str">
            <v>Sea</v>
          </cell>
          <cell r="M3159" t="str">
            <v>DTA</v>
          </cell>
          <cell r="N3159" t="str">
            <v>TALOJA</v>
          </cell>
          <cell r="O3159">
            <v>9103750124</v>
          </cell>
          <cell r="AD3159">
            <v>7755728</v>
          </cell>
          <cell r="AE3159">
            <v>42509</v>
          </cell>
          <cell r="AF3159" t="str">
            <v>16-17</v>
          </cell>
          <cell r="AG3159" t="str">
            <v>41) May-2016</v>
          </cell>
          <cell r="AH3159">
            <v>66.099999999999994</v>
          </cell>
          <cell r="AI3159" t="str">
            <v>Yes/05-07-2016</v>
          </cell>
          <cell r="AJ3159">
            <v>42594</v>
          </cell>
          <cell r="AK3159" t="str">
            <v>116216XSC000696</v>
          </cell>
          <cell r="AL3159" t="str">
            <v>BKDN0461162100305452</v>
          </cell>
          <cell r="AM3159">
            <v>42616</v>
          </cell>
          <cell r="AN3159" t="str">
            <v>cfr</v>
          </cell>
          <cell r="AO3159">
            <v>44162</v>
          </cell>
        </row>
        <row r="3160">
          <cell r="K3160" t="str">
            <v>VVF/TAL/EXP/0131</v>
          </cell>
          <cell r="L3160" t="str">
            <v>Sea</v>
          </cell>
          <cell r="M3160" t="str">
            <v>DTA</v>
          </cell>
          <cell r="N3160" t="str">
            <v>TALOJA</v>
          </cell>
          <cell r="O3160">
            <v>9103750121</v>
          </cell>
          <cell r="AD3160">
            <v>7756110</v>
          </cell>
          <cell r="AE3160">
            <v>42509</v>
          </cell>
          <cell r="AF3160" t="str">
            <v>16-17</v>
          </cell>
          <cell r="AG3160" t="str">
            <v>41) May-2016</v>
          </cell>
          <cell r="AH3160">
            <v>66.099999999999994</v>
          </cell>
          <cell r="AI3160" t="str">
            <v>Yes/05-07-2016</v>
          </cell>
          <cell r="AJ3160">
            <v>42527</v>
          </cell>
          <cell r="AK3160" t="str">
            <v>116216XSC000802</v>
          </cell>
          <cell r="AL3160" t="str">
            <v>BKDN0461162100531858</v>
          </cell>
          <cell r="AM3160">
            <v>42783</v>
          </cell>
          <cell r="AN3160" t="str">
            <v>cif</v>
          </cell>
          <cell r="AO3160">
            <v>25143</v>
          </cell>
        </row>
        <row r="3161">
          <cell r="K3161" t="str">
            <v>VVF/TAL/EXP/0135</v>
          </cell>
          <cell r="L3161" t="str">
            <v>Sea</v>
          </cell>
          <cell r="M3161" t="str">
            <v>DTA</v>
          </cell>
          <cell r="N3161" t="str">
            <v>TALOJA</v>
          </cell>
          <cell r="O3161">
            <v>9103750126</v>
          </cell>
          <cell r="AD3161">
            <v>7775225</v>
          </cell>
          <cell r="AE3161">
            <v>42510</v>
          </cell>
          <cell r="AF3161" t="str">
            <v>16-17</v>
          </cell>
          <cell r="AG3161" t="str">
            <v>41) May-2016</v>
          </cell>
          <cell r="AH3161">
            <v>66.349999999999994</v>
          </cell>
          <cell r="AI3161" t="str">
            <v>Yes/05-07-2016</v>
          </cell>
          <cell r="AJ3161">
            <v>42635</v>
          </cell>
          <cell r="AK3161" t="str">
            <v>116216XUC000801</v>
          </cell>
          <cell r="AL3161" t="str">
            <v>BKDN0461162100367277</v>
          </cell>
          <cell r="AM3161">
            <v>42636</v>
          </cell>
          <cell r="AN3161" t="str">
            <v>cif</v>
          </cell>
          <cell r="AO3161">
            <v>1013.65</v>
          </cell>
        </row>
        <row r="3162">
          <cell r="K3162" t="str">
            <v>VVF/TAL/EXP/0136</v>
          </cell>
          <cell r="L3162" t="str">
            <v>Sea</v>
          </cell>
          <cell r="M3162" t="str">
            <v>DTA</v>
          </cell>
          <cell r="N3162" t="str">
            <v>TALOJA</v>
          </cell>
          <cell r="O3162">
            <v>9103750127</v>
          </cell>
          <cell r="AD3162">
            <v>7779788</v>
          </cell>
          <cell r="AE3162">
            <v>42510</v>
          </cell>
          <cell r="AF3162" t="str">
            <v>16-17</v>
          </cell>
          <cell r="AG3162" t="str">
            <v>41) May-2016</v>
          </cell>
          <cell r="AH3162">
            <v>66.349999999999994</v>
          </cell>
          <cell r="AI3162" t="str">
            <v>Yes/05-07-2016</v>
          </cell>
          <cell r="AJ3162">
            <v>42594</v>
          </cell>
          <cell r="AK3162" t="str">
            <v>116216XUC000773</v>
          </cell>
          <cell r="AL3162" t="str">
            <v>BKDN0461162100305454</v>
          </cell>
          <cell r="AM3162">
            <v>42616</v>
          </cell>
          <cell r="AN3162" t="str">
            <v>cif</v>
          </cell>
          <cell r="AO3162">
            <v>54015</v>
          </cell>
        </row>
        <row r="3163">
          <cell r="K3163" t="str">
            <v>VVF/TAL/EXP/0137</v>
          </cell>
          <cell r="L3163" t="str">
            <v>Sea</v>
          </cell>
          <cell r="M3163" t="str">
            <v>DTA</v>
          </cell>
          <cell r="N3163" t="str">
            <v>TALOJA</v>
          </cell>
          <cell r="O3163">
            <v>9103750128</v>
          </cell>
          <cell r="AD3163">
            <v>7784880</v>
          </cell>
          <cell r="AE3163">
            <v>42511</v>
          </cell>
          <cell r="AF3163" t="str">
            <v>16-17</v>
          </cell>
          <cell r="AG3163" t="str">
            <v>41) May-2016</v>
          </cell>
          <cell r="AH3163">
            <v>66.349999999999994</v>
          </cell>
          <cell r="AI3163" t="str">
            <v>Yes/05-07-2016</v>
          </cell>
          <cell r="AJ3163">
            <v>42590</v>
          </cell>
          <cell r="AK3163" t="str">
            <v>116216XUC001078</v>
          </cell>
          <cell r="AL3163" t="str">
            <v>BKDN0461162100505963</v>
          </cell>
          <cell r="AM3163">
            <v>42738</v>
          </cell>
          <cell r="AN3163" t="str">
            <v>cfr</v>
          </cell>
          <cell r="AO3163">
            <v>16320</v>
          </cell>
        </row>
        <row r="3164">
          <cell r="K3164" t="str">
            <v>VVF/TAL/EXP/0138</v>
          </cell>
          <cell r="L3164" t="str">
            <v>Sea</v>
          </cell>
          <cell r="M3164" t="str">
            <v>DTA</v>
          </cell>
          <cell r="N3164" t="str">
            <v>TALOJA</v>
          </cell>
          <cell r="O3164">
            <v>9103750129</v>
          </cell>
          <cell r="AD3164">
            <v>7784886</v>
          </cell>
          <cell r="AE3164">
            <v>42511</v>
          </cell>
          <cell r="AF3164" t="str">
            <v>16-17</v>
          </cell>
          <cell r="AG3164" t="str">
            <v>41) May-2016</v>
          </cell>
          <cell r="AH3164">
            <v>66.349999999999994</v>
          </cell>
          <cell r="AI3164" t="str">
            <v>Yes/05-07-2016</v>
          </cell>
          <cell r="AJ3164">
            <v>42590</v>
          </cell>
          <cell r="AK3164" t="str">
            <v>116216XUC001078</v>
          </cell>
          <cell r="AL3164" t="str">
            <v>BKDN0461162100505965</v>
          </cell>
          <cell r="AM3164">
            <v>42738</v>
          </cell>
          <cell r="AN3164" t="str">
            <v>cfr</v>
          </cell>
          <cell r="AO3164">
            <v>16995</v>
          </cell>
        </row>
        <row r="3165">
          <cell r="K3165" t="str">
            <v>VVF/TAL/EXP/0139</v>
          </cell>
          <cell r="L3165" t="str">
            <v>Sea</v>
          </cell>
          <cell r="M3165" t="str">
            <v>DTA</v>
          </cell>
          <cell r="N3165" t="str">
            <v>TALOJA</v>
          </cell>
          <cell r="O3165">
            <v>9103750130</v>
          </cell>
          <cell r="AD3165">
            <v>7784879</v>
          </cell>
          <cell r="AE3165">
            <v>42511</v>
          </cell>
          <cell r="AF3165" t="str">
            <v>16-17</v>
          </cell>
          <cell r="AG3165" t="str">
            <v>41) May-2016</v>
          </cell>
          <cell r="AH3165">
            <v>1</v>
          </cell>
          <cell r="AI3165" t="str">
            <v>Yes/05-07-2016</v>
          </cell>
          <cell r="AJ3165">
            <v>42476</v>
          </cell>
          <cell r="AK3165" t="str">
            <v>116216XSC001181</v>
          </cell>
          <cell r="AL3165" t="str">
            <v>BKDN0461162100505866</v>
          </cell>
          <cell r="AM3165">
            <v>42737</v>
          </cell>
          <cell r="AN3165" t="str">
            <v>cfr</v>
          </cell>
          <cell r="AO3165">
            <v>1132387.2</v>
          </cell>
        </row>
        <row r="3166">
          <cell r="K3166" t="str">
            <v>VVF/TAL/EXP/0140</v>
          </cell>
          <cell r="L3166" t="str">
            <v>Sea</v>
          </cell>
          <cell r="M3166" t="str">
            <v>DTA</v>
          </cell>
          <cell r="N3166" t="str">
            <v>TALOJA</v>
          </cell>
          <cell r="O3166">
            <v>9103750131</v>
          </cell>
          <cell r="AD3166">
            <v>7784881</v>
          </cell>
          <cell r="AE3166">
            <v>42511</v>
          </cell>
          <cell r="AF3166" t="str">
            <v>16-17</v>
          </cell>
          <cell r="AG3166" t="str">
            <v>41) May-2016</v>
          </cell>
          <cell r="AH3166">
            <v>66.349999999999994</v>
          </cell>
          <cell r="AI3166" t="str">
            <v>Yes/05-07-2016</v>
          </cell>
          <cell r="AJ3166">
            <v>42527</v>
          </cell>
          <cell r="AK3166" t="str">
            <v>116216XSC000857</v>
          </cell>
          <cell r="AL3166" t="str">
            <v>BKDN0461162100367279</v>
          </cell>
          <cell r="AM3166">
            <v>42636</v>
          </cell>
          <cell r="AN3166" t="str">
            <v>fob</v>
          </cell>
          <cell r="AO3166">
            <v>37658.25</v>
          </cell>
        </row>
        <row r="3167">
          <cell r="K3167" t="str">
            <v>VVF/TAL/EXP/0141</v>
          </cell>
          <cell r="L3167" t="str">
            <v>Sea</v>
          </cell>
          <cell r="M3167" t="str">
            <v>DTA</v>
          </cell>
          <cell r="N3167" t="str">
            <v>TALOJA</v>
          </cell>
          <cell r="O3167">
            <v>9103750134</v>
          </cell>
          <cell r="AD3167">
            <v>7784899</v>
          </cell>
          <cell r="AE3167">
            <v>42511</v>
          </cell>
          <cell r="AF3167" t="str">
            <v>16-17</v>
          </cell>
          <cell r="AG3167" t="str">
            <v>41) May-2016</v>
          </cell>
          <cell r="AH3167">
            <v>1</v>
          </cell>
          <cell r="AI3167" t="str">
            <v>Yes/05-07-2016</v>
          </cell>
          <cell r="AJ3167">
            <v>42545</v>
          </cell>
          <cell r="AK3167" t="str">
            <v>19791617C2536</v>
          </cell>
          <cell r="AL3167" t="str">
            <v>UCBA0001979160202153</v>
          </cell>
          <cell r="AM3167">
            <v>42548</v>
          </cell>
          <cell r="AN3167" t="str">
            <v>cfr</v>
          </cell>
          <cell r="AO3167">
            <v>27927366.43</v>
          </cell>
        </row>
        <row r="3168">
          <cell r="K3168" t="str">
            <v>VVF/TAL/EXP/0142</v>
          </cell>
          <cell r="L3168" t="str">
            <v>Sea</v>
          </cell>
          <cell r="M3168" t="str">
            <v>DTA</v>
          </cell>
          <cell r="N3168" t="str">
            <v>TALOJA</v>
          </cell>
          <cell r="O3168">
            <v>9103750133</v>
          </cell>
          <cell r="AD3168">
            <v>7787744</v>
          </cell>
          <cell r="AE3168">
            <v>42511</v>
          </cell>
          <cell r="AF3168" t="str">
            <v>16-17</v>
          </cell>
          <cell r="AG3168" t="str">
            <v>41) May-2016</v>
          </cell>
          <cell r="AH3168">
            <v>66.349999999999994</v>
          </cell>
          <cell r="AI3168" t="str">
            <v>Yes/05-07-2016</v>
          </cell>
          <cell r="AJ3168">
            <v>42542</v>
          </cell>
          <cell r="AK3168" t="str">
            <v>116216XUC000766</v>
          </cell>
          <cell r="AL3168" t="str">
            <v>BKDN0461162100336329</v>
          </cell>
          <cell r="AM3168">
            <v>42630</v>
          </cell>
          <cell r="AN3168" t="str">
            <v>cif</v>
          </cell>
          <cell r="AO3168">
            <v>3700</v>
          </cell>
        </row>
        <row r="3169">
          <cell r="K3169" t="str">
            <v>VVF/TAL/EXP/0143</v>
          </cell>
          <cell r="L3169" t="str">
            <v>Sea</v>
          </cell>
          <cell r="M3169" t="str">
            <v>DTA</v>
          </cell>
          <cell r="N3169" t="str">
            <v>TALOJA</v>
          </cell>
          <cell r="O3169">
            <v>9103750132</v>
          </cell>
          <cell r="AD3169">
            <v>7791460</v>
          </cell>
          <cell r="AE3169">
            <v>42511</v>
          </cell>
          <cell r="AF3169" t="str">
            <v>16-17</v>
          </cell>
          <cell r="AG3169" t="str">
            <v>41) May-2016</v>
          </cell>
          <cell r="AH3169">
            <v>66.349999999999994</v>
          </cell>
          <cell r="AI3169" t="str">
            <v>Yes/05-07-2016</v>
          </cell>
          <cell r="AJ3169">
            <v>42499</v>
          </cell>
          <cell r="AK3169" t="str">
            <v>116216XSC001185</v>
          </cell>
          <cell r="AL3169" t="str">
            <v>BKDN0461162100505892</v>
          </cell>
          <cell r="AM3169">
            <v>42738</v>
          </cell>
          <cell r="AN3169" t="str">
            <v>cfr</v>
          </cell>
          <cell r="AO3169">
            <v>20000</v>
          </cell>
        </row>
        <row r="3170">
          <cell r="K3170" t="str">
            <v>VVF/TAL/EXP/0120</v>
          </cell>
          <cell r="L3170" t="str">
            <v>Sea</v>
          </cell>
          <cell r="M3170" t="str">
            <v>DTA</v>
          </cell>
          <cell r="N3170" t="str">
            <v>TALOJA</v>
          </cell>
          <cell r="O3170">
            <v>9103750135</v>
          </cell>
          <cell r="AD3170">
            <v>7780982</v>
          </cell>
          <cell r="AE3170">
            <v>42510</v>
          </cell>
          <cell r="AF3170" t="str">
            <v>16-17</v>
          </cell>
          <cell r="AG3170" t="str">
            <v>41) May-2016</v>
          </cell>
          <cell r="AH3170">
            <v>66.349999999999994</v>
          </cell>
          <cell r="AI3170" t="str">
            <v>Yes/12-07-2016</v>
          </cell>
          <cell r="AJ3170" t="str">
            <v>no</v>
          </cell>
          <cell r="AN3170" t="str">
            <v>cif</v>
          </cell>
        </row>
        <row r="3171">
          <cell r="K3171" t="str">
            <v>VVF/TAL/EXP/0134</v>
          </cell>
          <cell r="L3171" t="str">
            <v>Sea</v>
          </cell>
          <cell r="M3171" t="str">
            <v>DTA</v>
          </cell>
          <cell r="N3171" t="str">
            <v>TALOJA</v>
          </cell>
          <cell r="O3171">
            <v>9103750125</v>
          </cell>
          <cell r="AD3171">
            <v>7775185</v>
          </cell>
          <cell r="AE3171">
            <v>42510</v>
          </cell>
          <cell r="AF3171" t="str">
            <v>16-17</v>
          </cell>
          <cell r="AG3171" t="str">
            <v>41) May-2016</v>
          </cell>
          <cell r="AH3171">
            <v>66.349999999999994</v>
          </cell>
          <cell r="AI3171" t="str">
            <v>Yes/12-07-2016</v>
          </cell>
          <cell r="AJ3171">
            <v>42506</v>
          </cell>
          <cell r="AK3171" t="str">
            <v>116216XSC001178</v>
          </cell>
          <cell r="AL3171" t="str">
            <v>BKDN0461162100505865</v>
          </cell>
          <cell r="AM3171">
            <v>42737</v>
          </cell>
          <cell r="AN3171" t="str">
            <v>cif</v>
          </cell>
          <cell r="AO3171">
            <v>15660</v>
          </cell>
        </row>
        <row r="3172">
          <cell r="K3172" t="str">
            <v>VVF/TAL/EXP/0155</v>
          </cell>
          <cell r="L3172" t="str">
            <v>Sea</v>
          </cell>
          <cell r="M3172" t="str">
            <v>DTA</v>
          </cell>
          <cell r="N3172" t="str">
            <v>TALOJA</v>
          </cell>
          <cell r="O3172">
            <v>9103750138</v>
          </cell>
          <cell r="AD3172">
            <v>7855138</v>
          </cell>
          <cell r="AE3172">
            <v>42515</v>
          </cell>
          <cell r="AF3172" t="str">
            <v>16-17</v>
          </cell>
          <cell r="AG3172" t="str">
            <v>41) May-2016</v>
          </cell>
          <cell r="AH3172">
            <v>66.349999999999994</v>
          </cell>
          <cell r="AI3172" t="str">
            <v>Yes/12-07-2016</v>
          </cell>
          <cell r="AJ3172">
            <v>42499</v>
          </cell>
          <cell r="AK3172" t="str">
            <v>116216XSC001179</v>
          </cell>
          <cell r="AL3172" t="str">
            <v>BKDN0461162100505893</v>
          </cell>
          <cell r="AM3172">
            <v>42738</v>
          </cell>
          <cell r="AN3172" t="str">
            <v>fob</v>
          </cell>
          <cell r="AO3172">
            <v>7140</v>
          </cell>
        </row>
        <row r="3173">
          <cell r="K3173" t="str">
            <v>VVF/TAL/EXP/0160</v>
          </cell>
          <cell r="L3173" t="str">
            <v>Sea</v>
          </cell>
          <cell r="M3173" t="str">
            <v>DTA</v>
          </cell>
          <cell r="N3173" t="str">
            <v>TALOJA</v>
          </cell>
          <cell r="O3173">
            <v>9103750144</v>
          </cell>
          <cell r="AD3173">
            <v>7896495</v>
          </cell>
          <cell r="AE3173">
            <v>42516</v>
          </cell>
          <cell r="AF3173" t="str">
            <v>16-17</v>
          </cell>
          <cell r="AG3173" t="str">
            <v>41) May-2016</v>
          </cell>
          <cell r="AH3173">
            <v>1</v>
          </cell>
          <cell r="AI3173" t="str">
            <v>Yes/12-07-2016</v>
          </cell>
          <cell r="AJ3173">
            <v>42539</v>
          </cell>
          <cell r="AK3173" t="str">
            <v>19791617C2533</v>
          </cell>
          <cell r="AL3173" t="str">
            <v>UCBA0001979160201274</v>
          </cell>
          <cell r="AM3173">
            <v>42541</v>
          </cell>
          <cell r="AN3173" t="str">
            <v>cfr</v>
          </cell>
          <cell r="AO3173">
            <v>3060736</v>
          </cell>
        </row>
        <row r="3174">
          <cell r="K3174" t="str">
            <v>VVF/TAL/EXP/0161</v>
          </cell>
          <cell r="L3174" t="str">
            <v>Sea</v>
          </cell>
          <cell r="M3174" t="str">
            <v>DTA</v>
          </cell>
          <cell r="N3174" t="str">
            <v>TALOJA</v>
          </cell>
          <cell r="O3174">
            <v>9103750139</v>
          </cell>
          <cell r="AD3174">
            <v>7896473</v>
          </cell>
          <cell r="AE3174">
            <v>42516</v>
          </cell>
          <cell r="AF3174" t="str">
            <v>16-17</v>
          </cell>
          <cell r="AG3174" t="str">
            <v>41) May-2016</v>
          </cell>
          <cell r="AH3174">
            <v>66.349999999999994</v>
          </cell>
          <cell r="AI3174" t="str">
            <v>Yes/12-07-2016</v>
          </cell>
          <cell r="AJ3174">
            <v>42494</v>
          </cell>
          <cell r="AK3174" t="str">
            <v>116216XSC001177</v>
          </cell>
          <cell r="AL3174" t="str">
            <v>BKDN0461162100505894</v>
          </cell>
          <cell r="AM3174">
            <v>42738</v>
          </cell>
          <cell r="AN3174" t="str">
            <v>fob</v>
          </cell>
          <cell r="AO3174">
            <v>20165</v>
          </cell>
        </row>
        <row r="3175">
          <cell r="K3175" t="str">
            <v>VVF/TAL/EXP/0163</v>
          </cell>
          <cell r="L3175" t="str">
            <v>Sea</v>
          </cell>
          <cell r="M3175" t="str">
            <v>DTA</v>
          </cell>
          <cell r="N3175" t="str">
            <v>TALOJA</v>
          </cell>
          <cell r="O3175">
            <v>9103750142</v>
          </cell>
          <cell r="AD3175">
            <v>7896488</v>
          </cell>
          <cell r="AE3175">
            <v>42516</v>
          </cell>
          <cell r="AF3175" t="str">
            <v>16-17</v>
          </cell>
          <cell r="AG3175" t="str">
            <v>41) May-2016</v>
          </cell>
          <cell r="AH3175">
            <v>66.349999999999994</v>
          </cell>
          <cell r="AI3175" t="str">
            <v>Yes/12-07-2016</v>
          </cell>
          <cell r="AJ3175">
            <v>42545</v>
          </cell>
          <cell r="AK3175" t="str">
            <v>116216XSC000730</v>
          </cell>
          <cell r="AL3175" t="str">
            <v>BKDN0461162100336330</v>
          </cell>
          <cell r="AM3175">
            <v>42630</v>
          </cell>
          <cell r="AN3175" t="str">
            <v>cif</v>
          </cell>
          <cell r="AO3175">
            <v>111242</v>
          </cell>
        </row>
        <row r="3176">
          <cell r="K3176" t="str">
            <v>VVF/TAL/EXP/0164</v>
          </cell>
          <cell r="L3176" t="str">
            <v>Sea</v>
          </cell>
          <cell r="M3176" t="str">
            <v>DTA</v>
          </cell>
          <cell r="N3176" t="str">
            <v>TALOJA</v>
          </cell>
          <cell r="O3176">
            <v>9103750146</v>
          </cell>
          <cell r="AD3176">
            <v>7896492</v>
          </cell>
          <cell r="AE3176">
            <v>42516</v>
          </cell>
          <cell r="AF3176" t="str">
            <v>16-17</v>
          </cell>
          <cell r="AG3176" t="str">
            <v>41) May-2016</v>
          </cell>
          <cell r="AH3176">
            <v>1</v>
          </cell>
          <cell r="AI3176" t="str">
            <v>Yes/12-07-2016</v>
          </cell>
          <cell r="AJ3176">
            <v>42562</v>
          </cell>
          <cell r="AK3176" t="str">
            <v>19791617C2534</v>
          </cell>
          <cell r="AL3176" t="str">
            <v>UCBA0001979160204189</v>
          </cell>
          <cell r="AM3176">
            <v>42564</v>
          </cell>
          <cell r="AN3176" t="str">
            <v>cfr</v>
          </cell>
          <cell r="AO3176">
            <v>4643043.84</v>
          </cell>
        </row>
        <row r="3177">
          <cell r="K3177" t="str">
            <v>VVF/TAL/EXP/0165</v>
          </cell>
          <cell r="L3177" t="str">
            <v>Sea</v>
          </cell>
          <cell r="M3177" t="str">
            <v>DTA</v>
          </cell>
          <cell r="N3177" t="str">
            <v>TALOJA</v>
          </cell>
          <cell r="O3177">
            <v>9103750147</v>
          </cell>
          <cell r="AD3177">
            <v>7905087</v>
          </cell>
          <cell r="AE3177">
            <v>42517</v>
          </cell>
          <cell r="AF3177" t="str">
            <v>16-17</v>
          </cell>
          <cell r="AG3177" t="str">
            <v>41) May-2016</v>
          </cell>
          <cell r="AH3177">
            <v>1</v>
          </cell>
          <cell r="AI3177" t="str">
            <v>Yes/12-07-2016</v>
          </cell>
          <cell r="AJ3177">
            <v>42562</v>
          </cell>
          <cell r="AK3177" t="str">
            <v>19791617C2534</v>
          </cell>
          <cell r="AL3177" t="str">
            <v>UCBA0001979160204188</v>
          </cell>
          <cell r="AM3177">
            <v>42564</v>
          </cell>
          <cell r="AN3177" t="str">
            <v>cfr</v>
          </cell>
          <cell r="AO3177">
            <v>3130346.43</v>
          </cell>
        </row>
        <row r="3178">
          <cell r="K3178" t="str">
            <v>VVF/TAL/EXP/0166</v>
          </cell>
          <cell r="L3178" t="str">
            <v>Sea</v>
          </cell>
          <cell r="M3178" t="str">
            <v>DTA</v>
          </cell>
          <cell r="N3178" t="str">
            <v>TALOJA</v>
          </cell>
          <cell r="O3178">
            <v>9103750143</v>
          </cell>
          <cell r="AD3178">
            <v>7919748</v>
          </cell>
          <cell r="AE3178">
            <v>42517</v>
          </cell>
          <cell r="AF3178" t="str">
            <v>16-17</v>
          </cell>
          <cell r="AG3178" t="str">
            <v>41) May-2016</v>
          </cell>
          <cell r="AH3178">
            <v>66.349999999999994</v>
          </cell>
          <cell r="AI3178" t="str">
            <v>Yes/12-07-2016</v>
          </cell>
          <cell r="AJ3178">
            <v>42556</v>
          </cell>
          <cell r="AK3178" t="str">
            <v>116216XUC000728</v>
          </cell>
          <cell r="AL3178" t="str">
            <v>BKDN0461162100305458</v>
          </cell>
          <cell r="AM3178">
            <v>42616</v>
          </cell>
          <cell r="AN3178" t="str">
            <v>cfr</v>
          </cell>
          <cell r="AO3178">
            <v>79000</v>
          </cell>
        </row>
        <row r="3179">
          <cell r="K3179" t="str">
            <v>VVF/TAL/EXP/0167</v>
          </cell>
          <cell r="L3179" t="str">
            <v>Sea</v>
          </cell>
          <cell r="M3179" t="str">
            <v>DTA</v>
          </cell>
          <cell r="N3179" t="str">
            <v>TALOJA</v>
          </cell>
          <cell r="O3179">
            <v>9103750145</v>
          </cell>
          <cell r="AD3179">
            <v>7919817</v>
          </cell>
          <cell r="AE3179">
            <v>42517</v>
          </cell>
          <cell r="AF3179" t="str">
            <v>16-17</v>
          </cell>
          <cell r="AG3179" t="str">
            <v>41) May-2016</v>
          </cell>
          <cell r="AH3179">
            <v>1</v>
          </cell>
          <cell r="AI3179" t="str">
            <v>Yes/12-07-2016</v>
          </cell>
          <cell r="AJ3179">
            <v>42539</v>
          </cell>
          <cell r="AK3179" t="str">
            <v>19791617C2533</v>
          </cell>
          <cell r="AL3179" t="str">
            <v>UCBA0001979160201273</v>
          </cell>
          <cell r="AM3179">
            <v>42541</v>
          </cell>
          <cell r="AN3179" t="str">
            <v>cfr</v>
          </cell>
          <cell r="AO3179">
            <v>2286799.11</v>
          </cell>
        </row>
        <row r="3180">
          <cell r="K3180" t="str">
            <v>VVF/TAL/EXP/0168</v>
          </cell>
          <cell r="L3180" t="str">
            <v>Sea</v>
          </cell>
          <cell r="M3180" t="str">
            <v>DTA</v>
          </cell>
          <cell r="N3180" t="str">
            <v>TALOJA</v>
          </cell>
          <cell r="O3180">
            <v>9103750150</v>
          </cell>
          <cell r="AD3180">
            <v>7919961</v>
          </cell>
          <cell r="AE3180">
            <v>42517</v>
          </cell>
          <cell r="AF3180" t="str">
            <v>16-17</v>
          </cell>
          <cell r="AG3180" t="str">
            <v>41) May-2016</v>
          </cell>
          <cell r="AH3180">
            <v>66.349999999999994</v>
          </cell>
          <cell r="AI3180" t="str">
            <v>Yes/12-07-2016</v>
          </cell>
          <cell r="AJ3180">
            <v>42551</v>
          </cell>
          <cell r="AK3180" t="str">
            <v>116216XSC000749</v>
          </cell>
          <cell r="AL3180" t="str">
            <v>BKDN0461162100305459</v>
          </cell>
          <cell r="AM3180">
            <v>42616</v>
          </cell>
          <cell r="AN3180" t="str">
            <v>cif</v>
          </cell>
          <cell r="AO3180">
            <v>161280</v>
          </cell>
        </row>
        <row r="3181">
          <cell r="K3181" t="str">
            <v>VVF/TAL/EXP/0169</v>
          </cell>
          <cell r="L3181" t="str">
            <v>Sea</v>
          </cell>
          <cell r="M3181" t="str">
            <v>DTA</v>
          </cell>
          <cell r="N3181" t="str">
            <v>TALOJA</v>
          </cell>
          <cell r="O3181">
            <v>9103750151</v>
          </cell>
          <cell r="AD3181">
            <v>7921126</v>
          </cell>
          <cell r="AE3181">
            <v>42517</v>
          </cell>
          <cell r="AF3181" t="str">
            <v>16-17</v>
          </cell>
          <cell r="AG3181" t="str">
            <v>41) May-2016</v>
          </cell>
          <cell r="AH3181">
            <v>66.349999999999994</v>
          </cell>
          <cell r="AI3181" t="str">
            <v>Yes/12-07-2016</v>
          </cell>
          <cell r="AJ3181">
            <v>42569</v>
          </cell>
          <cell r="AK3181" t="str">
            <v>116216XSC000729</v>
          </cell>
          <cell r="AL3181" t="str">
            <v>BKDN0461162100305569</v>
          </cell>
          <cell r="AM3181">
            <v>42619</v>
          </cell>
          <cell r="AN3181" t="str">
            <v>cif</v>
          </cell>
          <cell r="AO3181">
            <v>18045</v>
          </cell>
        </row>
        <row r="3182">
          <cell r="K3182" t="str">
            <v>VVF/TAL/EXP/0170</v>
          </cell>
          <cell r="L3182" t="str">
            <v>Sea</v>
          </cell>
          <cell r="M3182" t="str">
            <v>DTA</v>
          </cell>
          <cell r="N3182" t="str">
            <v>TALOJA</v>
          </cell>
          <cell r="O3182">
            <v>9103750154</v>
          </cell>
          <cell r="AD3182">
            <v>7930063</v>
          </cell>
          <cell r="AE3182">
            <v>42518</v>
          </cell>
          <cell r="AF3182" t="str">
            <v>16-17</v>
          </cell>
          <cell r="AG3182" t="str">
            <v>41) May-2016</v>
          </cell>
          <cell r="AH3182">
            <v>66.349999999999994</v>
          </cell>
          <cell r="AI3182" t="str">
            <v>Yes/12-07-2016</v>
          </cell>
          <cell r="AJ3182">
            <v>42562</v>
          </cell>
          <cell r="AK3182" t="str">
            <v>116216XSC000748</v>
          </cell>
          <cell r="AL3182" t="str">
            <v>BKDN0461162100305570</v>
          </cell>
          <cell r="AM3182">
            <v>42619</v>
          </cell>
          <cell r="AN3182" t="str">
            <v>cif</v>
          </cell>
          <cell r="AO3182">
            <v>70500</v>
          </cell>
        </row>
        <row r="3183">
          <cell r="K3183" t="str">
            <v>VVF/TAL/EXP/0171</v>
          </cell>
          <cell r="L3183" t="str">
            <v>Sea</v>
          </cell>
          <cell r="M3183" t="str">
            <v>DTA</v>
          </cell>
          <cell r="N3183" t="str">
            <v>TALOJA</v>
          </cell>
          <cell r="O3183">
            <v>9103750152</v>
          </cell>
          <cell r="AD3183">
            <v>7930064</v>
          </cell>
          <cell r="AE3183">
            <v>42518</v>
          </cell>
          <cell r="AF3183" t="str">
            <v>16-17</v>
          </cell>
          <cell r="AG3183" t="str">
            <v>41) May-2016</v>
          </cell>
          <cell r="AH3183">
            <v>66.349999999999994</v>
          </cell>
          <cell r="AI3183" t="str">
            <v>Yes/12-07-2016</v>
          </cell>
          <cell r="AJ3183">
            <v>42569</v>
          </cell>
          <cell r="AK3183" t="str">
            <v>116216XSC000729</v>
          </cell>
          <cell r="AL3183" t="str">
            <v>BKDN0461162100505895</v>
          </cell>
          <cell r="AM3183">
            <v>42738</v>
          </cell>
          <cell r="AN3183" t="str">
            <v>cif</v>
          </cell>
          <cell r="AO3183">
            <v>17754.099999999999</v>
          </cell>
        </row>
        <row r="3184">
          <cell r="K3184" t="str">
            <v>VVF/TAL/EXP/0172</v>
          </cell>
          <cell r="L3184" t="str">
            <v>Sea</v>
          </cell>
          <cell r="M3184" t="str">
            <v>DTA</v>
          </cell>
          <cell r="N3184" t="str">
            <v>TALOJA</v>
          </cell>
          <cell r="O3184">
            <v>9103750153</v>
          </cell>
          <cell r="AD3184">
            <v>7957130</v>
          </cell>
          <cell r="AE3184">
            <v>42520</v>
          </cell>
          <cell r="AF3184" t="str">
            <v>16-17</v>
          </cell>
          <cell r="AG3184" t="str">
            <v>41) May-2016</v>
          </cell>
          <cell r="AH3184">
            <v>66.349999999999994</v>
          </cell>
          <cell r="AI3184" t="str">
            <v>Yes/12-07-2016</v>
          </cell>
          <cell r="AJ3184">
            <v>42564</v>
          </cell>
          <cell r="AK3184" t="str">
            <v>116216XUC000740</v>
          </cell>
          <cell r="AL3184" t="str">
            <v>BKDN0461162100336392</v>
          </cell>
          <cell r="AM3184">
            <v>42630</v>
          </cell>
          <cell r="AN3184" t="str">
            <v>cif</v>
          </cell>
          <cell r="AO3184">
            <v>46200</v>
          </cell>
        </row>
        <row r="3185">
          <cell r="K3185" t="str">
            <v>VVF/TAL/EXP/0174</v>
          </cell>
          <cell r="L3185" t="str">
            <v>Sea</v>
          </cell>
          <cell r="M3185" t="str">
            <v>DTA</v>
          </cell>
          <cell r="N3185" t="str">
            <v>TALOJA</v>
          </cell>
          <cell r="O3185" t="str">
            <v>9103750156-7</v>
          </cell>
          <cell r="AD3185">
            <v>7991941</v>
          </cell>
          <cell r="AE3185">
            <v>42521</v>
          </cell>
          <cell r="AF3185" t="str">
            <v>16-17</v>
          </cell>
          <cell r="AG3185" t="str">
            <v>41) May-2016</v>
          </cell>
          <cell r="AH3185">
            <v>66.349999999999994</v>
          </cell>
          <cell r="AI3185" t="str">
            <v>Yes/12-07-2016</v>
          </cell>
          <cell r="AJ3185">
            <v>42587</v>
          </cell>
          <cell r="AK3185" t="str">
            <v>0160FBN16000120</v>
          </cell>
          <cell r="AL3185" t="str">
            <v>BKID0000160160935881</v>
          </cell>
          <cell r="AM3185">
            <v>42588</v>
          </cell>
          <cell r="AN3185" t="str">
            <v>cfr</v>
          </cell>
          <cell r="AO3185">
            <v>16491</v>
          </cell>
        </row>
        <row r="3186">
          <cell r="K3186" t="str">
            <v>VVF/TAL/EXP/0175</v>
          </cell>
          <cell r="L3186" t="str">
            <v>Sea</v>
          </cell>
          <cell r="M3186" t="str">
            <v>DTA</v>
          </cell>
          <cell r="N3186" t="str">
            <v>TALOJA</v>
          </cell>
          <cell r="O3186">
            <v>9103750158</v>
          </cell>
          <cell r="AD3186">
            <v>8002947</v>
          </cell>
          <cell r="AE3186">
            <v>42522</v>
          </cell>
          <cell r="AF3186" t="str">
            <v>16-17</v>
          </cell>
          <cell r="AG3186" t="str">
            <v>42) June-2016</v>
          </cell>
          <cell r="AH3186">
            <v>66.349999999999994</v>
          </cell>
          <cell r="AI3186" t="str">
            <v>Yes/12-07-2016</v>
          </cell>
          <cell r="AJ3186">
            <v>42594</v>
          </cell>
          <cell r="AK3186" t="str">
            <v>116216XUC000776</v>
          </cell>
          <cell r="AL3186" t="str">
            <v>BKDN0461162100336332</v>
          </cell>
          <cell r="AM3186">
            <v>42630</v>
          </cell>
          <cell r="AN3186" t="str">
            <v>cif</v>
          </cell>
          <cell r="AO3186">
            <v>33506</v>
          </cell>
        </row>
        <row r="3187">
          <cell r="K3187" t="str">
            <v>VVF/TAL/EXP/0176</v>
          </cell>
          <cell r="L3187" t="str">
            <v>Sea</v>
          </cell>
          <cell r="M3187" t="str">
            <v>DTA</v>
          </cell>
          <cell r="N3187" t="str">
            <v>TALOJA</v>
          </cell>
          <cell r="O3187">
            <v>9103750159</v>
          </cell>
          <cell r="AD3187">
            <v>8006212</v>
          </cell>
          <cell r="AE3187">
            <v>42522</v>
          </cell>
          <cell r="AF3187" t="str">
            <v>16-17</v>
          </cell>
          <cell r="AG3187" t="str">
            <v>42) June-2016</v>
          </cell>
          <cell r="AH3187">
            <v>66.349999999999994</v>
          </cell>
          <cell r="AI3187" t="str">
            <v>Yes/12-07-2016</v>
          </cell>
          <cell r="AJ3187">
            <v>42577</v>
          </cell>
          <cell r="AK3187" t="str">
            <v>116216XUC000892</v>
          </cell>
          <cell r="AL3187" t="str">
            <v>BKDN0461162100336338</v>
          </cell>
          <cell r="AM3187">
            <v>42619</v>
          </cell>
          <cell r="AN3187" t="str">
            <v>cfr</v>
          </cell>
          <cell r="AO3187">
            <v>14500</v>
          </cell>
        </row>
        <row r="3188">
          <cell r="K3188" t="str">
            <v>VVF/TAL/EXP/0177</v>
          </cell>
          <cell r="L3188" t="str">
            <v>Sea</v>
          </cell>
          <cell r="M3188" t="str">
            <v>DTA</v>
          </cell>
          <cell r="N3188" t="str">
            <v>TALOJA</v>
          </cell>
          <cell r="O3188">
            <v>9103750160</v>
          </cell>
          <cell r="AD3188">
            <v>8037341</v>
          </cell>
          <cell r="AE3188">
            <v>42523</v>
          </cell>
          <cell r="AF3188" t="str">
            <v>16-17</v>
          </cell>
          <cell r="AG3188" t="str">
            <v>42) June-2016</v>
          </cell>
          <cell r="AH3188">
            <v>66.599999999999994</v>
          </cell>
          <cell r="AI3188" t="str">
            <v>Yes/12-07-2016</v>
          </cell>
          <cell r="AJ3188">
            <v>42594</v>
          </cell>
          <cell r="AK3188" t="str">
            <v>116216XUC000775</v>
          </cell>
          <cell r="AL3188" t="str">
            <v>BKDN0461162100336340</v>
          </cell>
          <cell r="AM3188">
            <v>42619</v>
          </cell>
          <cell r="AN3188" t="str">
            <v>cif</v>
          </cell>
          <cell r="AO3188">
            <v>31451</v>
          </cell>
        </row>
        <row r="3189">
          <cell r="K3189" t="str">
            <v>VVF/TAL/EXP/0178</v>
          </cell>
          <cell r="L3189" t="str">
            <v>Sea</v>
          </cell>
          <cell r="M3189" t="str">
            <v>DTA</v>
          </cell>
          <cell r="N3189" t="str">
            <v>TALOJA</v>
          </cell>
          <cell r="O3189">
            <v>9103750161</v>
          </cell>
          <cell r="AD3189">
            <v>8037398</v>
          </cell>
          <cell r="AE3189">
            <v>42523</v>
          </cell>
          <cell r="AF3189" t="str">
            <v>16-17</v>
          </cell>
          <cell r="AG3189" t="str">
            <v>42) June-2016</v>
          </cell>
          <cell r="AH3189">
            <v>66.599999999999994</v>
          </cell>
          <cell r="AI3189" t="str">
            <v>Yes/12-07-2016</v>
          </cell>
          <cell r="AJ3189">
            <v>42618</v>
          </cell>
          <cell r="AK3189" t="str">
            <v>116216XUC000777</v>
          </cell>
          <cell r="AL3189" t="str">
            <v>BKDN0461162100305577</v>
          </cell>
          <cell r="AM3189">
            <v>42619</v>
          </cell>
          <cell r="AN3189" t="str">
            <v>cif</v>
          </cell>
          <cell r="AO3189">
            <v>31806</v>
          </cell>
        </row>
        <row r="3190">
          <cell r="K3190" t="str">
            <v>VVF/TAL/EXP/0179</v>
          </cell>
          <cell r="L3190" t="str">
            <v>Sea</v>
          </cell>
          <cell r="M3190" t="str">
            <v>DTA</v>
          </cell>
          <cell r="N3190" t="str">
            <v>TALOJA</v>
          </cell>
          <cell r="O3190">
            <v>9103750162</v>
          </cell>
          <cell r="AD3190">
            <v>8037819</v>
          </cell>
          <cell r="AE3190">
            <v>42523</v>
          </cell>
          <cell r="AF3190" t="str">
            <v>16-17</v>
          </cell>
          <cell r="AG3190" t="str">
            <v>42) June-2016</v>
          </cell>
          <cell r="AH3190">
            <v>66.599999999999994</v>
          </cell>
          <cell r="AI3190" t="str">
            <v>Yes/12-07-2016</v>
          </cell>
          <cell r="AJ3190">
            <v>42501</v>
          </cell>
          <cell r="AK3190" t="str">
            <v>116216XSC001176</v>
          </cell>
          <cell r="AL3190" t="str">
            <v>BKDN0461162100505896</v>
          </cell>
          <cell r="AM3190">
            <v>42738</v>
          </cell>
          <cell r="AN3190" t="str">
            <v>fob</v>
          </cell>
          <cell r="AO3190">
            <v>22080</v>
          </cell>
        </row>
        <row r="3191">
          <cell r="K3191" t="str">
            <v>VVF/TAL/EXP/0180</v>
          </cell>
          <cell r="L3191" t="str">
            <v>Sea</v>
          </cell>
          <cell r="M3191" t="str">
            <v>DTA</v>
          </cell>
          <cell r="N3191" t="str">
            <v>TALOJA</v>
          </cell>
          <cell r="O3191">
            <v>9103750163</v>
          </cell>
          <cell r="AD3191">
            <v>8040659</v>
          </cell>
          <cell r="AE3191">
            <v>42523</v>
          </cell>
          <cell r="AF3191" t="str">
            <v>16-17</v>
          </cell>
          <cell r="AG3191" t="str">
            <v>42) June-2016</v>
          </cell>
          <cell r="AH3191">
            <v>66.599999999999994</v>
          </cell>
          <cell r="AI3191" t="str">
            <v>Yes/12-07-2016</v>
          </cell>
          <cell r="AJ3191">
            <v>42621</v>
          </cell>
          <cell r="AK3191" t="str">
            <v>0160FBN16000119</v>
          </cell>
          <cell r="AL3191" t="str">
            <v>BKID0000160160957568</v>
          </cell>
          <cell r="AM3191">
            <v>42622</v>
          </cell>
          <cell r="AN3191" t="str">
            <v>cif</v>
          </cell>
          <cell r="AO3191">
            <v>203850</v>
          </cell>
        </row>
        <row r="3192">
          <cell r="K3192" t="str">
            <v>VVF/TAL/EXP/0181</v>
          </cell>
          <cell r="L3192" t="str">
            <v>Sea</v>
          </cell>
          <cell r="M3192" t="str">
            <v>DTA</v>
          </cell>
          <cell r="N3192" t="str">
            <v>TALOJA</v>
          </cell>
          <cell r="O3192">
            <v>9103750164</v>
          </cell>
          <cell r="AD3192">
            <v>8040705</v>
          </cell>
          <cell r="AE3192">
            <v>42523</v>
          </cell>
          <cell r="AF3192" t="str">
            <v>16-17</v>
          </cell>
          <cell r="AG3192" t="str">
            <v>42) June-2016</v>
          </cell>
          <cell r="AH3192">
            <v>66.599999999999994</v>
          </cell>
          <cell r="AI3192" t="str">
            <v>Yes/12-07-2016</v>
          </cell>
          <cell r="AJ3192">
            <v>42558</v>
          </cell>
          <cell r="AK3192" t="str">
            <v>116216XUC000731</v>
          </cell>
          <cell r="AL3192" t="str">
            <v>BKDN0461162100305578</v>
          </cell>
          <cell r="AM3192">
            <v>42619</v>
          </cell>
          <cell r="AN3192" t="str">
            <v>cfr</v>
          </cell>
          <cell r="AO3192">
            <v>122880</v>
          </cell>
        </row>
        <row r="3193">
          <cell r="K3193" t="str">
            <v>VVF/TAL/EXP/0182</v>
          </cell>
          <cell r="L3193" t="str">
            <v>Sea</v>
          </cell>
          <cell r="M3193" t="str">
            <v>DTA</v>
          </cell>
          <cell r="N3193" t="str">
            <v>TALOJA</v>
          </cell>
          <cell r="O3193">
            <v>9103750165</v>
          </cell>
          <cell r="AD3193">
            <v>8077376</v>
          </cell>
          <cell r="AE3193">
            <v>42525</v>
          </cell>
          <cell r="AF3193" t="str">
            <v>16-17</v>
          </cell>
          <cell r="AG3193" t="str">
            <v>42) June-2016</v>
          </cell>
          <cell r="AH3193">
            <v>66.599999999999994</v>
          </cell>
          <cell r="AI3193" t="str">
            <v>Yes/12-07-2016</v>
          </cell>
          <cell r="AJ3193">
            <v>42594</v>
          </cell>
          <cell r="AK3193" t="str">
            <v>116216XUC000739</v>
          </cell>
          <cell r="AL3193" t="str">
            <v>BKDN0461162100305579</v>
          </cell>
          <cell r="AM3193">
            <v>42619</v>
          </cell>
          <cell r="AN3193" t="str">
            <v>cif</v>
          </cell>
          <cell r="AO3193">
            <v>34320</v>
          </cell>
        </row>
        <row r="3194">
          <cell r="K3194" t="str">
            <v>VVF/TAL/EXP/0186</v>
          </cell>
          <cell r="L3194" t="str">
            <v>Sea</v>
          </cell>
          <cell r="M3194" t="str">
            <v>DTA</v>
          </cell>
          <cell r="N3194" t="str">
            <v>TALOJA</v>
          </cell>
          <cell r="O3194">
            <v>9103750166</v>
          </cell>
          <cell r="AD3194">
            <v>8141719</v>
          </cell>
          <cell r="AE3194">
            <v>42529</v>
          </cell>
          <cell r="AF3194" t="str">
            <v>16-17</v>
          </cell>
          <cell r="AG3194" t="str">
            <v>42) June-2016</v>
          </cell>
          <cell r="AH3194">
            <v>66.599999999999994</v>
          </cell>
          <cell r="AI3194" t="str">
            <v>Yes/12-07-2016</v>
          </cell>
          <cell r="AJ3194">
            <v>42593</v>
          </cell>
          <cell r="AK3194" t="str">
            <v>116216XUC000962</v>
          </cell>
          <cell r="AL3194" t="str">
            <v>BKDN0461162100336422</v>
          </cell>
          <cell r="AM3194">
            <v>42630</v>
          </cell>
          <cell r="AN3194" t="str">
            <v>cif</v>
          </cell>
          <cell r="AO3194">
            <v>33251.4</v>
          </cell>
        </row>
        <row r="3195">
          <cell r="K3195" t="str">
            <v>VVF/TAL/EXP/0112</v>
          </cell>
          <cell r="L3195" t="str">
            <v>Sea</v>
          </cell>
          <cell r="M3195" t="str">
            <v>DTA</v>
          </cell>
          <cell r="N3195" t="str">
            <v>TALOJA</v>
          </cell>
          <cell r="O3195">
            <v>9103750109</v>
          </cell>
          <cell r="AD3195">
            <v>7644551</v>
          </cell>
          <cell r="AE3195">
            <v>42503</v>
          </cell>
          <cell r="AF3195" t="str">
            <v>16-17</v>
          </cell>
          <cell r="AG3195" t="str">
            <v>41) May-2016</v>
          </cell>
          <cell r="AH3195">
            <v>66.099999999999994</v>
          </cell>
          <cell r="AI3195" t="str">
            <v>Yes/23-07-2016</v>
          </cell>
          <cell r="AJ3195">
            <v>42600</v>
          </cell>
          <cell r="AK3195" t="str">
            <v>116216XUC000708</v>
          </cell>
          <cell r="AL3195" t="str">
            <v>BKDN0461162100505982</v>
          </cell>
          <cell r="AM3195">
            <v>42738</v>
          </cell>
          <cell r="AN3195" t="str">
            <v>Cif</v>
          </cell>
          <cell r="AO3195">
            <v>1306.5</v>
          </cell>
        </row>
        <row r="3196">
          <cell r="K3196" t="str">
            <v>VVF/TAL/EXP/0184</v>
          </cell>
          <cell r="L3196" t="str">
            <v>Sea</v>
          </cell>
          <cell r="M3196" t="str">
            <v>DTA</v>
          </cell>
          <cell r="N3196" t="str">
            <v>TALOJA</v>
          </cell>
          <cell r="O3196">
            <v>9103750170</v>
          </cell>
          <cell r="AD3196">
            <v>8171896</v>
          </cell>
          <cell r="AE3196">
            <v>42530</v>
          </cell>
          <cell r="AF3196" t="str">
            <v>16-17</v>
          </cell>
          <cell r="AG3196" t="str">
            <v>42) June-2016</v>
          </cell>
          <cell r="AH3196">
            <v>66.599999999999994</v>
          </cell>
          <cell r="AI3196" t="str">
            <v>Yes/23-07-2016</v>
          </cell>
          <cell r="AJ3196">
            <v>42566</v>
          </cell>
          <cell r="AK3196" t="str">
            <v>116216XUC000799</v>
          </cell>
          <cell r="AL3196" t="str">
            <v>BKDN0461162100305580</v>
          </cell>
          <cell r="AM3196">
            <v>42619</v>
          </cell>
          <cell r="AN3196" t="str">
            <v>Cif</v>
          </cell>
          <cell r="AO3196">
            <v>20640</v>
          </cell>
        </row>
        <row r="3197">
          <cell r="K3197" t="str">
            <v>VVF/TAL/EXP/0187</v>
          </cell>
          <cell r="L3197" t="str">
            <v>Sea</v>
          </cell>
          <cell r="M3197" t="str">
            <v>DTA</v>
          </cell>
          <cell r="N3197" t="str">
            <v>TALOJA</v>
          </cell>
          <cell r="O3197">
            <v>9103750168</v>
          </cell>
          <cell r="AD3197">
            <v>8161558</v>
          </cell>
          <cell r="AE3197">
            <v>42530</v>
          </cell>
          <cell r="AF3197" t="str">
            <v>16-17</v>
          </cell>
          <cell r="AG3197" t="str">
            <v>42) June-2016</v>
          </cell>
          <cell r="AH3197">
            <v>66.599999999999994</v>
          </cell>
          <cell r="AI3197" t="str">
            <v>Yes/23-07-2016</v>
          </cell>
          <cell r="AJ3197">
            <v>42605</v>
          </cell>
          <cell r="AK3197" t="str">
            <v>116216XUC000767</v>
          </cell>
          <cell r="AL3197" t="str">
            <v>BKDN0461162100305581</v>
          </cell>
          <cell r="AM3197">
            <v>42619</v>
          </cell>
          <cell r="AN3197" t="str">
            <v>Cif</v>
          </cell>
          <cell r="AO3197">
            <v>63072</v>
          </cell>
        </row>
        <row r="3198">
          <cell r="K3198" t="str">
            <v>VVF/TAL/EXP/0188</v>
          </cell>
          <cell r="L3198" t="str">
            <v>Sea</v>
          </cell>
          <cell r="M3198" t="str">
            <v>DTA</v>
          </cell>
          <cell r="N3198" t="str">
            <v>TALOJA</v>
          </cell>
          <cell r="O3198">
            <v>9103750169</v>
          </cell>
          <cell r="AD3198">
            <v>8167483</v>
          </cell>
          <cell r="AE3198">
            <v>42530</v>
          </cell>
          <cell r="AF3198" t="str">
            <v>16-17</v>
          </cell>
          <cell r="AG3198" t="str">
            <v>42) June-2016</v>
          </cell>
          <cell r="AH3198">
            <v>66.599999999999994</v>
          </cell>
          <cell r="AI3198" t="str">
            <v>Yes/23-07-2016</v>
          </cell>
          <cell r="AJ3198">
            <v>42601</v>
          </cell>
          <cell r="AK3198" t="str">
            <v>116216XUC000789</v>
          </cell>
          <cell r="AL3198" t="str">
            <v>BKDN0461162100305582</v>
          </cell>
          <cell r="AM3198">
            <v>42619</v>
          </cell>
          <cell r="AN3198" t="str">
            <v>Cif</v>
          </cell>
          <cell r="AO3198">
            <v>19680</v>
          </cell>
        </row>
        <row r="3199">
          <cell r="K3199" t="str">
            <v>VVF/TAL/EXP/0191</v>
          </cell>
          <cell r="L3199" t="str">
            <v>Sea</v>
          </cell>
          <cell r="M3199" t="str">
            <v>DTA</v>
          </cell>
          <cell r="N3199" t="str">
            <v>TALOJA</v>
          </cell>
          <cell r="O3199">
            <v>9103750171</v>
          </cell>
          <cell r="AD3199">
            <v>8200087</v>
          </cell>
          <cell r="AE3199">
            <v>42531</v>
          </cell>
          <cell r="AF3199" t="str">
            <v>16-17</v>
          </cell>
          <cell r="AG3199" t="str">
            <v>42) June-2016</v>
          </cell>
          <cell r="AH3199">
            <v>66.599999999999994</v>
          </cell>
          <cell r="AI3199" t="str">
            <v>Yes/23-07-2016</v>
          </cell>
          <cell r="AJ3199">
            <v>42579</v>
          </cell>
          <cell r="AK3199" t="str">
            <v>116216XSC000804</v>
          </cell>
          <cell r="AL3199" t="str">
            <v>BKDN0461162100305585</v>
          </cell>
          <cell r="AM3199">
            <v>42619</v>
          </cell>
          <cell r="AN3199" t="str">
            <v>Cif</v>
          </cell>
          <cell r="AO3199">
            <v>35972</v>
          </cell>
        </row>
        <row r="3200">
          <cell r="K3200" t="str">
            <v>VVF/TAL/EXP/0194</v>
          </cell>
          <cell r="L3200" t="str">
            <v>Sea</v>
          </cell>
          <cell r="M3200" t="str">
            <v>DTA</v>
          </cell>
          <cell r="N3200" t="str">
            <v>TALOJA</v>
          </cell>
          <cell r="O3200">
            <v>9103750176</v>
          </cell>
          <cell r="AD3200">
            <v>8211568</v>
          </cell>
          <cell r="AE3200">
            <v>42532</v>
          </cell>
          <cell r="AF3200" t="str">
            <v>16-17</v>
          </cell>
          <cell r="AG3200" t="str">
            <v>42) June-2016</v>
          </cell>
          <cell r="AH3200">
            <v>1</v>
          </cell>
          <cell r="AI3200" t="str">
            <v>Yes/23-07-2016</v>
          </cell>
          <cell r="AJ3200">
            <v>42587</v>
          </cell>
          <cell r="AK3200" t="str">
            <v>116216XSC000792</v>
          </cell>
          <cell r="AL3200" t="str">
            <v>BKDN0461162100336349</v>
          </cell>
          <cell r="AM3200">
            <v>42630</v>
          </cell>
          <cell r="AN3200" t="str">
            <v>cfr</v>
          </cell>
          <cell r="AO3200">
            <v>4024512</v>
          </cell>
        </row>
        <row r="3201">
          <cell r="K3201" t="str">
            <v>VVF/TAL/EXP/0195</v>
          </cell>
          <cell r="L3201" t="str">
            <v>Sea</v>
          </cell>
          <cell r="M3201" t="str">
            <v>DTA</v>
          </cell>
          <cell r="N3201" t="str">
            <v>TALOJA</v>
          </cell>
          <cell r="O3201">
            <v>9103750172</v>
          </cell>
          <cell r="AD3201">
            <v>8211610</v>
          </cell>
          <cell r="AE3201">
            <v>42532</v>
          </cell>
          <cell r="AF3201" t="str">
            <v>16-17</v>
          </cell>
          <cell r="AG3201" t="str">
            <v>42) June-2016</v>
          </cell>
          <cell r="AH3201">
            <v>66.599999999999994</v>
          </cell>
          <cell r="AI3201" t="str">
            <v>Yes/23-07-2016</v>
          </cell>
          <cell r="AJ3201">
            <v>42594</v>
          </cell>
          <cell r="AK3201" t="str">
            <v>116216XUC000805</v>
          </cell>
          <cell r="AL3201" t="str">
            <v>BKDN0461162100305586</v>
          </cell>
          <cell r="AM3201">
            <v>42619</v>
          </cell>
          <cell r="AN3201" t="str">
            <v>Cif</v>
          </cell>
          <cell r="AO3201">
            <v>51600</v>
          </cell>
        </row>
        <row r="3202">
          <cell r="K3202" t="str">
            <v>VVF/TAL/EXP/0196</v>
          </cell>
          <cell r="L3202" t="str">
            <v>Sea</v>
          </cell>
          <cell r="M3202" t="str">
            <v>DTA</v>
          </cell>
          <cell r="N3202" t="str">
            <v>TALOJA</v>
          </cell>
          <cell r="O3202">
            <v>9103750173</v>
          </cell>
          <cell r="AD3202">
            <v>8211607</v>
          </cell>
          <cell r="AE3202">
            <v>42532</v>
          </cell>
          <cell r="AF3202" t="str">
            <v>16-17</v>
          </cell>
          <cell r="AG3202" t="str">
            <v>42) June-2016</v>
          </cell>
          <cell r="AH3202">
            <v>66.599999999999994</v>
          </cell>
          <cell r="AI3202" t="str">
            <v>Yes/23-07-2016</v>
          </cell>
          <cell r="AJ3202">
            <v>42594</v>
          </cell>
          <cell r="AK3202" t="str">
            <v>116216XUC000807</v>
          </cell>
          <cell r="AL3202" t="str">
            <v>BKDN0461162100305587</v>
          </cell>
          <cell r="AM3202">
            <v>42619</v>
          </cell>
          <cell r="AN3202" t="str">
            <v>Cif</v>
          </cell>
          <cell r="AO3202">
            <v>30464</v>
          </cell>
        </row>
        <row r="3203">
          <cell r="K3203" t="str">
            <v>VVF/TAL/EXP/0197</v>
          </cell>
          <cell r="L3203" t="str">
            <v>Sea</v>
          </cell>
          <cell r="M3203" t="str">
            <v>DTA</v>
          </cell>
          <cell r="N3203" t="str">
            <v>TALOJA</v>
          </cell>
          <cell r="O3203">
            <v>9103750174</v>
          </cell>
          <cell r="AD3203">
            <v>8211711</v>
          </cell>
          <cell r="AE3203">
            <v>42532</v>
          </cell>
          <cell r="AF3203" t="str">
            <v>16-17</v>
          </cell>
          <cell r="AG3203" t="str">
            <v>42) June-2016</v>
          </cell>
          <cell r="AH3203">
            <v>66.599999999999994</v>
          </cell>
          <cell r="AI3203" t="str">
            <v>Yes/23-07-2016</v>
          </cell>
          <cell r="AJ3203">
            <v>42507</v>
          </cell>
          <cell r="AK3203" t="str">
            <v>116216XSC001194</v>
          </cell>
          <cell r="AL3203" t="str">
            <v>BKDN0461162100505897</v>
          </cell>
          <cell r="AM3203">
            <v>42738</v>
          </cell>
          <cell r="AN3203" t="str">
            <v>Cif</v>
          </cell>
          <cell r="AO3203">
            <v>21375</v>
          </cell>
        </row>
        <row r="3204">
          <cell r="K3204" t="str">
            <v>VVF/TAL/EXP/0198</v>
          </cell>
          <cell r="L3204" t="str">
            <v>Sea</v>
          </cell>
          <cell r="M3204" t="str">
            <v>DTA</v>
          </cell>
          <cell r="N3204" t="str">
            <v>TALOJA</v>
          </cell>
          <cell r="O3204">
            <v>9103750178</v>
          </cell>
          <cell r="AD3204">
            <v>8237366</v>
          </cell>
          <cell r="AE3204">
            <v>42534</v>
          </cell>
          <cell r="AF3204" t="str">
            <v>16-17</v>
          </cell>
          <cell r="AG3204" t="str">
            <v>42) June-2016</v>
          </cell>
          <cell r="AH3204">
            <v>66.599999999999994</v>
          </cell>
          <cell r="AI3204" t="str">
            <v>Yes/23-07-2016</v>
          </cell>
          <cell r="AJ3204">
            <v>42608</v>
          </cell>
          <cell r="AK3204" t="str">
            <v>116216XUC000800</v>
          </cell>
          <cell r="AL3204" t="str">
            <v>BKDN0461162100305588</v>
          </cell>
          <cell r="AM3204">
            <v>42619</v>
          </cell>
          <cell r="AN3204" t="str">
            <v>cfr</v>
          </cell>
          <cell r="AO3204">
            <v>41732</v>
          </cell>
        </row>
        <row r="3205">
          <cell r="K3205" t="str">
            <v>VVF/TAL/EXP/0199</v>
          </cell>
          <cell r="L3205" t="str">
            <v>Sea</v>
          </cell>
          <cell r="M3205" t="str">
            <v>DTA</v>
          </cell>
          <cell r="N3205" t="str">
            <v>TALOJA</v>
          </cell>
          <cell r="O3205">
            <v>9103750177</v>
          </cell>
          <cell r="AD3205">
            <v>8237396</v>
          </cell>
          <cell r="AE3205">
            <v>42534</v>
          </cell>
          <cell r="AF3205" t="str">
            <v>16-17</v>
          </cell>
          <cell r="AG3205" t="str">
            <v>42) June-2016</v>
          </cell>
          <cell r="AH3205">
            <v>66.599999999999994</v>
          </cell>
          <cell r="AI3205" t="str">
            <v>Yes/23-07-2016</v>
          </cell>
          <cell r="AJ3205">
            <v>42564</v>
          </cell>
          <cell r="AK3205" t="str">
            <v>116216XSC000863</v>
          </cell>
          <cell r="AL3205" t="str">
            <v>BKDN0461162100305589</v>
          </cell>
          <cell r="AM3205">
            <v>42619</v>
          </cell>
          <cell r="AN3205" t="str">
            <v>FOB</v>
          </cell>
          <cell r="AO3205">
            <v>30345</v>
          </cell>
        </row>
        <row r="3206">
          <cell r="K3206" t="str">
            <v>VVF/TAL/EXP/0200</v>
          </cell>
          <cell r="L3206" t="str">
            <v>Sea</v>
          </cell>
          <cell r="M3206" t="str">
            <v>DTA</v>
          </cell>
          <cell r="N3206" t="str">
            <v>TALOJA</v>
          </cell>
          <cell r="O3206">
            <v>9103750179</v>
          </cell>
          <cell r="AD3206">
            <v>8240060</v>
          </cell>
          <cell r="AE3206">
            <v>42534</v>
          </cell>
          <cell r="AF3206" t="str">
            <v>16-17</v>
          </cell>
          <cell r="AG3206" t="str">
            <v>42) June-2016</v>
          </cell>
          <cell r="AH3206">
            <v>66.599999999999994</v>
          </cell>
          <cell r="AI3206" t="str">
            <v>Yes/23-07-2016</v>
          </cell>
          <cell r="AJ3206">
            <v>42517</v>
          </cell>
          <cell r="AK3206" t="str">
            <v>116216XSC001182</v>
          </cell>
          <cell r="AL3206" t="str">
            <v>BKDN0461162100505899</v>
          </cell>
          <cell r="AM3206">
            <v>42738</v>
          </cell>
          <cell r="AN3206" t="str">
            <v>FOB</v>
          </cell>
          <cell r="AO3206">
            <v>20325</v>
          </cell>
        </row>
        <row r="3207">
          <cell r="K3207" t="str">
            <v>VVF/TAL/EXP/0202</v>
          </cell>
          <cell r="L3207" t="str">
            <v>Sea</v>
          </cell>
          <cell r="M3207" t="str">
            <v>DTA</v>
          </cell>
          <cell r="N3207" t="str">
            <v>TALOJA</v>
          </cell>
          <cell r="O3207">
            <v>9103750180</v>
          </cell>
          <cell r="AD3207">
            <v>8276742</v>
          </cell>
          <cell r="AE3207">
            <v>42536</v>
          </cell>
          <cell r="AF3207" t="str">
            <v>16-17</v>
          </cell>
          <cell r="AG3207" t="str">
            <v>42) June-2016</v>
          </cell>
          <cell r="AH3207">
            <v>66.599999999999994</v>
          </cell>
          <cell r="AI3207" t="str">
            <v>Yes/23-07-2016</v>
          </cell>
          <cell r="AJ3207">
            <v>42594</v>
          </cell>
          <cell r="AK3207" t="str">
            <v>116216XSC000808</v>
          </cell>
          <cell r="AL3207" t="str">
            <v>BKDN0461162100305590</v>
          </cell>
          <cell r="AM3207">
            <v>42619</v>
          </cell>
          <cell r="AN3207" t="str">
            <v>Cif</v>
          </cell>
          <cell r="AO3207">
            <v>33615</v>
          </cell>
        </row>
        <row r="3208">
          <cell r="K3208" t="str">
            <v>VVF/TAL/EXP/0203</v>
          </cell>
          <cell r="L3208" t="str">
            <v>Sea</v>
          </cell>
          <cell r="M3208" t="str">
            <v>DTA</v>
          </cell>
          <cell r="N3208" t="str">
            <v>TALOJA</v>
          </cell>
          <cell r="O3208">
            <v>9103750181</v>
          </cell>
          <cell r="AD3208">
            <v>8276739</v>
          </cell>
          <cell r="AE3208">
            <v>42536</v>
          </cell>
          <cell r="AF3208" t="str">
            <v>16-17</v>
          </cell>
          <cell r="AG3208" t="str">
            <v>42) June-2016</v>
          </cell>
          <cell r="AH3208">
            <v>66.599999999999994</v>
          </cell>
          <cell r="AI3208" t="str">
            <v>Yes/23-07-2016</v>
          </cell>
          <cell r="AJ3208">
            <v>42594</v>
          </cell>
          <cell r="AK3208" t="str">
            <v>116216XUC000806</v>
          </cell>
          <cell r="AL3208" t="str">
            <v>BKDN0461162100305592</v>
          </cell>
          <cell r="AM3208">
            <v>42619</v>
          </cell>
          <cell r="AN3208" t="str">
            <v>Cif</v>
          </cell>
          <cell r="AO3208">
            <v>74678</v>
          </cell>
        </row>
        <row r="3209">
          <cell r="K3209" t="str">
            <v>VVF/TAL/EXP/0205</v>
          </cell>
          <cell r="L3209" t="str">
            <v>Sea</v>
          </cell>
          <cell r="M3209" t="str">
            <v>DTA</v>
          </cell>
          <cell r="N3209" t="str">
            <v>TALOJA</v>
          </cell>
          <cell r="O3209">
            <v>9103750182</v>
          </cell>
          <cell r="AD3209">
            <v>8282495</v>
          </cell>
          <cell r="AE3209">
            <v>42536</v>
          </cell>
          <cell r="AF3209" t="str">
            <v>16-17</v>
          </cell>
          <cell r="AG3209" t="str">
            <v>42) June-2016</v>
          </cell>
          <cell r="AH3209">
            <v>66.599999999999994</v>
          </cell>
          <cell r="AI3209" t="str">
            <v>Yes/23-07-2016</v>
          </cell>
          <cell r="AJ3209">
            <v>42611</v>
          </cell>
          <cell r="AK3209" t="str">
            <v>116216XSC001502</v>
          </cell>
          <cell r="AL3209" t="str">
            <v>BKDN0461162100531859</v>
          </cell>
          <cell r="AM3209">
            <v>42783</v>
          </cell>
          <cell r="AN3209" t="str">
            <v>Cif</v>
          </cell>
          <cell r="AO3209">
            <v>38640</v>
          </cell>
        </row>
        <row r="3210">
          <cell r="K3210" t="str">
            <v>VVF/TAL/EXP/0206</v>
          </cell>
          <cell r="L3210" t="str">
            <v>Sea</v>
          </cell>
          <cell r="M3210" t="str">
            <v>DTA</v>
          </cell>
          <cell r="N3210" t="str">
            <v>TALOJA</v>
          </cell>
          <cell r="O3210">
            <v>9103750184</v>
          </cell>
          <cell r="AD3210">
            <v>8285071</v>
          </cell>
          <cell r="AE3210">
            <v>42536</v>
          </cell>
          <cell r="AF3210" t="str">
            <v>16-17</v>
          </cell>
          <cell r="AG3210" t="str">
            <v>42) June-2016</v>
          </cell>
          <cell r="AH3210">
            <v>66.599999999999994</v>
          </cell>
          <cell r="AI3210" t="str">
            <v>Yes/23-07-2016</v>
          </cell>
          <cell r="AJ3210">
            <v>42601</v>
          </cell>
          <cell r="AK3210" t="str">
            <v>116216XUC000859</v>
          </cell>
          <cell r="AL3210" t="str">
            <v>BKDN0461162100305593</v>
          </cell>
          <cell r="AM3210">
            <v>42619</v>
          </cell>
          <cell r="AN3210" t="str">
            <v>Cif</v>
          </cell>
          <cell r="AO3210">
            <v>14941</v>
          </cell>
        </row>
        <row r="3211">
          <cell r="K3211" t="str">
            <v>VVF/TAL/EXP/0207</v>
          </cell>
          <cell r="L3211" t="str">
            <v>Sea</v>
          </cell>
          <cell r="M3211" t="str">
            <v>DTA</v>
          </cell>
          <cell r="N3211" t="str">
            <v>TALOJA</v>
          </cell>
          <cell r="O3211">
            <v>9103750185</v>
          </cell>
          <cell r="AD3211">
            <v>8299205</v>
          </cell>
          <cell r="AE3211">
            <v>42537</v>
          </cell>
          <cell r="AF3211" t="str">
            <v>16-17</v>
          </cell>
          <cell r="AG3211" t="str">
            <v>42) June-2016</v>
          </cell>
          <cell r="AH3211">
            <v>66.349999999999994</v>
          </cell>
          <cell r="AI3211" t="str">
            <v>Yes/23-07-2016</v>
          </cell>
          <cell r="AJ3211">
            <v>42600</v>
          </cell>
          <cell r="AK3211" t="str">
            <v>116216XUC000859</v>
          </cell>
          <cell r="AL3211" t="str">
            <v>BKDN0461162100505901</v>
          </cell>
          <cell r="AM3211">
            <v>42738</v>
          </cell>
          <cell r="AN3211" t="str">
            <v>Cif</v>
          </cell>
          <cell r="AO3211">
            <v>14979.2</v>
          </cell>
        </row>
        <row r="3212">
          <cell r="K3212" t="str">
            <v>VVF/TAL/EXP/0208</v>
          </cell>
          <cell r="L3212" t="str">
            <v>Sea</v>
          </cell>
          <cell r="M3212" t="str">
            <v>DTA</v>
          </cell>
          <cell r="N3212" t="str">
            <v>TALOJA</v>
          </cell>
          <cell r="O3212">
            <v>9103750186</v>
          </cell>
          <cell r="AD3212">
            <v>8299435</v>
          </cell>
          <cell r="AE3212">
            <v>42537</v>
          </cell>
          <cell r="AF3212" t="str">
            <v>16-17</v>
          </cell>
          <cell r="AG3212" t="str">
            <v>42) June-2016</v>
          </cell>
          <cell r="AH3212">
            <v>66.349999999999994</v>
          </cell>
          <cell r="AI3212" t="str">
            <v>Yes/23-07-2016</v>
          </cell>
          <cell r="AJ3212">
            <v>42612</v>
          </cell>
          <cell r="AK3212" t="str">
            <v>116216XUC000856</v>
          </cell>
          <cell r="AL3212" t="str">
            <v>BKDN0461162100305594</v>
          </cell>
          <cell r="AM3212">
            <v>42619</v>
          </cell>
          <cell r="AN3212" t="str">
            <v>Cif</v>
          </cell>
          <cell r="AO3212">
            <v>14964</v>
          </cell>
        </row>
        <row r="3213">
          <cell r="K3213" t="str">
            <v>VVF/TAL/EXP/0209</v>
          </cell>
          <cell r="L3213" t="str">
            <v>Sea</v>
          </cell>
          <cell r="M3213" t="str">
            <v>DTA</v>
          </cell>
          <cell r="N3213" t="str">
            <v>TALOJA</v>
          </cell>
          <cell r="O3213">
            <v>9103750187</v>
          </cell>
          <cell r="AD3213">
            <v>8307909</v>
          </cell>
          <cell r="AE3213">
            <v>42537</v>
          </cell>
          <cell r="AF3213" t="str">
            <v>16-17</v>
          </cell>
          <cell r="AG3213" t="str">
            <v>42) June-2016</v>
          </cell>
          <cell r="AH3213">
            <v>66.349999999999994</v>
          </cell>
          <cell r="AI3213" t="str">
            <v>Yes/23-07-2016</v>
          </cell>
          <cell r="AJ3213">
            <v>42612</v>
          </cell>
          <cell r="AK3213" t="str">
            <v>116216XUC000991</v>
          </cell>
          <cell r="AL3213" t="str">
            <v>BKDN0461162100336446</v>
          </cell>
          <cell r="AM3213">
            <v>42630</v>
          </cell>
          <cell r="AN3213" t="str">
            <v>Cif</v>
          </cell>
          <cell r="AO3213">
            <v>190320</v>
          </cell>
        </row>
        <row r="3214">
          <cell r="K3214" t="str">
            <v>VVF/TAL/EXP/0210</v>
          </cell>
          <cell r="L3214" t="str">
            <v>Sea</v>
          </cell>
          <cell r="M3214" t="str">
            <v>DTA</v>
          </cell>
          <cell r="N3214" t="str">
            <v>TALOJA</v>
          </cell>
          <cell r="O3214">
            <v>9103750189</v>
          </cell>
          <cell r="AD3214">
            <v>8313721</v>
          </cell>
          <cell r="AE3214">
            <v>42537</v>
          </cell>
          <cell r="AF3214" t="str">
            <v>16-17</v>
          </cell>
          <cell r="AG3214" t="str">
            <v>42) June-2016</v>
          </cell>
          <cell r="AH3214">
            <v>66.349999999999994</v>
          </cell>
          <cell r="AI3214" t="str">
            <v>Yes/23-07-2016</v>
          </cell>
          <cell r="AJ3214">
            <v>42594</v>
          </cell>
          <cell r="AK3214" t="str">
            <v>116216XUC000809</v>
          </cell>
          <cell r="AL3214" t="str">
            <v>BKDN0461162100305595</v>
          </cell>
          <cell r="AM3214">
            <v>42619</v>
          </cell>
          <cell r="AN3214" t="str">
            <v>CIF</v>
          </cell>
          <cell r="AO3214">
            <v>22638</v>
          </cell>
        </row>
        <row r="3215">
          <cell r="K3215" t="str">
            <v>VVF/TAL/EXP/0212</v>
          </cell>
          <cell r="L3215" t="str">
            <v>Sea</v>
          </cell>
          <cell r="M3215" t="str">
            <v>DTA</v>
          </cell>
          <cell r="N3215" t="str">
            <v>TALOJA</v>
          </cell>
          <cell r="O3215">
            <v>9103750188</v>
          </cell>
          <cell r="AD3215">
            <v>8312765</v>
          </cell>
          <cell r="AE3215">
            <v>42537</v>
          </cell>
          <cell r="AF3215" t="str">
            <v>16-17</v>
          </cell>
          <cell r="AG3215" t="str">
            <v>42) June-2016</v>
          </cell>
          <cell r="AH3215">
            <v>66.349999999999994</v>
          </cell>
          <cell r="AI3215" t="str">
            <v>Yes/23-07-2016</v>
          </cell>
          <cell r="AJ3215">
            <v>42578</v>
          </cell>
          <cell r="AK3215" t="str">
            <v>116216XUC000811</v>
          </cell>
          <cell r="AL3215" t="str">
            <v>BKDN0461162100305596</v>
          </cell>
          <cell r="AM3215">
            <v>42619</v>
          </cell>
          <cell r="AN3215" t="str">
            <v>CIF</v>
          </cell>
          <cell r="AO3215">
            <v>104405</v>
          </cell>
        </row>
        <row r="3216">
          <cell r="K3216" t="str">
            <v>VVF/TAL/EXP/0213</v>
          </cell>
          <cell r="L3216" t="str">
            <v>Sea</v>
          </cell>
          <cell r="M3216" t="str">
            <v>DTA</v>
          </cell>
          <cell r="N3216" t="str">
            <v>TALOJA</v>
          </cell>
          <cell r="O3216">
            <v>9103750190</v>
          </cell>
          <cell r="AD3216">
            <v>8324425</v>
          </cell>
          <cell r="AE3216">
            <v>42538</v>
          </cell>
          <cell r="AF3216" t="str">
            <v>16-17</v>
          </cell>
          <cell r="AG3216" t="str">
            <v>42) June-2016</v>
          </cell>
          <cell r="AH3216">
            <v>66.349999999999994</v>
          </cell>
          <cell r="AI3216" t="str">
            <v>Yes/23-07-2016</v>
          </cell>
          <cell r="AJ3216">
            <v>42612</v>
          </cell>
          <cell r="AK3216" t="str">
            <v>116216XUC000992</v>
          </cell>
          <cell r="AL3216" t="str">
            <v>BKDN0461162100336449</v>
          </cell>
          <cell r="AM3216">
            <v>42630</v>
          </cell>
          <cell r="AN3216" t="str">
            <v>CIF</v>
          </cell>
          <cell r="AO3216">
            <v>94848</v>
          </cell>
        </row>
        <row r="3217">
          <cell r="K3217" t="str">
            <v>VVF/TAL/EXP/0216</v>
          </cell>
          <cell r="L3217" t="str">
            <v>Sea</v>
          </cell>
          <cell r="M3217" t="str">
            <v>DTA</v>
          </cell>
          <cell r="N3217" t="str">
            <v>TALOJA</v>
          </cell>
          <cell r="O3217">
            <v>9103750193</v>
          </cell>
          <cell r="AD3217">
            <v>8334871</v>
          </cell>
          <cell r="AE3217">
            <v>42538</v>
          </cell>
          <cell r="AF3217" t="str">
            <v>16-17</v>
          </cell>
          <cell r="AG3217" t="str">
            <v>42) June-2016</v>
          </cell>
          <cell r="AH3217">
            <v>66.349999999999994</v>
          </cell>
          <cell r="AI3217" t="str">
            <v>Yes/23-07-2016</v>
          </cell>
          <cell r="AJ3217">
            <v>42578</v>
          </cell>
          <cell r="AK3217" t="str">
            <v>116216XUC000810</v>
          </cell>
          <cell r="AL3217" t="str">
            <v>BKDN0461162100305597</v>
          </cell>
          <cell r="AM3217">
            <v>42619</v>
          </cell>
          <cell r="AN3217" t="str">
            <v>cif</v>
          </cell>
          <cell r="AO3217">
            <v>24642</v>
          </cell>
        </row>
        <row r="3218">
          <cell r="K3218" t="str">
            <v>VVF/V-BULK/EXP/001</v>
          </cell>
          <cell r="L3218" t="str">
            <v>Sea</v>
          </cell>
          <cell r="M3218" t="str">
            <v>DTA</v>
          </cell>
          <cell r="N3218" t="str">
            <v>Sion</v>
          </cell>
          <cell r="O3218" t="str">
            <v>9103750148-9</v>
          </cell>
          <cell r="AD3218">
            <v>7844643</v>
          </cell>
          <cell r="AE3218">
            <v>42514</v>
          </cell>
          <cell r="AF3218" t="str">
            <v>16-17</v>
          </cell>
          <cell r="AG3218" t="str">
            <v>41) May-2016</v>
          </cell>
          <cell r="AH3218">
            <v>66.349999999999994</v>
          </cell>
          <cell r="AI3218" t="str">
            <v>copy</v>
          </cell>
          <cell r="AJ3218">
            <v>42535</v>
          </cell>
          <cell r="AK3218" t="str">
            <v>0160FBC16000861</v>
          </cell>
          <cell r="AL3218" t="str">
            <v>BKID0000160160901060</v>
          </cell>
          <cell r="AM3218">
            <v>42536</v>
          </cell>
          <cell r="AN3218" t="str">
            <v>cif</v>
          </cell>
          <cell r="AO3218">
            <v>1424965</v>
          </cell>
        </row>
        <row r="3219">
          <cell r="K3219">
            <v>3200088</v>
          </cell>
          <cell r="L3219" t="str">
            <v>Sea</v>
          </cell>
          <cell r="M3219" t="str">
            <v>EOU</v>
          </cell>
          <cell r="O3219">
            <v>9103750072</v>
          </cell>
          <cell r="AD3219">
            <v>7721769</v>
          </cell>
          <cell r="AE3219">
            <v>42508</v>
          </cell>
          <cell r="AF3219" t="str">
            <v>16-17</v>
          </cell>
          <cell r="AG3219" t="str">
            <v>41) May-2016</v>
          </cell>
          <cell r="AH3219">
            <v>1</v>
          </cell>
          <cell r="AI3219" t="str">
            <v>copy-no</v>
          </cell>
          <cell r="AJ3219" t="str">
            <v>no</v>
          </cell>
          <cell r="AL3219" t="e">
            <v>#N/A</v>
          </cell>
        </row>
        <row r="3220">
          <cell r="K3220" t="str">
            <v>VVF/TAL/EXP/0192</v>
          </cell>
          <cell r="L3220" t="str">
            <v>Sea</v>
          </cell>
          <cell r="M3220" t="str">
            <v>DTA</v>
          </cell>
          <cell r="N3220" t="str">
            <v>TALOJA</v>
          </cell>
          <cell r="O3220">
            <v>9103750175</v>
          </cell>
          <cell r="AD3220">
            <v>8200319</v>
          </cell>
          <cell r="AE3220">
            <v>42531</v>
          </cell>
          <cell r="AF3220" t="str">
            <v>16-17</v>
          </cell>
          <cell r="AG3220" t="str">
            <v>42) June-2016</v>
          </cell>
          <cell r="AH3220">
            <v>1</v>
          </cell>
          <cell r="AI3220" t="str">
            <v>Yes/04-08-2016</v>
          </cell>
          <cell r="AJ3220">
            <v>42587</v>
          </cell>
          <cell r="AK3220" t="str">
            <v>116216XSC000792</v>
          </cell>
          <cell r="AL3220" t="str">
            <v>BKDN0461162100336347</v>
          </cell>
          <cell r="AM3220">
            <v>42630</v>
          </cell>
          <cell r="AN3220" t="str">
            <v>CFR</v>
          </cell>
          <cell r="AO3220">
            <v>9390528</v>
          </cell>
        </row>
        <row r="3221">
          <cell r="K3221" t="str">
            <v>VVF/TAL/EXP/0204</v>
          </cell>
          <cell r="L3221" t="str">
            <v>Sea</v>
          </cell>
          <cell r="M3221" t="str">
            <v>DTA</v>
          </cell>
          <cell r="N3221" t="str">
            <v>TALOJA</v>
          </cell>
          <cell r="O3221">
            <v>9103750183</v>
          </cell>
          <cell r="AD3221">
            <v>8276801</v>
          </cell>
          <cell r="AE3221">
            <v>42536</v>
          </cell>
          <cell r="AF3221" t="str">
            <v>16-17</v>
          </cell>
          <cell r="AG3221" t="str">
            <v>42) June-2016</v>
          </cell>
          <cell r="AH3221">
            <v>66.599999999999994</v>
          </cell>
          <cell r="AI3221" t="str">
            <v>Yes/04-08-2016</v>
          </cell>
          <cell r="AJ3221">
            <v>42516</v>
          </cell>
          <cell r="AK3221" t="str">
            <v>116216XSC001180</v>
          </cell>
          <cell r="AL3221" t="str">
            <v>BKDN0461162100505900</v>
          </cell>
          <cell r="AM3221">
            <v>42738</v>
          </cell>
          <cell r="AN3221" t="str">
            <v>CIF</v>
          </cell>
          <cell r="AO3221">
            <v>4601.88</v>
          </cell>
        </row>
        <row r="3222">
          <cell r="K3222" t="str">
            <v>VVF/TAL/EXP/0215</v>
          </cell>
          <cell r="L3222" t="str">
            <v>Sea</v>
          </cell>
          <cell r="M3222" t="str">
            <v>DTA</v>
          </cell>
          <cell r="N3222" t="str">
            <v>TALOJA</v>
          </cell>
          <cell r="O3222">
            <v>9103750195</v>
          </cell>
          <cell r="AD3222">
            <v>8334976</v>
          </cell>
          <cell r="AE3222">
            <v>42538</v>
          </cell>
          <cell r="AF3222" t="str">
            <v>16-17</v>
          </cell>
          <cell r="AG3222" t="str">
            <v>42) June-2016</v>
          </cell>
          <cell r="AH3222">
            <v>66.349999999999994</v>
          </cell>
          <cell r="AI3222" t="str">
            <v>Yes/04-08-2016</v>
          </cell>
          <cell r="AJ3222">
            <v>42496</v>
          </cell>
          <cell r="AK3222" t="str">
            <v>116216XUC000822</v>
          </cell>
          <cell r="AL3222" t="str">
            <v>BKDN0461162100367280</v>
          </cell>
          <cell r="AM3222">
            <v>42636</v>
          </cell>
          <cell r="AN3222" t="str">
            <v>CFR</v>
          </cell>
          <cell r="AO3222">
            <v>21790</v>
          </cell>
        </row>
        <row r="3223">
          <cell r="K3223" t="str">
            <v>VVF/TAL/EXP/0217</v>
          </cell>
          <cell r="L3223" t="str">
            <v>Sea</v>
          </cell>
          <cell r="M3223" t="str">
            <v>DTA</v>
          </cell>
          <cell r="N3223" t="str">
            <v>TALOJA</v>
          </cell>
          <cell r="O3223">
            <v>9103750194</v>
          </cell>
          <cell r="AD3223">
            <v>8334914</v>
          </cell>
          <cell r="AE3223">
            <v>42538</v>
          </cell>
          <cell r="AF3223" t="str">
            <v>16-17</v>
          </cell>
          <cell r="AG3223" t="str">
            <v>42) June-2016</v>
          </cell>
          <cell r="AH3223">
            <v>66.349999999999994</v>
          </cell>
          <cell r="AI3223" t="str">
            <v>Yes/04-08-2016</v>
          </cell>
          <cell r="AJ3223">
            <v>42604</v>
          </cell>
          <cell r="AK3223" t="str">
            <v>116216XUC000821</v>
          </cell>
          <cell r="AL3223" t="str">
            <v>BKDN0461162100305598</v>
          </cell>
          <cell r="AM3223">
            <v>42619</v>
          </cell>
          <cell r="AN3223" t="str">
            <v>CFR</v>
          </cell>
          <cell r="AO3223">
            <v>34680</v>
          </cell>
        </row>
        <row r="3224">
          <cell r="K3224" t="str">
            <v>VVF/TAL/EXP/0220</v>
          </cell>
          <cell r="L3224" t="str">
            <v>Sea</v>
          </cell>
          <cell r="M3224" t="str">
            <v>DTA</v>
          </cell>
          <cell r="N3224" t="str">
            <v>TALOJA</v>
          </cell>
          <cell r="O3224">
            <v>9103750198</v>
          </cell>
          <cell r="AD3224">
            <v>8350116</v>
          </cell>
          <cell r="AE3224">
            <v>42539</v>
          </cell>
          <cell r="AF3224" t="str">
            <v>16-17</v>
          </cell>
          <cell r="AG3224" t="str">
            <v>42) June-2016</v>
          </cell>
          <cell r="AH3224">
            <v>66.349999999999994</v>
          </cell>
          <cell r="AI3224" t="str">
            <v>Yes/04-08-2016</v>
          </cell>
          <cell r="AJ3224">
            <v>42576</v>
          </cell>
          <cell r="AK3224" t="str">
            <v>116216XSC000847</v>
          </cell>
          <cell r="AL3224" t="str">
            <v>BKDN0461162100305599</v>
          </cell>
          <cell r="AM3224">
            <v>42619</v>
          </cell>
          <cell r="AN3224" t="str">
            <v>CIF</v>
          </cell>
          <cell r="AO3224">
            <v>34560</v>
          </cell>
        </row>
        <row r="3225">
          <cell r="K3225" t="str">
            <v>VVF/TAL/EXP/0221</v>
          </cell>
          <cell r="L3225" t="str">
            <v>Sea</v>
          </cell>
          <cell r="M3225" t="str">
            <v>DTA</v>
          </cell>
          <cell r="N3225" t="str">
            <v>TALOJA</v>
          </cell>
          <cell r="O3225">
            <v>9103750197</v>
          </cell>
          <cell r="AD3225">
            <v>8350683</v>
          </cell>
          <cell r="AE3225">
            <v>42539</v>
          </cell>
          <cell r="AF3225" t="str">
            <v>16-17</v>
          </cell>
          <cell r="AG3225" t="str">
            <v>42) June-2016</v>
          </cell>
          <cell r="AH3225">
            <v>66.349999999999994</v>
          </cell>
          <cell r="AI3225" t="str">
            <v>Yes/04-08-2016</v>
          </cell>
          <cell r="AJ3225">
            <v>42594</v>
          </cell>
          <cell r="AK3225" t="str">
            <v>116216XUC000835</v>
          </cell>
          <cell r="AL3225" t="str">
            <v>BKDN0461162100305600</v>
          </cell>
          <cell r="AM3225">
            <v>42619</v>
          </cell>
          <cell r="AN3225" t="str">
            <v>CIF</v>
          </cell>
          <cell r="AO3225">
            <v>60413</v>
          </cell>
        </row>
        <row r="3226">
          <cell r="K3226" t="str">
            <v>VVF/TAL/EXP/0222</v>
          </cell>
          <cell r="L3226" t="str">
            <v>Sea</v>
          </cell>
          <cell r="M3226" t="str">
            <v>DTA</v>
          </cell>
          <cell r="N3226" t="str">
            <v>TALOJA</v>
          </cell>
          <cell r="O3226">
            <v>9103750199</v>
          </cell>
          <cell r="AD3226">
            <v>8374445</v>
          </cell>
          <cell r="AE3226">
            <v>42541</v>
          </cell>
          <cell r="AF3226" t="str">
            <v>16-17</v>
          </cell>
          <cell r="AG3226" t="str">
            <v>42) June-2016</v>
          </cell>
          <cell r="AH3226">
            <v>66.349999999999994</v>
          </cell>
          <cell r="AI3226" t="str">
            <v>Yes/04-08-2016</v>
          </cell>
          <cell r="AJ3226">
            <v>42580</v>
          </cell>
          <cell r="AK3226" t="str">
            <v>116216XSC000820</v>
          </cell>
          <cell r="AL3226" t="str">
            <v>BKDN0461162100305601</v>
          </cell>
          <cell r="AM3226">
            <v>42619</v>
          </cell>
          <cell r="AN3226" t="str">
            <v>CIF</v>
          </cell>
          <cell r="AO3226">
            <v>35499</v>
          </cell>
        </row>
        <row r="3227">
          <cell r="K3227" t="str">
            <v>VVF/TAL/EXP/0223</v>
          </cell>
          <cell r="L3227" t="str">
            <v>Sea</v>
          </cell>
          <cell r="M3227" t="str">
            <v>DTA</v>
          </cell>
          <cell r="N3227" t="str">
            <v>TALOJA</v>
          </cell>
          <cell r="O3227">
            <v>9103750201</v>
          </cell>
          <cell r="AD3227">
            <v>8374543</v>
          </cell>
          <cell r="AE3227">
            <v>42541</v>
          </cell>
          <cell r="AF3227" t="str">
            <v>16-17</v>
          </cell>
          <cell r="AG3227" t="str">
            <v>42) June-2016</v>
          </cell>
          <cell r="AH3227">
            <v>66.349999999999994</v>
          </cell>
          <cell r="AI3227" t="str">
            <v>Yes/04-08-2016</v>
          </cell>
          <cell r="AJ3227">
            <v>42646</v>
          </cell>
          <cell r="AK3227" t="str">
            <v>116216XUC000826</v>
          </cell>
          <cell r="AL3227" t="str">
            <v>BKDN0461162100505902</v>
          </cell>
          <cell r="AM3227">
            <v>42738</v>
          </cell>
          <cell r="AN3227" t="str">
            <v>CIF</v>
          </cell>
          <cell r="AO3227">
            <v>83269.440000000002</v>
          </cell>
        </row>
        <row r="3228">
          <cell r="K3228" t="str">
            <v>VVF/TAL/EXP/0224</v>
          </cell>
          <cell r="L3228" t="str">
            <v>Sea</v>
          </cell>
          <cell r="M3228" t="str">
            <v>DTA</v>
          </cell>
          <cell r="N3228" t="str">
            <v>TALOJA</v>
          </cell>
          <cell r="O3228">
            <v>9103750200</v>
          </cell>
          <cell r="AD3228">
            <v>8374522</v>
          </cell>
          <cell r="AE3228">
            <v>42541</v>
          </cell>
          <cell r="AF3228" t="str">
            <v>16-17</v>
          </cell>
          <cell r="AG3228" t="str">
            <v>42) June-2016</v>
          </cell>
          <cell r="AH3228">
            <v>66.349999999999994</v>
          </cell>
          <cell r="AI3228" t="str">
            <v>Yes/04-08-2016</v>
          </cell>
          <cell r="AJ3228">
            <v>42538</v>
          </cell>
          <cell r="AK3228" t="str">
            <v>116216XSC001184</v>
          </cell>
          <cell r="AL3228" t="str">
            <v>BKDN0461162100505903</v>
          </cell>
          <cell r="AM3228">
            <v>42738</v>
          </cell>
          <cell r="AN3228" t="str">
            <v>FOB</v>
          </cell>
          <cell r="AO3228">
            <v>21000</v>
          </cell>
        </row>
        <row r="3229">
          <cell r="K3229" t="str">
            <v>VVF/TAL/EXP/0225</v>
          </cell>
          <cell r="L3229" t="str">
            <v>Sea</v>
          </cell>
          <cell r="M3229" t="str">
            <v>DTA</v>
          </cell>
          <cell r="N3229" t="str">
            <v>TALOJA</v>
          </cell>
          <cell r="O3229">
            <v>9103750202</v>
          </cell>
          <cell r="AD3229">
            <v>8382491</v>
          </cell>
          <cell r="AE3229">
            <v>42541</v>
          </cell>
          <cell r="AF3229" t="str">
            <v>16-17</v>
          </cell>
          <cell r="AG3229" t="str">
            <v>42) June-2016</v>
          </cell>
          <cell r="AH3229">
            <v>66.349999999999994</v>
          </cell>
          <cell r="AI3229" t="str">
            <v>Yes/04-08-2016</v>
          </cell>
          <cell r="AJ3229">
            <v>42634</v>
          </cell>
          <cell r="AK3229" t="str">
            <v>116216XUC000827</v>
          </cell>
          <cell r="AL3229" t="str">
            <v>BKDN0461162100367281</v>
          </cell>
          <cell r="AM3229">
            <v>42636</v>
          </cell>
          <cell r="AN3229" t="str">
            <v>CIF</v>
          </cell>
          <cell r="AO3229">
            <v>22627.38</v>
          </cell>
        </row>
        <row r="3230">
          <cell r="K3230" t="str">
            <v>VVF/TAL/EXP/0226</v>
          </cell>
          <cell r="L3230" t="str">
            <v>Sea</v>
          </cell>
          <cell r="M3230" t="str">
            <v>DTA</v>
          </cell>
          <cell r="N3230" t="str">
            <v>TALOJA</v>
          </cell>
          <cell r="O3230">
            <v>9103750203</v>
          </cell>
          <cell r="AD3230">
            <v>8380659</v>
          </cell>
          <cell r="AE3230">
            <v>42541</v>
          </cell>
          <cell r="AF3230" t="str">
            <v>16-17</v>
          </cell>
          <cell r="AG3230" t="str">
            <v>42) June-2016</v>
          </cell>
          <cell r="AH3230">
            <v>66.349999999999994</v>
          </cell>
          <cell r="AI3230" t="str">
            <v>Yes/04-08-2016</v>
          </cell>
          <cell r="AJ3230">
            <v>42551</v>
          </cell>
          <cell r="AK3230" t="str">
            <v>116216XSC000813</v>
          </cell>
          <cell r="AL3230" t="str">
            <v>BKDN0461162100336356</v>
          </cell>
          <cell r="AM3230">
            <v>42630</v>
          </cell>
          <cell r="AN3230" t="str">
            <v>CIF</v>
          </cell>
          <cell r="AO3230">
            <v>17637.599999999999</v>
          </cell>
        </row>
        <row r="3231">
          <cell r="K3231" t="str">
            <v>VVF/TAL/EXP/0227</v>
          </cell>
          <cell r="L3231" t="str">
            <v>Sea</v>
          </cell>
          <cell r="M3231" t="str">
            <v>DTA</v>
          </cell>
          <cell r="N3231" t="str">
            <v>TALOJA</v>
          </cell>
          <cell r="O3231">
            <v>9103750204</v>
          </cell>
          <cell r="AD3231">
            <v>8380582</v>
          </cell>
          <cell r="AE3231">
            <v>42541</v>
          </cell>
          <cell r="AF3231" t="str">
            <v>16-17</v>
          </cell>
          <cell r="AG3231" t="str">
            <v>42) June-2016</v>
          </cell>
          <cell r="AH3231">
            <v>66.349999999999994</v>
          </cell>
          <cell r="AI3231" t="str">
            <v>Yes/04-08-2016</v>
          </cell>
          <cell r="AJ3231">
            <v>42593</v>
          </cell>
          <cell r="AK3231" t="str">
            <v>116216XUC000834</v>
          </cell>
          <cell r="AL3231" t="str">
            <v>BKDN0461162100336398</v>
          </cell>
          <cell r="AM3231">
            <v>42630</v>
          </cell>
          <cell r="AN3231" t="str">
            <v>CIF</v>
          </cell>
          <cell r="AO3231">
            <v>120207.34</v>
          </cell>
        </row>
        <row r="3232">
          <cell r="K3232" t="str">
            <v>VVF/TAL/EXP/0228</v>
          </cell>
          <cell r="L3232" t="str">
            <v>Sea</v>
          </cell>
          <cell r="M3232" t="str">
            <v>DTA</v>
          </cell>
          <cell r="N3232" t="str">
            <v>TALOJA</v>
          </cell>
          <cell r="O3232">
            <v>9103750205</v>
          </cell>
          <cell r="AD3232">
            <v>8380644</v>
          </cell>
          <cell r="AE3232">
            <v>42541</v>
          </cell>
          <cell r="AF3232" t="str">
            <v>16-17</v>
          </cell>
          <cell r="AG3232" t="str">
            <v>42) June-2016</v>
          </cell>
          <cell r="AH3232">
            <v>66.349999999999994</v>
          </cell>
          <cell r="AI3232" t="str">
            <v>Yes/04-08-2016</v>
          </cell>
          <cell r="AJ3232">
            <v>42578</v>
          </cell>
          <cell r="AK3232" t="str">
            <v>116216XUC000838</v>
          </cell>
          <cell r="AL3232" t="str">
            <v>BKDN0461162100336402</v>
          </cell>
          <cell r="AM3232">
            <v>42630</v>
          </cell>
          <cell r="AN3232" t="str">
            <v>CIF</v>
          </cell>
          <cell r="AO3232">
            <v>81672</v>
          </cell>
        </row>
        <row r="3233">
          <cell r="K3233" t="str">
            <v>VVF/TAL/EXP/0229</v>
          </cell>
          <cell r="L3233" t="str">
            <v>Sea</v>
          </cell>
          <cell r="M3233" t="str">
            <v>DTA</v>
          </cell>
          <cell r="N3233" t="str">
            <v>TALOJA</v>
          </cell>
          <cell r="O3233">
            <v>9103750206</v>
          </cell>
          <cell r="AD3233">
            <v>8404333</v>
          </cell>
          <cell r="AE3233">
            <v>42542</v>
          </cell>
          <cell r="AF3233" t="str">
            <v>16-17</v>
          </cell>
          <cell r="AG3233" t="str">
            <v>42) June-2016</v>
          </cell>
          <cell r="AH3233">
            <v>66.349999999999994</v>
          </cell>
          <cell r="AI3233" t="str">
            <v>Yes/04-08-2016</v>
          </cell>
          <cell r="AJ3233">
            <v>42593</v>
          </cell>
          <cell r="AK3233" t="str">
            <v>116216XUC000833</v>
          </cell>
          <cell r="AL3233" t="str">
            <v>BKDN0461162100336397</v>
          </cell>
          <cell r="AM3233">
            <v>42630</v>
          </cell>
          <cell r="AN3233" t="str">
            <v>CIF</v>
          </cell>
          <cell r="AO3233">
            <v>27064.880000000001</v>
          </cell>
        </row>
        <row r="3234">
          <cell r="K3234" t="str">
            <v>VVF/TAL/EXP/0230</v>
          </cell>
          <cell r="L3234" t="str">
            <v>Sea</v>
          </cell>
          <cell r="M3234" t="str">
            <v>DTA</v>
          </cell>
          <cell r="N3234" t="str">
            <v>TALOJA</v>
          </cell>
          <cell r="O3234">
            <v>9103750207</v>
          </cell>
          <cell r="AD3234">
            <v>8405375</v>
          </cell>
          <cell r="AE3234">
            <v>42542</v>
          </cell>
          <cell r="AF3234" t="str">
            <v>16-17</v>
          </cell>
          <cell r="AG3234" t="str">
            <v>42) June-2016</v>
          </cell>
          <cell r="AH3234">
            <v>66.349999999999994</v>
          </cell>
          <cell r="AI3234" t="str">
            <v>Yes/04-08-2016</v>
          </cell>
          <cell r="AJ3234">
            <v>42593</v>
          </cell>
          <cell r="AK3234" t="str">
            <v>116216XUC000837</v>
          </cell>
          <cell r="AL3234" t="str">
            <v>BKDN0461162100336401</v>
          </cell>
          <cell r="AM3234">
            <v>42630</v>
          </cell>
          <cell r="AN3234" t="str">
            <v>CIF</v>
          </cell>
          <cell r="AO3234">
            <v>12986.61</v>
          </cell>
        </row>
        <row r="3235">
          <cell r="K3235" t="str">
            <v>VVF/TAL/EXP/0231</v>
          </cell>
          <cell r="L3235" t="str">
            <v>Sea</v>
          </cell>
          <cell r="M3235" t="str">
            <v>DTA</v>
          </cell>
          <cell r="N3235" t="str">
            <v>TALOJA</v>
          </cell>
          <cell r="O3235">
            <v>9103750208</v>
          </cell>
          <cell r="AD3235">
            <v>8405697</v>
          </cell>
          <cell r="AE3235">
            <v>42542</v>
          </cell>
          <cell r="AF3235" t="str">
            <v>16-17</v>
          </cell>
          <cell r="AG3235" t="str">
            <v>42) June-2016</v>
          </cell>
          <cell r="AH3235">
            <v>66.349999999999994</v>
          </cell>
          <cell r="AI3235" t="str">
            <v>Yes/04-08-2016</v>
          </cell>
          <cell r="AJ3235">
            <v>42611</v>
          </cell>
          <cell r="AK3235" t="str">
            <v>116216XUC000846</v>
          </cell>
          <cell r="AL3235" t="str">
            <v>BKDN0461162100336404</v>
          </cell>
          <cell r="AM3235">
            <v>42630</v>
          </cell>
          <cell r="AN3235" t="str">
            <v>CFR</v>
          </cell>
          <cell r="AO3235">
            <v>42888</v>
          </cell>
        </row>
        <row r="3236">
          <cell r="K3236" t="str">
            <v>VVF/TAL/EXP/0232</v>
          </cell>
          <cell r="L3236" t="str">
            <v>Sea</v>
          </cell>
          <cell r="M3236" t="str">
            <v>DTA</v>
          </cell>
          <cell r="N3236" t="str">
            <v>TALOJA</v>
          </cell>
          <cell r="O3236">
            <v>9103750209</v>
          </cell>
          <cell r="AD3236">
            <v>8426107</v>
          </cell>
          <cell r="AE3236">
            <v>42543</v>
          </cell>
          <cell r="AF3236" t="str">
            <v>16-17</v>
          </cell>
          <cell r="AG3236" t="str">
            <v>42) June-2016</v>
          </cell>
          <cell r="AH3236">
            <v>66.349999999999994</v>
          </cell>
          <cell r="AI3236" t="str">
            <v>Yes/04-08-2016</v>
          </cell>
          <cell r="AJ3236">
            <v>42593</v>
          </cell>
          <cell r="AK3236" t="str">
            <v>116216XUC000836</v>
          </cell>
          <cell r="AL3236" t="str">
            <v>BKDN0461162100336400</v>
          </cell>
          <cell r="AM3236">
            <v>42630</v>
          </cell>
          <cell r="AN3236" t="str">
            <v>CIF</v>
          </cell>
          <cell r="AO3236">
            <v>54339.32</v>
          </cell>
        </row>
        <row r="3237">
          <cell r="K3237" t="str">
            <v>VVF/TAL/EXP/0233</v>
          </cell>
          <cell r="L3237" t="str">
            <v>Sea</v>
          </cell>
          <cell r="M3237" t="str">
            <v>DTA</v>
          </cell>
          <cell r="N3237" t="str">
            <v>TALOJA</v>
          </cell>
          <cell r="O3237">
            <v>9103750210</v>
          </cell>
          <cell r="AD3237">
            <v>8439454</v>
          </cell>
          <cell r="AE3237">
            <v>42544</v>
          </cell>
          <cell r="AF3237" t="str">
            <v>16-17</v>
          </cell>
          <cell r="AG3237" t="str">
            <v>42) June-2016</v>
          </cell>
          <cell r="AH3237">
            <v>66.349999999999994</v>
          </cell>
          <cell r="AI3237" t="str">
            <v>Yes/04-08-2016</v>
          </cell>
          <cell r="AJ3237">
            <v>42571</v>
          </cell>
          <cell r="AK3237" t="str">
            <v>116216XSC001084</v>
          </cell>
          <cell r="AL3237" t="str">
            <v>BKDN0461162100505966</v>
          </cell>
          <cell r="AM3237">
            <v>42738</v>
          </cell>
          <cell r="AN3237" t="str">
            <v>CFR</v>
          </cell>
          <cell r="AO3237">
            <v>32050</v>
          </cell>
        </row>
        <row r="3238">
          <cell r="K3238" t="str">
            <v>VVF/TAL/EXP/0242</v>
          </cell>
          <cell r="L3238" t="str">
            <v>Sea</v>
          </cell>
          <cell r="M3238" t="str">
            <v>DTA</v>
          </cell>
          <cell r="N3238" t="str">
            <v>TALOJA</v>
          </cell>
          <cell r="O3238">
            <v>9103750218</v>
          </cell>
          <cell r="AD3238">
            <v>8471000</v>
          </cell>
          <cell r="AE3238">
            <v>42545</v>
          </cell>
          <cell r="AF3238" t="str">
            <v>16-17</v>
          </cell>
          <cell r="AG3238" t="str">
            <v>42) June-2016</v>
          </cell>
          <cell r="AH3238">
            <v>66.349999999999994</v>
          </cell>
          <cell r="AI3238" t="str">
            <v>Yes/04-08-2016</v>
          </cell>
          <cell r="AJ3238">
            <v>42646</v>
          </cell>
          <cell r="AK3238" t="str">
            <v>116216XUC000853</v>
          </cell>
          <cell r="AL3238" t="str">
            <v>BKDN0461162100505905</v>
          </cell>
          <cell r="AM3238">
            <v>42738</v>
          </cell>
          <cell r="AN3238" t="str">
            <v>CIF</v>
          </cell>
          <cell r="AO3238">
            <v>82058.399999999994</v>
          </cell>
        </row>
        <row r="3239">
          <cell r="K3239" t="str">
            <v>VVF/TAL/EXP/0243</v>
          </cell>
          <cell r="L3239" t="str">
            <v>Sea</v>
          </cell>
          <cell r="M3239" t="str">
            <v>DTA</v>
          </cell>
          <cell r="N3239" t="str">
            <v>TALOJA</v>
          </cell>
          <cell r="O3239">
            <v>9103750215</v>
          </cell>
          <cell r="AD3239">
            <v>8471075</v>
          </cell>
          <cell r="AE3239">
            <v>42545</v>
          </cell>
          <cell r="AF3239" t="str">
            <v>16-17</v>
          </cell>
          <cell r="AG3239" t="str">
            <v>42) June-2016</v>
          </cell>
          <cell r="AH3239">
            <v>66.349999999999994</v>
          </cell>
          <cell r="AI3239" t="str">
            <v>Yes/04-08-2016</v>
          </cell>
          <cell r="AJ3239">
            <v>42614</v>
          </cell>
          <cell r="AK3239" t="str">
            <v>116216XUC000848</v>
          </cell>
          <cell r="AL3239" t="str">
            <v>BKDN0461162100367283</v>
          </cell>
          <cell r="AM3239">
            <v>42636</v>
          </cell>
          <cell r="AN3239" t="str">
            <v>CIF</v>
          </cell>
          <cell r="AO3239">
            <v>21202.89</v>
          </cell>
        </row>
        <row r="3240">
          <cell r="K3240" t="str">
            <v>VVF/TAL/EXP/0246</v>
          </cell>
          <cell r="L3240" t="str">
            <v>Sea</v>
          </cell>
          <cell r="M3240" t="str">
            <v>DTA</v>
          </cell>
          <cell r="N3240" t="str">
            <v>TALOJA</v>
          </cell>
          <cell r="O3240">
            <v>9103750222</v>
          </cell>
          <cell r="AD3240">
            <v>8475924</v>
          </cell>
          <cell r="AE3240">
            <v>42545</v>
          </cell>
          <cell r="AF3240" t="str">
            <v>16-17</v>
          </cell>
          <cell r="AG3240" t="str">
            <v>42) June-2016</v>
          </cell>
          <cell r="AH3240">
            <v>66.349999999999994</v>
          </cell>
          <cell r="AI3240" t="str">
            <v>Yes/04-08-2016</v>
          </cell>
          <cell r="AJ3240">
            <v>42593</v>
          </cell>
          <cell r="AK3240" t="str">
            <v>116216XSC000845</v>
          </cell>
          <cell r="AL3240" t="str">
            <v>BKDN0461162100336357</v>
          </cell>
          <cell r="AM3240">
            <v>42630</v>
          </cell>
          <cell r="AN3240" t="str">
            <v>CIF</v>
          </cell>
          <cell r="AO3240">
            <v>17863.3</v>
          </cell>
        </row>
        <row r="3241">
          <cell r="K3241" t="str">
            <v>VVF/TAL/EXP/0247</v>
          </cell>
          <cell r="L3241" t="str">
            <v>Sea</v>
          </cell>
          <cell r="M3241" t="str">
            <v>DTA</v>
          </cell>
          <cell r="N3241" t="str">
            <v>TALOJA</v>
          </cell>
          <cell r="O3241">
            <v>9103750223</v>
          </cell>
          <cell r="AD3241">
            <v>8485024</v>
          </cell>
          <cell r="AE3241">
            <v>42546</v>
          </cell>
          <cell r="AF3241" t="str">
            <v>16-17</v>
          </cell>
          <cell r="AG3241" t="str">
            <v>42) June-2016</v>
          </cell>
          <cell r="AH3241">
            <v>66.349999999999994</v>
          </cell>
          <cell r="AI3241" t="str">
            <v>Yes/04-08-2016</v>
          </cell>
          <cell r="AJ3241">
            <v>42593</v>
          </cell>
          <cell r="AK3241" t="str">
            <v>116216XSC000845</v>
          </cell>
          <cell r="AL3241" t="str">
            <v>BKDN0461162100336358</v>
          </cell>
          <cell r="AM3241">
            <v>42630</v>
          </cell>
          <cell r="AN3241" t="str">
            <v>CIF</v>
          </cell>
          <cell r="AO3241">
            <v>18136.3</v>
          </cell>
        </row>
        <row r="3242">
          <cell r="K3242" t="str">
            <v>VVF/TAL/EXP/0183</v>
          </cell>
          <cell r="L3242" t="str">
            <v>Sea</v>
          </cell>
          <cell r="M3242" t="str">
            <v>DTA</v>
          </cell>
          <cell r="N3242" t="str">
            <v>TALOJA</v>
          </cell>
          <cell r="O3242">
            <v>9103750167</v>
          </cell>
          <cell r="AD3242">
            <v>8128594</v>
          </cell>
          <cell r="AE3242">
            <v>42528</v>
          </cell>
          <cell r="AF3242" t="str">
            <v>16-17</v>
          </cell>
          <cell r="AG3242" t="str">
            <v>42) June-2016</v>
          </cell>
          <cell r="AH3242">
            <v>66.599999999999994</v>
          </cell>
          <cell r="AI3242" t="str">
            <v>Yes/06-08-2016</v>
          </cell>
          <cell r="AJ3242">
            <v>42608</v>
          </cell>
          <cell r="AK3242" t="str">
            <v>116216XUC000860</v>
          </cell>
          <cell r="AL3242" t="str">
            <v>BKDN0461162100336406</v>
          </cell>
          <cell r="AM3242">
            <v>42630</v>
          </cell>
          <cell r="AN3242" t="str">
            <v>CFR</v>
          </cell>
          <cell r="AO3242">
            <v>3183.75</v>
          </cell>
        </row>
        <row r="3243">
          <cell r="K3243" t="str">
            <v>VVF/TAL/EXP/0211</v>
          </cell>
          <cell r="L3243" t="str">
            <v>Sea</v>
          </cell>
          <cell r="M3243" t="str">
            <v>DTA</v>
          </cell>
          <cell r="N3243" t="str">
            <v>TALOJA</v>
          </cell>
          <cell r="O3243">
            <v>9103750191</v>
          </cell>
          <cell r="AD3243">
            <v>8312843</v>
          </cell>
          <cell r="AE3243">
            <v>42537</v>
          </cell>
          <cell r="AF3243" t="str">
            <v>16-17</v>
          </cell>
          <cell r="AG3243" t="str">
            <v>42) June-2016</v>
          </cell>
          <cell r="AH3243">
            <v>1</v>
          </cell>
          <cell r="AI3243" t="str">
            <v>Yes/06-08-2016</v>
          </cell>
          <cell r="AJ3243">
            <v>42572</v>
          </cell>
          <cell r="AK3243" t="str">
            <v>19791617C2719</v>
          </cell>
          <cell r="AL3243" t="str">
            <v>UCBA0001979160205524</v>
          </cell>
          <cell r="AM3243">
            <v>42573</v>
          </cell>
          <cell r="AN3243" t="str">
            <v>CFR</v>
          </cell>
          <cell r="AO3243">
            <v>25380255.739999998</v>
          </cell>
        </row>
        <row r="3244">
          <cell r="K3244" t="str">
            <v>VVF/TAL/EXP/0214</v>
          </cell>
          <cell r="L3244" t="str">
            <v>Sea</v>
          </cell>
          <cell r="M3244" t="str">
            <v>DTA</v>
          </cell>
          <cell r="N3244" t="str">
            <v>TALOJA</v>
          </cell>
          <cell r="O3244">
            <v>9103750192</v>
          </cell>
          <cell r="AD3244">
            <v>8323444</v>
          </cell>
          <cell r="AE3244">
            <v>42538</v>
          </cell>
          <cell r="AF3244" t="str">
            <v>16-17</v>
          </cell>
          <cell r="AG3244" t="str">
            <v>42) June-2016</v>
          </cell>
          <cell r="AH3244">
            <v>1</v>
          </cell>
          <cell r="AI3244" t="str">
            <v>Yes/06-08-2016</v>
          </cell>
          <cell r="AJ3244">
            <v>42572</v>
          </cell>
          <cell r="AK3244" t="str">
            <v>19791617C2719</v>
          </cell>
          <cell r="AL3244" t="str">
            <v>UCBA0001979160205523</v>
          </cell>
          <cell r="AM3244">
            <v>42573</v>
          </cell>
          <cell r="AN3244" t="str">
            <v>CFR</v>
          </cell>
          <cell r="AO3244">
            <v>2507140.5499999998</v>
          </cell>
        </row>
        <row r="3245">
          <cell r="K3245" t="str">
            <v>VVF/TAL/EXP/0218</v>
          </cell>
          <cell r="L3245" t="str">
            <v>Sea</v>
          </cell>
          <cell r="M3245" t="str">
            <v>DTA</v>
          </cell>
          <cell r="N3245" t="str">
            <v>TALOJA</v>
          </cell>
          <cell r="O3245">
            <v>9103750196</v>
          </cell>
          <cell r="AD3245">
            <v>8334877</v>
          </cell>
          <cell r="AE3245">
            <v>42538</v>
          </cell>
          <cell r="AF3245" t="str">
            <v>16-17</v>
          </cell>
          <cell r="AG3245" t="str">
            <v>42) June-2016</v>
          </cell>
          <cell r="AH3245">
            <v>1</v>
          </cell>
          <cell r="AI3245" t="str">
            <v>Yes/06-08-2016</v>
          </cell>
          <cell r="AJ3245">
            <v>42587</v>
          </cell>
          <cell r="AK3245" t="str">
            <v>116216XSC000815</v>
          </cell>
          <cell r="AL3245" t="str">
            <v>BKDN0461162100336350</v>
          </cell>
          <cell r="AM3245">
            <v>42630</v>
          </cell>
          <cell r="AN3245" t="str">
            <v>CFR</v>
          </cell>
          <cell r="AO3245">
            <v>4220064</v>
          </cell>
        </row>
        <row r="3246">
          <cell r="K3246" t="str">
            <v>VVF/TAL/EXP/0234</v>
          </cell>
          <cell r="L3246" t="str">
            <v>Sea</v>
          </cell>
          <cell r="M3246" t="str">
            <v>DTA</v>
          </cell>
          <cell r="N3246" t="str">
            <v>TALOJA</v>
          </cell>
          <cell r="O3246">
            <v>9103750232</v>
          </cell>
          <cell r="AD3246">
            <v>8601088</v>
          </cell>
          <cell r="AE3246">
            <v>42551</v>
          </cell>
          <cell r="AF3246" t="str">
            <v>16-17</v>
          </cell>
          <cell r="AG3246" t="str">
            <v>42) June-2016</v>
          </cell>
          <cell r="AH3246">
            <v>66.349999999999994</v>
          </cell>
          <cell r="AI3246" t="str">
            <v>Yes/06-08-2016</v>
          </cell>
          <cell r="AJ3246">
            <v>42762</v>
          </cell>
          <cell r="AK3246" t="str">
            <v>116217XUC000103</v>
          </cell>
          <cell r="AL3246" t="str">
            <v>BKDN0461162100533391</v>
          </cell>
          <cell r="AM3246">
            <v>42800</v>
          </cell>
          <cell r="AN3246" t="str">
            <v>CIF</v>
          </cell>
          <cell r="AO3246">
            <v>20640</v>
          </cell>
        </row>
        <row r="3247">
          <cell r="K3247" t="str">
            <v>VVF/TAL/EXP/0236</v>
          </cell>
          <cell r="L3247" t="str">
            <v>Sea</v>
          </cell>
          <cell r="M3247" t="str">
            <v>DTA</v>
          </cell>
          <cell r="N3247" t="str">
            <v>TALOJA</v>
          </cell>
          <cell r="O3247">
            <v>9103750211</v>
          </cell>
          <cell r="AD3247">
            <v>8449121</v>
          </cell>
          <cell r="AE3247">
            <v>42544</v>
          </cell>
          <cell r="AF3247" t="str">
            <v>16-17</v>
          </cell>
          <cell r="AG3247" t="str">
            <v>42) June-2016</v>
          </cell>
          <cell r="AH3247">
            <v>66.349999999999994</v>
          </cell>
          <cell r="AI3247" t="str">
            <v>Yes/06-08-2016</v>
          </cell>
          <cell r="AJ3247">
            <v>42563</v>
          </cell>
          <cell r="AK3247" t="str">
            <v>116216XSC001501</v>
          </cell>
          <cell r="AL3247" t="str">
            <v>BKDN0461162100531860</v>
          </cell>
          <cell r="AM3247">
            <v>42783</v>
          </cell>
          <cell r="AN3247" t="str">
            <v>CIF</v>
          </cell>
          <cell r="AO3247">
            <v>23824</v>
          </cell>
        </row>
        <row r="3248">
          <cell r="K3248" t="str">
            <v>VVF/TAL/EXP/0238</v>
          </cell>
          <cell r="L3248" t="str">
            <v>Sea</v>
          </cell>
          <cell r="M3248" t="str">
            <v>DTA</v>
          </cell>
          <cell r="N3248" t="str">
            <v>TALOJA</v>
          </cell>
          <cell r="O3248">
            <v>9103750213</v>
          </cell>
          <cell r="AD3248">
            <v>8449178</v>
          </cell>
          <cell r="AE3248">
            <v>42544</v>
          </cell>
          <cell r="AF3248" t="str">
            <v>16-17</v>
          </cell>
          <cell r="AG3248" t="str">
            <v>42) June-2016</v>
          </cell>
          <cell r="AH3248">
            <v>66.349999999999994</v>
          </cell>
          <cell r="AI3248" t="str">
            <v>Yes/06-08-2016</v>
          </cell>
          <cell r="AJ3248">
            <v>42605</v>
          </cell>
          <cell r="AK3248" t="str">
            <v>116216XUC001077</v>
          </cell>
          <cell r="AL3248" t="str">
            <v>BKDN0461162100505968</v>
          </cell>
          <cell r="AM3248">
            <v>42738</v>
          </cell>
          <cell r="AN3248" t="str">
            <v>CFR</v>
          </cell>
          <cell r="AO3248">
            <v>17053</v>
          </cell>
        </row>
        <row r="3249">
          <cell r="K3249" t="str">
            <v>VVF/TAL/EXP/0240</v>
          </cell>
          <cell r="L3249" t="str">
            <v>Sea</v>
          </cell>
          <cell r="M3249" t="str">
            <v>DTA</v>
          </cell>
          <cell r="N3249" t="str">
            <v>TALOJA</v>
          </cell>
          <cell r="O3249">
            <v>9103750224</v>
          </cell>
          <cell r="AD3249">
            <v>8469354</v>
          </cell>
          <cell r="AE3249">
            <v>42545</v>
          </cell>
          <cell r="AF3249" t="str">
            <v>16-17</v>
          </cell>
          <cell r="AG3249" t="str">
            <v>42) June-2016</v>
          </cell>
          <cell r="AH3249">
            <v>66.349999999999994</v>
          </cell>
          <cell r="AI3249" t="str">
            <v>Yes/06-08-2016</v>
          </cell>
          <cell r="AJ3249">
            <v>42564</v>
          </cell>
          <cell r="AK3249" t="str">
            <v>116216XSC001183</v>
          </cell>
          <cell r="AL3249" t="str">
            <v>BKDN0461162100531862</v>
          </cell>
          <cell r="AM3249">
            <v>42783</v>
          </cell>
          <cell r="AN3249" t="str">
            <v>CFR</v>
          </cell>
          <cell r="AO3249">
            <v>7230</v>
          </cell>
        </row>
        <row r="3250">
          <cell r="K3250" t="str">
            <v>VVF/TAL/EXP/0241</v>
          </cell>
          <cell r="L3250" t="str">
            <v>Sea</v>
          </cell>
          <cell r="M3250" t="str">
            <v>DTA</v>
          </cell>
          <cell r="N3250" t="str">
            <v>TALOJA</v>
          </cell>
          <cell r="O3250">
            <v>9103750225</v>
          </cell>
          <cell r="AD3250">
            <v>8469446</v>
          </cell>
          <cell r="AE3250">
            <v>42545</v>
          </cell>
          <cell r="AF3250" t="str">
            <v>16-17</v>
          </cell>
          <cell r="AG3250" t="str">
            <v>42) June-2016</v>
          </cell>
          <cell r="AH3250">
            <v>66.349999999999994</v>
          </cell>
          <cell r="AI3250" t="str">
            <v>Yes/06-08-2016</v>
          </cell>
          <cell r="AJ3250">
            <v>42676</v>
          </cell>
          <cell r="AK3250" t="str">
            <v>116216XUC001332</v>
          </cell>
          <cell r="AL3250" t="str">
            <v>BKDN0461162100505904</v>
          </cell>
          <cell r="AM3250">
            <v>42738</v>
          </cell>
          <cell r="AN3250" t="str">
            <v>CIF</v>
          </cell>
          <cell r="AO3250">
            <v>660</v>
          </cell>
        </row>
        <row r="3251">
          <cell r="K3251" t="str">
            <v>VVF/TAL/EXP/0244</v>
          </cell>
          <cell r="L3251" t="str">
            <v>Sea</v>
          </cell>
          <cell r="M3251" t="str">
            <v>DTA</v>
          </cell>
          <cell r="N3251" t="str">
            <v>TALOJA</v>
          </cell>
          <cell r="O3251">
            <v>9103750216</v>
          </cell>
          <cell r="AD3251">
            <v>8473374</v>
          </cell>
          <cell r="AE3251">
            <v>42545</v>
          </cell>
          <cell r="AF3251" t="str">
            <v>16-17</v>
          </cell>
          <cell r="AG3251" t="str">
            <v>42) June-2016</v>
          </cell>
          <cell r="AH3251">
            <v>66.349999999999994</v>
          </cell>
          <cell r="AI3251" t="str">
            <v>Yes/06-08-2016</v>
          </cell>
          <cell r="AJ3251">
            <v>42579</v>
          </cell>
          <cell r="AK3251" t="str">
            <v>116216XSC000870</v>
          </cell>
          <cell r="AL3251" t="str">
            <v>BKDN0461162100336364</v>
          </cell>
          <cell r="AM3251">
            <v>42630</v>
          </cell>
          <cell r="AN3251" t="str">
            <v>FOB</v>
          </cell>
          <cell r="AO3251">
            <v>24600</v>
          </cell>
        </row>
        <row r="3252">
          <cell r="K3252" t="str">
            <v>VVF/TAL/EXP/0173</v>
          </cell>
          <cell r="L3252" t="str">
            <v>Sea</v>
          </cell>
          <cell r="M3252" t="str">
            <v>DTA</v>
          </cell>
          <cell r="N3252" t="str">
            <v>TALOJA</v>
          </cell>
          <cell r="O3252">
            <v>9103750155</v>
          </cell>
          <cell r="AD3252">
            <v>7991916</v>
          </cell>
          <cell r="AE3252">
            <v>42521</v>
          </cell>
          <cell r="AF3252" t="str">
            <v>16-17</v>
          </cell>
          <cell r="AG3252" t="str">
            <v>42) June-2016</v>
          </cell>
          <cell r="AH3252">
            <v>66.349999999999994</v>
          </cell>
          <cell r="AI3252" t="str">
            <v>Copy/11-08-2016</v>
          </cell>
          <cell r="AJ3252">
            <v>42593</v>
          </cell>
          <cell r="AK3252" t="str">
            <v>116216XUC000781</v>
          </cell>
          <cell r="AL3252" t="str">
            <v>BKDN0461162100336394</v>
          </cell>
          <cell r="AM3252">
            <v>42630</v>
          </cell>
          <cell r="AN3252" t="str">
            <v>CIF</v>
          </cell>
          <cell r="AO3252">
            <v>36742.5</v>
          </cell>
        </row>
        <row r="3253">
          <cell r="K3253" t="str">
            <v>VVF/TAL/EXP/0245</v>
          </cell>
          <cell r="L3253" t="str">
            <v>Sea</v>
          </cell>
          <cell r="M3253" t="str">
            <v>DTA</v>
          </cell>
          <cell r="N3253" t="str">
            <v>TALOJA</v>
          </cell>
          <cell r="O3253">
            <v>9103750217</v>
          </cell>
          <cell r="AD3253">
            <v>8475985</v>
          </cell>
          <cell r="AE3253">
            <v>42545</v>
          </cell>
          <cell r="AF3253" t="str">
            <v>16-17</v>
          </cell>
          <cell r="AG3253" t="str">
            <v>42) June-2016</v>
          </cell>
          <cell r="AH3253">
            <v>66.349999999999994</v>
          </cell>
          <cell r="AI3253">
            <v>42593</v>
          </cell>
          <cell r="AJ3253">
            <v>42579</v>
          </cell>
          <cell r="AK3253" t="str">
            <v>116216XSC000865</v>
          </cell>
          <cell r="AL3253" t="str">
            <v>BKDN0461162100336361</v>
          </cell>
          <cell r="AM3253">
            <v>42630</v>
          </cell>
          <cell r="AN3253" t="str">
            <v>fob</v>
          </cell>
          <cell r="AO3253">
            <v>24600</v>
          </cell>
        </row>
        <row r="3254">
          <cell r="K3254" t="str">
            <v>VVF/TAL/EXP/0249</v>
          </cell>
          <cell r="L3254" t="str">
            <v>Sea</v>
          </cell>
          <cell r="M3254" t="str">
            <v>DTA</v>
          </cell>
          <cell r="N3254" t="str">
            <v>TALOJA</v>
          </cell>
          <cell r="O3254">
            <v>9103750221</v>
          </cell>
          <cell r="AD3254">
            <v>8513872</v>
          </cell>
          <cell r="AE3254">
            <v>42548</v>
          </cell>
          <cell r="AF3254" t="str">
            <v>16-17</v>
          </cell>
          <cell r="AG3254" t="str">
            <v>42) June-2016</v>
          </cell>
          <cell r="AH3254">
            <v>66.349999999999994</v>
          </cell>
          <cell r="AI3254">
            <v>42593</v>
          </cell>
          <cell r="AJ3254">
            <v>42657</v>
          </cell>
          <cell r="AK3254" t="str">
            <v>116216XUC000852</v>
          </cell>
          <cell r="AL3254" t="str">
            <v>BKDN0461162100505970</v>
          </cell>
          <cell r="AM3254">
            <v>42738</v>
          </cell>
          <cell r="AN3254" t="str">
            <v>cfr</v>
          </cell>
          <cell r="AO3254">
            <v>30819.599999999999</v>
          </cell>
        </row>
        <row r="3255">
          <cell r="K3255" t="str">
            <v>VVF/TAL/EXP/0250</v>
          </cell>
          <cell r="L3255" t="str">
            <v>Sea</v>
          </cell>
          <cell r="M3255" t="str">
            <v>DTA</v>
          </cell>
          <cell r="N3255" t="str">
            <v>TALOJA</v>
          </cell>
          <cell r="O3255">
            <v>9103750220</v>
          </cell>
          <cell r="AD3255">
            <v>8521998</v>
          </cell>
          <cell r="AE3255">
            <v>42548</v>
          </cell>
          <cell r="AF3255" t="str">
            <v>16-17</v>
          </cell>
          <cell r="AG3255" t="str">
            <v>42) June-2016</v>
          </cell>
          <cell r="AH3255">
            <v>74.3</v>
          </cell>
          <cell r="AI3255" t="str">
            <v>Copy/11-08-2016</v>
          </cell>
          <cell r="AJ3255">
            <v>42648</v>
          </cell>
          <cell r="AK3255" t="str">
            <v>116216XUC000867</v>
          </cell>
          <cell r="AL3255" t="str">
            <v>BKDN0461162100505891</v>
          </cell>
          <cell r="AM3255">
            <v>42738</v>
          </cell>
          <cell r="AN3255" t="str">
            <v>cif</v>
          </cell>
          <cell r="AO3255">
            <v>280227.64</v>
          </cell>
        </row>
        <row r="3256">
          <cell r="K3256" t="str">
            <v>VVF/TAL/EXP/0252</v>
          </cell>
          <cell r="L3256" t="str">
            <v>Sea</v>
          </cell>
          <cell r="M3256" t="str">
            <v>DTA</v>
          </cell>
          <cell r="N3256" t="str">
            <v>TALOJA</v>
          </cell>
          <cell r="O3256">
            <v>9103750226</v>
          </cell>
          <cell r="AD3256">
            <v>8543758</v>
          </cell>
          <cell r="AE3256">
            <v>42549</v>
          </cell>
          <cell r="AF3256" t="str">
            <v>16-17</v>
          </cell>
          <cell r="AG3256" t="str">
            <v>42) June-2016</v>
          </cell>
          <cell r="AH3256">
            <v>66.349999999999994</v>
          </cell>
          <cell r="AI3256">
            <v>42593</v>
          </cell>
          <cell r="AJ3256">
            <v>42593</v>
          </cell>
          <cell r="AK3256" t="str">
            <v>116216XUC000968</v>
          </cell>
          <cell r="AL3256" t="str">
            <v>BKDN0461162100336433</v>
          </cell>
          <cell r="AM3256">
            <v>42630</v>
          </cell>
          <cell r="AN3256" t="str">
            <v>cif</v>
          </cell>
          <cell r="AO3256">
            <v>25595.54</v>
          </cell>
        </row>
        <row r="3257">
          <cell r="K3257" t="str">
            <v>VVF/TAL/EXP/0255</v>
          </cell>
          <cell r="L3257" t="str">
            <v>Sea</v>
          </cell>
          <cell r="M3257" t="str">
            <v>DTA</v>
          </cell>
          <cell r="N3257" t="str">
            <v>TALOJA</v>
          </cell>
          <cell r="O3257">
            <v>9103750228</v>
          </cell>
          <cell r="AD3257">
            <v>8567411</v>
          </cell>
          <cell r="AE3257">
            <v>42550</v>
          </cell>
          <cell r="AF3257" t="str">
            <v>16-17</v>
          </cell>
          <cell r="AG3257" t="str">
            <v>43) July-2016</v>
          </cell>
          <cell r="AH3257">
            <v>66.349999999999994</v>
          </cell>
          <cell r="AI3257">
            <v>42593</v>
          </cell>
          <cell r="AJ3257">
            <v>42576</v>
          </cell>
          <cell r="AK3257" t="str">
            <v>116216XSC001075</v>
          </cell>
          <cell r="AL3257" t="str">
            <v>BKDN0461162100505973</v>
          </cell>
          <cell r="AM3257">
            <v>42738</v>
          </cell>
          <cell r="AN3257" t="str">
            <v>fob</v>
          </cell>
          <cell r="AO3257">
            <v>64800</v>
          </cell>
        </row>
        <row r="3258">
          <cell r="K3258" t="str">
            <v>VVF/TAL/EXP/0257</v>
          </cell>
          <cell r="L3258" t="str">
            <v>Sea</v>
          </cell>
          <cell r="M3258" t="str">
            <v>DTA</v>
          </cell>
          <cell r="N3258" t="str">
            <v>TALOJA</v>
          </cell>
          <cell r="O3258">
            <v>9103750229</v>
          </cell>
          <cell r="AD3258">
            <v>8572986</v>
          </cell>
          <cell r="AE3258">
            <v>42550</v>
          </cell>
          <cell r="AF3258" t="str">
            <v>16-17</v>
          </cell>
          <cell r="AG3258" t="str">
            <v>42) June-2016</v>
          </cell>
          <cell r="AH3258">
            <v>66.349999999999994</v>
          </cell>
          <cell r="AI3258">
            <v>42593</v>
          </cell>
          <cell r="AJ3258">
            <v>42593</v>
          </cell>
          <cell r="AK3258" t="str">
            <v>116216XUC000964</v>
          </cell>
          <cell r="AL3258" t="str">
            <v>BKDN0461162100336425</v>
          </cell>
          <cell r="AM3258">
            <v>42630</v>
          </cell>
          <cell r="AN3258" t="str">
            <v>cif</v>
          </cell>
          <cell r="AO3258">
            <v>25033.200000000001</v>
          </cell>
        </row>
        <row r="3259">
          <cell r="K3259" t="str">
            <v>VVF/TAL/EXP/0259</v>
          </cell>
          <cell r="L3259" t="str">
            <v>Sea</v>
          </cell>
          <cell r="M3259" t="str">
            <v>DTA</v>
          </cell>
          <cell r="N3259" t="str">
            <v>TALOJA</v>
          </cell>
          <cell r="O3259">
            <v>9103750230</v>
          </cell>
          <cell r="AD3259">
            <v>8591833</v>
          </cell>
          <cell r="AE3259">
            <v>42551</v>
          </cell>
          <cell r="AF3259" t="str">
            <v>16-17</v>
          </cell>
          <cell r="AG3259" t="str">
            <v>42) June-2016</v>
          </cell>
          <cell r="AH3259">
            <v>66.349999999999994</v>
          </cell>
          <cell r="AI3259">
            <v>42593</v>
          </cell>
          <cell r="AJ3259">
            <v>42562</v>
          </cell>
          <cell r="AK3259" t="str">
            <v>116216XSC001499</v>
          </cell>
          <cell r="AL3259" t="str">
            <v>BKDN0461162100531898</v>
          </cell>
          <cell r="AM3259">
            <v>42783</v>
          </cell>
          <cell r="AN3259" t="str">
            <v>cif</v>
          </cell>
          <cell r="AO3259">
            <v>22496</v>
          </cell>
        </row>
        <row r="3260">
          <cell r="K3260" t="str">
            <v>VVF/TAL/EXP/0260</v>
          </cell>
          <cell r="L3260" t="str">
            <v>Sea</v>
          </cell>
          <cell r="M3260" t="str">
            <v>DTA</v>
          </cell>
          <cell r="N3260" t="str">
            <v>TALOJA</v>
          </cell>
          <cell r="O3260">
            <v>9103750231</v>
          </cell>
          <cell r="AD3260">
            <v>8598779</v>
          </cell>
          <cell r="AE3260">
            <v>42551</v>
          </cell>
          <cell r="AF3260" t="str">
            <v>16-17</v>
          </cell>
          <cell r="AG3260" t="str">
            <v>42) June-2016</v>
          </cell>
          <cell r="AH3260">
            <v>66.349999999999994</v>
          </cell>
          <cell r="AI3260">
            <v>42593</v>
          </cell>
          <cell r="AJ3260">
            <v>42591</v>
          </cell>
          <cell r="AK3260" t="str">
            <v>116216XSC000866</v>
          </cell>
          <cell r="AL3260" t="str">
            <v>BKDN0461162100336362</v>
          </cell>
          <cell r="AM3260">
            <v>42630</v>
          </cell>
          <cell r="AN3260" t="str">
            <v>cfr</v>
          </cell>
          <cell r="AO3260">
            <v>63120</v>
          </cell>
        </row>
        <row r="3261">
          <cell r="K3261" t="str">
            <v>VVF/TAL/EXP/0261</v>
          </cell>
          <cell r="L3261" t="str">
            <v>Sea</v>
          </cell>
          <cell r="M3261" t="str">
            <v>DTA</v>
          </cell>
          <cell r="N3261" t="str">
            <v>TALOJA</v>
          </cell>
          <cell r="O3261">
            <v>9103750236</v>
          </cell>
          <cell r="AD3261">
            <v>8604516</v>
          </cell>
          <cell r="AE3261">
            <v>42552</v>
          </cell>
          <cell r="AF3261" t="str">
            <v>16-17</v>
          </cell>
          <cell r="AG3261" t="str">
            <v>43) July-2016</v>
          </cell>
          <cell r="AH3261">
            <v>66.349999999999994</v>
          </cell>
          <cell r="AI3261">
            <v>42593</v>
          </cell>
          <cell r="AJ3261">
            <v>42579</v>
          </cell>
          <cell r="AK3261" t="str">
            <v>116216XSC000871</v>
          </cell>
          <cell r="AL3261" t="str">
            <v>BKDN0461162100336365</v>
          </cell>
          <cell r="AM3261">
            <v>42630</v>
          </cell>
          <cell r="AN3261" t="str">
            <v>cfr</v>
          </cell>
          <cell r="AO3261">
            <v>47340</v>
          </cell>
        </row>
        <row r="3262">
          <cell r="K3262" t="str">
            <v>VVF/TAL/EXP/0272</v>
          </cell>
          <cell r="L3262" t="str">
            <v>Sea</v>
          </cell>
          <cell r="M3262" t="str">
            <v>DTA</v>
          </cell>
          <cell r="N3262" t="str">
            <v>TALOJA</v>
          </cell>
          <cell r="O3262">
            <v>9103750246</v>
          </cell>
          <cell r="AD3262">
            <v>8725720</v>
          </cell>
          <cell r="AE3262">
            <v>42558</v>
          </cell>
          <cell r="AF3262" t="str">
            <v>16-17</v>
          </cell>
          <cell r="AG3262" t="str">
            <v>43) July-2016</v>
          </cell>
          <cell r="AH3262">
            <v>66.55</v>
          </cell>
          <cell r="AI3262">
            <v>42593</v>
          </cell>
          <cell r="AJ3262">
            <v>42632</v>
          </cell>
          <cell r="AK3262" t="str">
            <v>0160FBC16000957</v>
          </cell>
          <cell r="AL3262" t="str">
            <v>BKID0000160160964089</v>
          </cell>
          <cell r="AM3262">
            <v>42633</v>
          </cell>
          <cell r="AN3262" t="str">
            <v>cif</v>
          </cell>
          <cell r="AO3262">
            <v>4910</v>
          </cell>
        </row>
        <row r="3263">
          <cell r="K3263" t="str">
            <v>VVF/TAL/EXP/0248</v>
          </cell>
          <cell r="L3263" t="str">
            <v>Sea</v>
          </cell>
          <cell r="M3263" t="str">
            <v>DTA</v>
          </cell>
          <cell r="N3263" t="str">
            <v>TALOJA</v>
          </cell>
          <cell r="O3263">
            <v>9103750219</v>
          </cell>
          <cell r="AD3263">
            <v>8513860</v>
          </cell>
          <cell r="AE3263">
            <v>42548</v>
          </cell>
          <cell r="AF3263" t="str">
            <v>16-17</v>
          </cell>
          <cell r="AG3263" t="str">
            <v>43) July-2016</v>
          </cell>
          <cell r="AH3263">
            <v>66.349999999999994</v>
          </cell>
          <cell r="AI3263">
            <v>42606</v>
          </cell>
          <cell r="AJ3263">
            <v>42612</v>
          </cell>
          <cell r="AK3263" t="str">
            <v>116216XUC001500</v>
          </cell>
          <cell r="AL3263" t="str">
            <v>BKDN0461162100531863</v>
          </cell>
          <cell r="AM3263">
            <v>42783</v>
          </cell>
          <cell r="AN3263" t="str">
            <v>cfr</v>
          </cell>
          <cell r="AO3263">
            <v>31704</v>
          </cell>
        </row>
        <row r="3264">
          <cell r="K3264" t="str">
            <v>VVF/TAL/EXP/0254</v>
          </cell>
          <cell r="L3264" t="str">
            <v>Sea</v>
          </cell>
          <cell r="M3264" t="str">
            <v>DTA</v>
          </cell>
          <cell r="N3264" t="str">
            <v>TALOJA</v>
          </cell>
          <cell r="O3264">
            <v>9103750227</v>
          </cell>
          <cell r="AD3264">
            <v>8567368</v>
          </cell>
          <cell r="AE3264">
            <v>42550</v>
          </cell>
          <cell r="AF3264" t="str">
            <v>16-17</v>
          </cell>
          <cell r="AG3264" t="str">
            <v>43) July-2016</v>
          </cell>
          <cell r="AH3264">
            <v>66.349999999999994</v>
          </cell>
          <cell r="AI3264">
            <v>42606</v>
          </cell>
          <cell r="AJ3264">
            <v>42640</v>
          </cell>
          <cell r="AK3264" t="str">
            <v>116216XUC001192</v>
          </cell>
          <cell r="AL3264" t="str">
            <v>BKDN0461162100505971</v>
          </cell>
          <cell r="AM3264">
            <v>42738</v>
          </cell>
          <cell r="AN3264" t="str">
            <v>cif</v>
          </cell>
          <cell r="AO3264">
            <v>22000</v>
          </cell>
        </row>
        <row r="3265">
          <cell r="K3265" t="str">
            <v>VVF/TAL/EXP/0265</v>
          </cell>
          <cell r="L3265" t="str">
            <v>Sea</v>
          </cell>
          <cell r="M3265" t="str">
            <v>DTA</v>
          </cell>
          <cell r="N3265" t="str">
            <v>TALOJA</v>
          </cell>
          <cell r="O3265">
            <v>9103750237</v>
          </cell>
          <cell r="AD3265">
            <v>8620655</v>
          </cell>
          <cell r="AE3265">
            <v>42552</v>
          </cell>
          <cell r="AF3265" t="str">
            <v>16-17</v>
          </cell>
          <cell r="AG3265" t="str">
            <v>43) July-2016</v>
          </cell>
          <cell r="AH3265">
            <v>66.349999999999994</v>
          </cell>
          <cell r="AI3265">
            <v>42606</v>
          </cell>
          <cell r="AJ3265">
            <v>42576</v>
          </cell>
          <cell r="AK3265" t="str">
            <v>116216XSC000871</v>
          </cell>
          <cell r="AL3265" t="str">
            <v>BKDN0461162100336366</v>
          </cell>
          <cell r="AM3265">
            <v>42630</v>
          </cell>
          <cell r="AN3265" t="str">
            <v>cfr</v>
          </cell>
          <cell r="AO3265">
            <v>15780</v>
          </cell>
        </row>
        <row r="3266">
          <cell r="K3266" t="str">
            <v>VVF/TAL/EXP/0266</v>
          </cell>
          <cell r="L3266" t="str">
            <v>Sea</v>
          </cell>
          <cell r="M3266" t="str">
            <v>DTA</v>
          </cell>
          <cell r="N3266" t="str">
            <v>TALOJA</v>
          </cell>
          <cell r="O3266">
            <v>9103750238</v>
          </cell>
          <cell r="AD3266">
            <v>8623616</v>
          </cell>
          <cell r="AE3266">
            <v>42552</v>
          </cell>
          <cell r="AF3266" t="str">
            <v>16-17</v>
          </cell>
          <cell r="AG3266" t="str">
            <v>43) July-2016</v>
          </cell>
          <cell r="AH3266">
            <v>66.349999999999994</v>
          </cell>
          <cell r="AI3266">
            <v>42606</v>
          </cell>
          <cell r="AJ3266">
            <v>42571</v>
          </cell>
          <cell r="AK3266" t="str">
            <v>116216XSC000851</v>
          </cell>
          <cell r="AL3266" t="str">
            <v>BKDN0461162100336359</v>
          </cell>
          <cell r="AM3266">
            <v>42630</v>
          </cell>
          <cell r="AN3266" t="str">
            <v>fob</v>
          </cell>
          <cell r="AO3266">
            <v>8400</v>
          </cell>
        </row>
        <row r="3267">
          <cell r="K3267" t="str">
            <v>VVF/TAL/EXP/0267</v>
          </cell>
          <cell r="L3267" t="str">
            <v>Sea</v>
          </cell>
          <cell r="M3267" t="str">
            <v>DTA</v>
          </cell>
          <cell r="N3267" t="str">
            <v>TALOJA</v>
          </cell>
          <cell r="O3267">
            <v>9103750239</v>
          </cell>
          <cell r="AD3267">
            <v>8667320</v>
          </cell>
          <cell r="AE3267">
            <v>42555</v>
          </cell>
          <cell r="AF3267" t="str">
            <v>16-17</v>
          </cell>
          <cell r="AG3267" t="str">
            <v>43) July-2016</v>
          </cell>
          <cell r="AH3267">
            <v>66.349999999999994</v>
          </cell>
          <cell r="AI3267">
            <v>42606</v>
          </cell>
          <cell r="AJ3267">
            <v>42576</v>
          </cell>
          <cell r="AK3267" t="str">
            <v>116216XSC001076</v>
          </cell>
          <cell r="AL3267" t="str">
            <v>BKDN0461162100505974</v>
          </cell>
          <cell r="AM3267">
            <v>42738</v>
          </cell>
          <cell r="AN3267" t="str">
            <v>fob</v>
          </cell>
          <cell r="AO3267">
            <v>162000</v>
          </cell>
        </row>
        <row r="3268">
          <cell r="K3268" t="str">
            <v>VVF/TAL/EXP/0268</v>
          </cell>
          <cell r="L3268" t="str">
            <v>Sea</v>
          </cell>
          <cell r="M3268" t="str">
            <v>DTA</v>
          </cell>
          <cell r="N3268" t="str">
            <v>TALOJA</v>
          </cell>
          <cell r="O3268">
            <v>9103750240</v>
          </cell>
          <cell r="AD3268">
            <v>8697521</v>
          </cell>
          <cell r="AE3268">
            <v>42557</v>
          </cell>
          <cell r="AF3268" t="str">
            <v>16-17</v>
          </cell>
          <cell r="AG3268" t="str">
            <v>43) July-2016</v>
          </cell>
          <cell r="AH3268">
            <v>66.55</v>
          </cell>
          <cell r="AI3268">
            <v>42606</v>
          </cell>
          <cell r="AJ3268">
            <v>42576</v>
          </cell>
          <cell r="AK3268" t="str">
            <v>116216XSC001076</v>
          </cell>
          <cell r="AL3268" t="str">
            <v>BKDN0461162100505975</v>
          </cell>
          <cell r="AM3268">
            <v>42738</v>
          </cell>
          <cell r="AN3268" t="str">
            <v>fob</v>
          </cell>
          <cell r="AO3268">
            <v>64800</v>
          </cell>
        </row>
        <row r="3269">
          <cell r="K3269" t="str">
            <v>VVF/TAL/EXP/0271</v>
          </cell>
          <cell r="L3269" t="str">
            <v>Sea</v>
          </cell>
          <cell r="M3269" t="str">
            <v>DTA</v>
          </cell>
          <cell r="N3269" t="str">
            <v>TALOJA</v>
          </cell>
          <cell r="O3269">
            <v>9103750241</v>
          </cell>
          <cell r="AD3269">
            <v>8705569</v>
          </cell>
          <cell r="AE3269">
            <v>42557</v>
          </cell>
          <cell r="AF3269" t="str">
            <v>16-17</v>
          </cell>
          <cell r="AG3269" t="str">
            <v>43) July-2016</v>
          </cell>
          <cell r="AH3269">
            <v>66.55</v>
          </cell>
          <cell r="AI3269">
            <v>42606</v>
          </cell>
          <cell r="AJ3269">
            <v>42593</v>
          </cell>
          <cell r="AK3269" t="str">
            <v>116216XUC000963</v>
          </cell>
          <cell r="AL3269" t="str">
            <v>BKDN0461162100336423</v>
          </cell>
          <cell r="AM3269">
            <v>42630</v>
          </cell>
          <cell r="AN3269" t="str">
            <v>cif</v>
          </cell>
          <cell r="AO3269">
            <v>55993.74</v>
          </cell>
        </row>
        <row r="3270">
          <cell r="K3270" t="str">
            <v>VVF/TAL/EXP/0273</v>
          </cell>
          <cell r="L3270" t="str">
            <v>Sea</v>
          </cell>
          <cell r="M3270" t="str">
            <v>DTA</v>
          </cell>
          <cell r="N3270" t="str">
            <v>TALOJA</v>
          </cell>
          <cell r="O3270">
            <v>9103750242</v>
          </cell>
          <cell r="AD3270">
            <v>8725300</v>
          </cell>
          <cell r="AE3270">
            <v>42558</v>
          </cell>
          <cell r="AF3270" t="str">
            <v>16-17</v>
          </cell>
          <cell r="AG3270" t="str">
            <v>43) July-2016</v>
          </cell>
          <cell r="AH3270">
            <v>66.55</v>
          </cell>
          <cell r="AI3270">
            <v>42606</v>
          </cell>
          <cell r="AJ3270">
            <v>42593</v>
          </cell>
          <cell r="AK3270" t="str">
            <v>116216XUC000965</v>
          </cell>
          <cell r="AL3270" t="str">
            <v>BKDN0461162100336428</v>
          </cell>
          <cell r="AM3270">
            <v>42630</v>
          </cell>
          <cell r="AN3270" t="str">
            <v>cif</v>
          </cell>
          <cell r="AO3270">
            <v>27227.4</v>
          </cell>
        </row>
        <row r="3271">
          <cell r="K3271" t="str">
            <v>VVF/TAL/EXP/0275</v>
          </cell>
          <cell r="L3271" t="str">
            <v>Sea</v>
          </cell>
          <cell r="M3271" t="str">
            <v>DTA</v>
          </cell>
          <cell r="N3271" t="str">
            <v>TALOJA</v>
          </cell>
          <cell r="O3271">
            <v>9103750243</v>
          </cell>
          <cell r="AD3271">
            <v>8725302</v>
          </cell>
          <cell r="AE3271">
            <v>42558</v>
          </cell>
          <cell r="AF3271" t="str">
            <v>16-17</v>
          </cell>
          <cell r="AG3271" t="str">
            <v>43) July-2016</v>
          </cell>
          <cell r="AH3271">
            <v>66.55</v>
          </cell>
          <cell r="AI3271">
            <v>42606</v>
          </cell>
          <cell r="AJ3271">
            <v>42593</v>
          </cell>
          <cell r="AK3271" t="str">
            <v>116216XUC000970</v>
          </cell>
          <cell r="AL3271" t="str">
            <v>BKDN0461162100336438</v>
          </cell>
          <cell r="AM3271">
            <v>42630</v>
          </cell>
          <cell r="AN3271" t="str">
            <v>cif</v>
          </cell>
          <cell r="AO3271">
            <v>54454.8</v>
          </cell>
        </row>
        <row r="3272">
          <cell r="K3272" t="str">
            <v>VVF/TAL/EXP/0279</v>
          </cell>
          <cell r="L3272" t="str">
            <v>Sea</v>
          </cell>
          <cell r="M3272" t="str">
            <v>DTA</v>
          </cell>
          <cell r="N3272" t="str">
            <v>TALOJA</v>
          </cell>
          <cell r="O3272">
            <v>9103750250</v>
          </cell>
          <cell r="AD3272">
            <v>8761784</v>
          </cell>
          <cell r="AE3272">
            <v>42560</v>
          </cell>
          <cell r="AF3272" t="str">
            <v>16-17</v>
          </cell>
          <cell r="AG3272" t="str">
            <v>43) July-2016</v>
          </cell>
          <cell r="AH3272">
            <v>66.55</v>
          </cell>
          <cell r="AI3272">
            <v>42606</v>
          </cell>
          <cell r="AJ3272">
            <v>42615</v>
          </cell>
          <cell r="AK3272" t="str">
            <v>116216XUC000886</v>
          </cell>
          <cell r="AL3272" t="str">
            <v>BKDN0461162100505906</v>
          </cell>
          <cell r="AM3272">
            <v>42738</v>
          </cell>
          <cell r="AN3272" t="str">
            <v>cif</v>
          </cell>
          <cell r="AO3272">
            <v>22701</v>
          </cell>
        </row>
        <row r="3273">
          <cell r="K3273" t="str">
            <v>VVF/TAL/EXP/0274</v>
          </cell>
          <cell r="L3273" t="str">
            <v>Sea</v>
          </cell>
          <cell r="M3273" t="str">
            <v>DTA</v>
          </cell>
          <cell r="N3273" t="str">
            <v>TALOJA</v>
          </cell>
          <cell r="O3273">
            <v>9103750244</v>
          </cell>
          <cell r="AD3273">
            <v>8725298</v>
          </cell>
          <cell r="AE3273">
            <v>42558</v>
          </cell>
          <cell r="AF3273" t="str">
            <v>16-17</v>
          </cell>
          <cell r="AG3273" t="str">
            <v>43) July-2016</v>
          </cell>
          <cell r="AH3273">
            <v>66.55</v>
          </cell>
          <cell r="AI3273">
            <v>42612</v>
          </cell>
          <cell r="AJ3273" t="str">
            <v>no</v>
          </cell>
          <cell r="AL3273" t="e">
            <v>#N/A</v>
          </cell>
          <cell r="AN3273" t="str">
            <v>cif</v>
          </cell>
        </row>
        <row r="3274">
          <cell r="K3274" t="str">
            <v>VVF/TAL/EXP/0276</v>
          </cell>
          <cell r="L3274" t="str">
            <v>Sea</v>
          </cell>
          <cell r="M3274" t="str">
            <v>DTA</v>
          </cell>
          <cell r="N3274" t="str">
            <v>TALOJA</v>
          </cell>
          <cell r="O3274">
            <v>9103750245</v>
          </cell>
          <cell r="AD3274">
            <v>8743334</v>
          </cell>
          <cell r="AE3274">
            <v>42559</v>
          </cell>
          <cell r="AF3274" t="str">
            <v>16-17</v>
          </cell>
          <cell r="AG3274" t="str">
            <v>43) July-2016</v>
          </cell>
          <cell r="AH3274">
            <v>66.55</v>
          </cell>
          <cell r="AI3274">
            <v>42612</v>
          </cell>
          <cell r="AJ3274" t="str">
            <v>no</v>
          </cell>
          <cell r="AL3274" t="e">
            <v>#N/A</v>
          </cell>
          <cell r="AN3274" t="str">
            <v>cif</v>
          </cell>
        </row>
        <row r="3275">
          <cell r="K3275" t="str">
            <v>VVF/TAL/EXP/0277</v>
          </cell>
          <cell r="L3275" t="str">
            <v>Sea</v>
          </cell>
          <cell r="M3275" t="str">
            <v>DTA</v>
          </cell>
          <cell r="N3275" t="str">
            <v>TALOJA</v>
          </cell>
          <cell r="O3275">
            <v>9103750248</v>
          </cell>
          <cell r="AD3275">
            <v>8752215</v>
          </cell>
          <cell r="AE3275">
            <v>42559</v>
          </cell>
          <cell r="AF3275" t="str">
            <v>16-17</v>
          </cell>
          <cell r="AG3275" t="str">
            <v>43) July-2016</v>
          </cell>
          <cell r="AH3275">
            <v>66.55</v>
          </cell>
          <cell r="AI3275">
            <v>42612</v>
          </cell>
          <cell r="AJ3275">
            <v>42762</v>
          </cell>
          <cell r="AK3275" t="str">
            <v>116216XUC001319</v>
          </cell>
          <cell r="AL3275" t="str">
            <v>BKDN0461162100533399</v>
          </cell>
          <cell r="AM3275">
            <v>42800</v>
          </cell>
          <cell r="AN3275" t="str">
            <v>cif</v>
          </cell>
          <cell r="AO3275">
            <v>21760</v>
          </cell>
        </row>
        <row r="3276">
          <cell r="K3276" t="str">
            <v>VVF/TAL/EXP/0278</v>
          </cell>
          <cell r="L3276" t="str">
            <v>Sea</v>
          </cell>
          <cell r="M3276" t="str">
            <v>DTA</v>
          </cell>
          <cell r="N3276" t="str">
            <v>TALOJA</v>
          </cell>
          <cell r="O3276">
            <v>9103750249</v>
          </cell>
          <cell r="AD3276">
            <v>8752203</v>
          </cell>
          <cell r="AE3276">
            <v>42559</v>
          </cell>
          <cell r="AF3276" t="str">
            <v>16-17</v>
          </cell>
          <cell r="AG3276" t="str">
            <v>43) July-2016</v>
          </cell>
          <cell r="AH3276">
            <v>66.55</v>
          </cell>
          <cell r="AI3276">
            <v>42612</v>
          </cell>
          <cell r="AJ3276">
            <v>42578</v>
          </cell>
          <cell r="AK3276" t="str">
            <v>116216XSC000882</v>
          </cell>
          <cell r="AL3276" t="str">
            <v>BKDN0461162100336367</v>
          </cell>
          <cell r="AM3276">
            <v>42630</v>
          </cell>
          <cell r="AN3276" t="str">
            <v>FOB</v>
          </cell>
          <cell r="AO3276">
            <v>8400</v>
          </cell>
        </row>
        <row r="3277">
          <cell r="K3277" t="str">
            <v>VVF/TAL/EXP/0280</v>
          </cell>
          <cell r="L3277" t="str">
            <v>Sea</v>
          </cell>
          <cell r="M3277" t="str">
            <v>DTA</v>
          </cell>
          <cell r="N3277" t="str">
            <v>TALOJA</v>
          </cell>
          <cell r="O3277">
            <v>9103750251</v>
          </cell>
          <cell r="AD3277">
            <v>8764012</v>
          </cell>
          <cell r="AE3277">
            <v>42560</v>
          </cell>
          <cell r="AF3277" t="str">
            <v>16-17</v>
          </cell>
          <cell r="AG3277" t="str">
            <v>43) July-2016</v>
          </cell>
          <cell r="AH3277">
            <v>66.55</v>
          </cell>
          <cell r="AI3277">
            <v>42612</v>
          </cell>
          <cell r="AJ3277">
            <v>42628</v>
          </cell>
          <cell r="AK3277" t="str">
            <v>116216XUC001051</v>
          </cell>
          <cell r="AL3277" t="str">
            <v>BKDN0461162100505907</v>
          </cell>
          <cell r="AM3277">
            <v>42738</v>
          </cell>
          <cell r="AN3277" t="str">
            <v>cfr</v>
          </cell>
          <cell r="AO3277">
            <v>60640</v>
          </cell>
        </row>
        <row r="3278">
          <cell r="K3278" t="str">
            <v>VVF/TAL/EXP/0281</v>
          </cell>
          <cell r="L3278" t="str">
            <v>Sea</v>
          </cell>
          <cell r="M3278" t="str">
            <v>DTA</v>
          </cell>
          <cell r="N3278" t="str">
            <v>TALOJA</v>
          </cell>
          <cell r="O3278">
            <v>9103750254</v>
          </cell>
          <cell r="AD3278">
            <v>8764070</v>
          </cell>
          <cell r="AE3278">
            <v>42560</v>
          </cell>
          <cell r="AF3278" t="str">
            <v>16-17</v>
          </cell>
          <cell r="AG3278" t="str">
            <v>43) July-2016</v>
          </cell>
          <cell r="AH3278">
            <v>66.55</v>
          </cell>
          <cell r="AI3278">
            <v>42612</v>
          </cell>
          <cell r="AJ3278">
            <v>42591</v>
          </cell>
          <cell r="AK3278" t="str">
            <v>116216XSC000945</v>
          </cell>
          <cell r="AL3278" t="str">
            <v>BKDN0461162100336376</v>
          </cell>
          <cell r="AM3278">
            <v>42630</v>
          </cell>
          <cell r="AN3278" t="str">
            <v>FOB</v>
          </cell>
          <cell r="AO3278">
            <v>32400</v>
          </cell>
        </row>
        <row r="3279">
          <cell r="K3279" t="str">
            <v>VVF/TAL/EXP/0282</v>
          </cell>
          <cell r="L3279" t="str">
            <v>Sea</v>
          </cell>
          <cell r="M3279" t="str">
            <v>DTA</v>
          </cell>
          <cell r="N3279" t="str">
            <v>TALOJA</v>
          </cell>
          <cell r="O3279">
            <v>9103750254</v>
          </cell>
          <cell r="AD3279">
            <v>8764416</v>
          </cell>
          <cell r="AE3279">
            <v>42560</v>
          </cell>
          <cell r="AF3279" t="str">
            <v>16-17</v>
          </cell>
          <cell r="AG3279" t="str">
            <v>43) July-2016</v>
          </cell>
          <cell r="AH3279">
            <v>66.55</v>
          </cell>
          <cell r="AI3279">
            <v>42612</v>
          </cell>
          <cell r="AJ3279">
            <v>42591</v>
          </cell>
          <cell r="AK3279" t="str">
            <v>116216XSC000945</v>
          </cell>
          <cell r="AL3279" t="str">
            <v>BKDN0461162100336382</v>
          </cell>
          <cell r="AM3279">
            <v>42630</v>
          </cell>
          <cell r="AN3279" t="str">
            <v>FOB</v>
          </cell>
          <cell r="AO3279">
            <v>32400</v>
          </cell>
        </row>
        <row r="3280">
          <cell r="K3280" t="str">
            <v>VVF/TAL/EXP/0283</v>
          </cell>
          <cell r="L3280" t="str">
            <v>Sea</v>
          </cell>
          <cell r="M3280" t="str">
            <v>DTA</v>
          </cell>
          <cell r="N3280" t="str">
            <v>TALOJA</v>
          </cell>
          <cell r="O3280">
            <v>9103750255</v>
          </cell>
          <cell r="AD3280">
            <v>8776955</v>
          </cell>
          <cell r="AE3280">
            <v>42562</v>
          </cell>
          <cell r="AF3280" t="str">
            <v>16-17</v>
          </cell>
          <cell r="AG3280" t="str">
            <v>43) July-2016</v>
          </cell>
          <cell r="AH3280">
            <v>66.55</v>
          </cell>
          <cell r="AI3280">
            <v>42612</v>
          </cell>
          <cell r="AJ3280">
            <v>42591</v>
          </cell>
          <cell r="AK3280" t="str">
            <v>116216XSC000945</v>
          </cell>
          <cell r="AL3280" t="str">
            <v>BKDN0461162100336381</v>
          </cell>
          <cell r="AM3280">
            <v>42630</v>
          </cell>
          <cell r="AN3280" t="str">
            <v>FOB</v>
          </cell>
          <cell r="AO3280">
            <v>32400</v>
          </cell>
        </row>
        <row r="3281">
          <cell r="K3281" t="str">
            <v>VVF/TAL/EXP/0284</v>
          </cell>
          <cell r="L3281" t="str">
            <v>Sea</v>
          </cell>
          <cell r="M3281" t="str">
            <v>DTA</v>
          </cell>
          <cell r="N3281" t="str">
            <v>TALOJA</v>
          </cell>
          <cell r="O3281">
            <v>9103750255</v>
          </cell>
          <cell r="AD3281">
            <v>8783282</v>
          </cell>
          <cell r="AE3281">
            <v>42562</v>
          </cell>
          <cell r="AF3281" t="str">
            <v>16-17</v>
          </cell>
          <cell r="AG3281" t="str">
            <v>43) July-2016</v>
          </cell>
          <cell r="AH3281">
            <v>66.55</v>
          </cell>
          <cell r="AI3281">
            <v>42612</v>
          </cell>
          <cell r="AJ3281">
            <v>42591</v>
          </cell>
          <cell r="AK3281" t="str">
            <v>116216XSC000945</v>
          </cell>
          <cell r="AL3281" t="str">
            <v>BKDN0461162100336380</v>
          </cell>
          <cell r="AM3281">
            <v>42630</v>
          </cell>
          <cell r="AN3281" t="str">
            <v>FOB</v>
          </cell>
          <cell r="AO3281">
            <v>32400</v>
          </cell>
        </row>
        <row r="3282">
          <cell r="K3282" t="str">
            <v>VVF/TAL/EXP/0285</v>
          </cell>
          <cell r="L3282" t="str">
            <v>Sea</v>
          </cell>
          <cell r="M3282" t="str">
            <v>DTA</v>
          </cell>
          <cell r="N3282" t="str">
            <v>TALOJA</v>
          </cell>
          <cell r="O3282">
            <v>9103750252</v>
          </cell>
          <cell r="AD3282">
            <v>8791051</v>
          </cell>
          <cell r="AE3282">
            <v>42562</v>
          </cell>
          <cell r="AF3282" t="str">
            <v>16-17</v>
          </cell>
          <cell r="AG3282" t="str">
            <v>43) July-2016</v>
          </cell>
          <cell r="AH3282">
            <v>66.55</v>
          </cell>
          <cell r="AI3282">
            <v>42612</v>
          </cell>
          <cell r="AJ3282">
            <v>42591</v>
          </cell>
          <cell r="AK3282" t="str">
            <v>116216XSC000944</v>
          </cell>
          <cell r="AL3282" t="str">
            <v>BKDN0461162100336374</v>
          </cell>
          <cell r="AM3282">
            <v>42630</v>
          </cell>
          <cell r="AN3282" t="str">
            <v>FOB</v>
          </cell>
          <cell r="AO3282">
            <v>97200</v>
          </cell>
        </row>
        <row r="3283">
          <cell r="K3283" t="str">
            <v>VVF/TAL/EXP/0286</v>
          </cell>
          <cell r="L3283" t="str">
            <v>Sea</v>
          </cell>
          <cell r="M3283" t="str">
            <v>DTA</v>
          </cell>
          <cell r="N3283" t="str">
            <v>TALOJA</v>
          </cell>
          <cell r="O3283">
            <v>9103750253</v>
          </cell>
          <cell r="AD3283">
            <v>8798452</v>
          </cell>
          <cell r="AE3283">
            <v>42563</v>
          </cell>
          <cell r="AF3283" t="str">
            <v>16-17</v>
          </cell>
          <cell r="AG3283" t="str">
            <v>43) July-2016</v>
          </cell>
          <cell r="AH3283">
            <v>66.55</v>
          </cell>
          <cell r="AI3283">
            <v>42612</v>
          </cell>
          <cell r="AJ3283">
            <v>42591</v>
          </cell>
          <cell r="AK3283" t="str">
            <v>116216XSC000944</v>
          </cell>
          <cell r="AL3283" t="str">
            <v>BKDN0461162100336375</v>
          </cell>
          <cell r="AM3283">
            <v>42630</v>
          </cell>
          <cell r="AN3283" t="str">
            <v>FOB</v>
          </cell>
          <cell r="AO3283">
            <v>32400</v>
          </cell>
        </row>
        <row r="3284">
          <cell r="K3284" t="str">
            <v>VVF/TAL/EXP/0287</v>
          </cell>
          <cell r="L3284" t="str">
            <v>Sea</v>
          </cell>
          <cell r="M3284" t="str">
            <v>DTA</v>
          </cell>
          <cell r="N3284" t="str">
            <v>TALOJA</v>
          </cell>
          <cell r="O3284">
            <v>9103750256</v>
          </cell>
          <cell r="AD3284">
            <v>8808910</v>
          </cell>
          <cell r="AE3284">
            <v>42563</v>
          </cell>
          <cell r="AF3284" t="str">
            <v>16-17</v>
          </cell>
          <cell r="AG3284" t="str">
            <v>43) July-2016</v>
          </cell>
          <cell r="AH3284">
            <v>66.55</v>
          </cell>
          <cell r="AI3284">
            <v>42612</v>
          </cell>
          <cell r="AJ3284">
            <v>42591</v>
          </cell>
          <cell r="AK3284" t="str">
            <v>116216XSC000945</v>
          </cell>
          <cell r="AL3284" t="str">
            <v>BKDN0461162100336378</v>
          </cell>
          <cell r="AM3284">
            <v>42630</v>
          </cell>
          <cell r="AN3284" t="str">
            <v>FOB</v>
          </cell>
          <cell r="AO3284">
            <v>32400</v>
          </cell>
        </row>
        <row r="3285">
          <cell r="K3285" t="str">
            <v>VVF/TAL/EXP/0288</v>
          </cell>
          <cell r="L3285" t="str">
            <v>Sea</v>
          </cell>
          <cell r="M3285" t="str">
            <v>DTA</v>
          </cell>
          <cell r="N3285" t="str">
            <v>TALOJA</v>
          </cell>
          <cell r="O3285">
            <v>9103750257</v>
          </cell>
          <cell r="AD3285">
            <v>8813872</v>
          </cell>
          <cell r="AE3285">
            <v>42563</v>
          </cell>
          <cell r="AF3285" t="str">
            <v>16-17</v>
          </cell>
          <cell r="AG3285" t="str">
            <v>43) July-2016</v>
          </cell>
          <cell r="AH3285">
            <v>66.55</v>
          </cell>
          <cell r="AI3285">
            <v>42612</v>
          </cell>
          <cell r="AJ3285">
            <v>42593</v>
          </cell>
          <cell r="AK3285" t="str">
            <v>116216XUC000908</v>
          </cell>
          <cell r="AL3285" t="str">
            <v>BKDN0461162100336420</v>
          </cell>
          <cell r="AM3285">
            <v>42630</v>
          </cell>
          <cell r="AN3285" t="str">
            <v>cif</v>
          </cell>
          <cell r="AO3285">
            <v>26961</v>
          </cell>
        </row>
        <row r="3286">
          <cell r="K3286" t="str">
            <v>VVF/TAL/EXP/0290</v>
          </cell>
          <cell r="L3286" t="str">
            <v>Sea</v>
          </cell>
          <cell r="M3286" t="str">
            <v>DTA</v>
          </cell>
          <cell r="N3286" t="str">
            <v>TALOJA</v>
          </cell>
          <cell r="O3286">
            <v>9103750259</v>
          </cell>
          <cell r="AD3286">
            <v>8829847</v>
          </cell>
          <cell r="AE3286">
            <v>42564</v>
          </cell>
          <cell r="AF3286" t="str">
            <v>16-17</v>
          </cell>
          <cell r="AG3286" t="str">
            <v>43) July-2016</v>
          </cell>
          <cell r="AH3286">
            <v>66.55</v>
          </cell>
          <cell r="AI3286">
            <v>42612</v>
          </cell>
          <cell r="AJ3286">
            <v>42593</v>
          </cell>
          <cell r="AK3286" t="str">
            <v>116216XUC000966</v>
          </cell>
          <cell r="AL3286" t="str">
            <v>BKDN0461162100336429</v>
          </cell>
          <cell r="AM3286">
            <v>42630</v>
          </cell>
          <cell r="AN3286" t="str">
            <v>cif</v>
          </cell>
          <cell r="AO3286">
            <v>28016.6</v>
          </cell>
        </row>
        <row r="3287">
          <cell r="K3287" t="str">
            <v>VVF/TAL/EXP/0291</v>
          </cell>
          <cell r="L3287" t="str">
            <v>Sea</v>
          </cell>
          <cell r="M3287" t="str">
            <v>DTA</v>
          </cell>
          <cell r="N3287" t="str">
            <v>TALOJA</v>
          </cell>
          <cell r="O3287">
            <v>9103750260</v>
          </cell>
          <cell r="AD3287">
            <v>8834919</v>
          </cell>
          <cell r="AE3287">
            <v>42564</v>
          </cell>
          <cell r="AF3287" t="str">
            <v>16-17</v>
          </cell>
          <cell r="AG3287" t="str">
            <v>43) July-2016</v>
          </cell>
          <cell r="AH3287">
            <v>66.55</v>
          </cell>
          <cell r="AI3287">
            <v>42612</v>
          </cell>
          <cell r="AJ3287">
            <v>42641</v>
          </cell>
          <cell r="AK3287" t="str">
            <v>116216XUC001117</v>
          </cell>
          <cell r="AL3287" t="str">
            <v>BKDN0461162100505909</v>
          </cell>
          <cell r="AM3287">
            <v>42738</v>
          </cell>
          <cell r="AN3287" t="str">
            <v>cfr</v>
          </cell>
          <cell r="AO3287">
            <v>32254</v>
          </cell>
        </row>
        <row r="3288">
          <cell r="K3288" t="str">
            <v>VVF/TAL/EXP/0293</v>
          </cell>
          <cell r="L3288" t="str">
            <v>Sea</v>
          </cell>
          <cell r="M3288" t="str">
            <v>DTA</v>
          </cell>
          <cell r="N3288" t="str">
            <v>TALOJA</v>
          </cell>
          <cell r="O3288">
            <v>9103750261</v>
          </cell>
          <cell r="AD3288">
            <v>8846782</v>
          </cell>
          <cell r="AE3288">
            <v>42565</v>
          </cell>
          <cell r="AF3288" t="str">
            <v>16-17</v>
          </cell>
          <cell r="AG3288" t="str">
            <v>43) July-2016</v>
          </cell>
          <cell r="AH3288">
            <v>66.55</v>
          </cell>
          <cell r="AI3288">
            <v>42612</v>
          </cell>
          <cell r="AJ3288">
            <v>42628</v>
          </cell>
          <cell r="AK3288" t="str">
            <v>116216XUC001050</v>
          </cell>
          <cell r="AL3288" t="str">
            <v>BKDN0461162100505910</v>
          </cell>
          <cell r="AM3288">
            <v>42738</v>
          </cell>
          <cell r="AN3288" t="str">
            <v>cfr</v>
          </cell>
          <cell r="AO3288">
            <v>14600</v>
          </cell>
        </row>
        <row r="3289">
          <cell r="K3289" t="str">
            <v>VVF/TAL/EXP/0296</v>
          </cell>
          <cell r="L3289" t="str">
            <v>Sea</v>
          </cell>
          <cell r="M3289" t="str">
            <v>DTA</v>
          </cell>
          <cell r="N3289" t="str">
            <v>TALOJA</v>
          </cell>
          <cell r="O3289">
            <v>9103750263</v>
          </cell>
          <cell r="AD3289">
            <v>8856637</v>
          </cell>
          <cell r="AE3289">
            <v>42565</v>
          </cell>
          <cell r="AF3289" t="str">
            <v>16-17</v>
          </cell>
          <cell r="AG3289" t="str">
            <v>43) July-2016</v>
          </cell>
          <cell r="AH3289">
            <v>66.55</v>
          </cell>
          <cell r="AI3289">
            <v>42612</v>
          </cell>
          <cell r="AJ3289">
            <v>42628</v>
          </cell>
          <cell r="AK3289" t="str">
            <v>116216XUC001049</v>
          </cell>
          <cell r="AL3289" t="str">
            <v>BKDN0461162100505911</v>
          </cell>
          <cell r="AM3289">
            <v>42738</v>
          </cell>
          <cell r="AN3289" t="str">
            <v>cif</v>
          </cell>
          <cell r="AO3289">
            <v>152806.5</v>
          </cell>
        </row>
        <row r="3290">
          <cell r="K3290" t="str">
            <v>VVF/TAL/EXP/0299</v>
          </cell>
          <cell r="L3290" t="str">
            <v>Sea</v>
          </cell>
          <cell r="M3290" t="str">
            <v>DTA</v>
          </cell>
          <cell r="N3290" t="str">
            <v>TALOJA</v>
          </cell>
          <cell r="O3290">
            <v>9103750264</v>
          </cell>
          <cell r="AD3290">
            <v>8868922</v>
          </cell>
          <cell r="AE3290">
            <v>42566</v>
          </cell>
          <cell r="AF3290" t="str">
            <v>16-17</v>
          </cell>
          <cell r="AG3290" t="str">
            <v>43) July-2016</v>
          </cell>
          <cell r="AH3290">
            <v>66.55</v>
          </cell>
          <cell r="AI3290">
            <v>42612</v>
          </cell>
          <cell r="AJ3290">
            <v>42628</v>
          </cell>
          <cell r="AK3290" t="str">
            <v>116216XUC001049</v>
          </cell>
          <cell r="AL3290" t="str">
            <v>BKDN0461162100532104</v>
          </cell>
          <cell r="AM3290">
            <v>42784</v>
          </cell>
          <cell r="AN3290" t="str">
            <v>cif</v>
          </cell>
          <cell r="AO3290">
            <v>226957.5</v>
          </cell>
        </row>
        <row r="3291">
          <cell r="K3291" t="str">
            <v>VVF/TAL/EXP/0300</v>
          </cell>
          <cell r="L3291" t="str">
            <v>Sea</v>
          </cell>
          <cell r="M3291" t="str">
            <v>DTA</v>
          </cell>
          <cell r="N3291" t="str">
            <v>TALOJA</v>
          </cell>
          <cell r="O3291">
            <v>9103750265</v>
          </cell>
          <cell r="AD3291">
            <v>8874825</v>
          </cell>
          <cell r="AE3291">
            <v>42566</v>
          </cell>
          <cell r="AF3291" t="str">
            <v>16-17</v>
          </cell>
          <cell r="AG3291" t="str">
            <v>43) July-2016</v>
          </cell>
          <cell r="AH3291">
            <v>66.55</v>
          </cell>
          <cell r="AI3291">
            <v>42614</v>
          </cell>
          <cell r="AJ3291">
            <v>42598</v>
          </cell>
          <cell r="AK3291" t="str">
            <v>116216XSC000910</v>
          </cell>
          <cell r="AL3291" t="str">
            <v>BKDN0461162100336368</v>
          </cell>
          <cell r="AM3291">
            <v>42630</v>
          </cell>
          <cell r="AN3291" t="str">
            <v>Cif</v>
          </cell>
          <cell r="AO3291">
            <v>24957.5</v>
          </cell>
        </row>
        <row r="3292">
          <cell r="K3292" t="str">
            <v>VVF/TAL/EXP/0303</v>
          </cell>
          <cell r="L3292" t="str">
            <v>Sea</v>
          </cell>
          <cell r="M3292" t="str">
            <v>DTA</v>
          </cell>
          <cell r="N3292" t="str">
            <v>TALOJA</v>
          </cell>
          <cell r="O3292">
            <v>9103750266</v>
          </cell>
          <cell r="AD3292">
            <v>8896325</v>
          </cell>
          <cell r="AE3292">
            <v>42567</v>
          </cell>
          <cell r="AF3292" t="str">
            <v>16-17</v>
          </cell>
          <cell r="AG3292" t="str">
            <v>43) July-2016</v>
          </cell>
          <cell r="AH3292">
            <v>66.55</v>
          </cell>
          <cell r="AI3292">
            <v>42614</v>
          </cell>
          <cell r="AJ3292">
            <v>42593</v>
          </cell>
          <cell r="AK3292" t="str">
            <v>116216XUC000907</v>
          </cell>
          <cell r="AL3292" t="str">
            <v>BKDN0461162100336419</v>
          </cell>
          <cell r="AM3292">
            <v>42630</v>
          </cell>
          <cell r="AN3292" t="str">
            <v>Cif</v>
          </cell>
          <cell r="AO3292">
            <v>27994.240000000002</v>
          </cell>
        </row>
        <row r="3293">
          <cell r="K3293" t="str">
            <v>VVF/TAL/EXP/0304</v>
          </cell>
          <cell r="L3293" t="str">
            <v>Sea</v>
          </cell>
          <cell r="M3293" t="str">
            <v>DTA</v>
          </cell>
          <cell r="N3293" t="str">
            <v>TALOJA</v>
          </cell>
          <cell r="O3293">
            <v>9103750270</v>
          </cell>
          <cell r="AD3293">
            <v>8896321</v>
          </cell>
          <cell r="AE3293">
            <v>42567</v>
          </cell>
          <cell r="AF3293" t="str">
            <v>16-17</v>
          </cell>
          <cell r="AG3293" t="str">
            <v>43) July-2016</v>
          </cell>
          <cell r="AH3293">
            <v>66.55</v>
          </cell>
          <cell r="AI3293">
            <v>42614</v>
          </cell>
          <cell r="AJ3293">
            <v>42641</v>
          </cell>
          <cell r="AK3293" t="str">
            <v>116216XUC001118</v>
          </cell>
          <cell r="AL3293" t="str">
            <v>BKDN0461162100505912</v>
          </cell>
          <cell r="AM3293">
            <v>42738</v>
          </cell>
          <cell r="AN3293" t="str">
            <v>CFR</v>
          </cell>
          <cell r="AO3293">
            <v>31704</v>
          </cell>
        </row>
        <row r="3294">
          <cell r="K3294" t="str">
            <v>VVF/TAL/EXP/0307</v>
          </cell>
          <cell r="L3294" t="str">
            <v>Sea</v>
          </cell>
          <cell r="M3294" t="str">
            <v>DTA</v>
          </cell>
          <cell r="N3294" t="str">
            <v>TALOJA</v>
          </cell>
          <cell r="O3294">
            <v>9103750271</v>
          </cell>
          <cell r="AD3294">
            <v>8908210</v>
          </cell>
          <cell r="AE3294">
            <v>42569</v>
          </cell>
          <cell r="AF3294" t="str">
            <v>16-17</v>
          </cell>
          <cell r="AG3294" t="str">
            <v>43) July-2016</v>
          </cell>
          <cell r="AH3294">
            <v>66.55</v>
          </cell>
          <cell r="AI3294">
            <v>42614</v>
          </cell>
          <cell r="AJ3294">
            <v>42611</v>
          </cell>
          <cell r="AK3294" t="str">
            <v>116216XUC000990</v>
          </cell>
          <cell r="AL3294" t="str">
            <v>BKDN0461162100336445</v>
          </cell>
          <cell r="AM3294">
            <v>42630</v>
          </cell>
          <cell r="AN3294" t="str">
            <v>Cif</v>
          </cell>
          <cell r="AO3294">
            <v>25427.200000000001</v>
          </cell>
        </row>
        <row r="3295">
          <cell r="K3295" t="str">
            <v>VVF/TAL/EXP/0308</v>
          </cell>
          <cell r="L3295" t="str">
            <v>Sea</v>
          </cell>
          <cell r="M3295" t="str">
            <v>DTA</v>
          </cell>
          <cell r="N3295" t="str">
            <v>TALOJA</v>
          </cell>
          <cell r="O3295">
            <v>9103750273</v>
          </cell>
          <cell r="AD3295">
            <v>8922788</v>
          </cell>
          <cell r="AE3295">
            <v>42569</v>
          </cell>
          <cell r="AF3295" t="str">
            <v>16-17</v>
          </cell>
          <cell r="AG3295" t="str">
            <v>43) July-2016</v>
          </cell>
          <cell r="AH3295">
            <v>66.55</v>
          </cell>
          <cell r="AI3295">
            <v>42614</v>
          </cell>
          <cell r="AJ3295">
            <v>42537</v>
          </cell>
          <cell r="AK3295" t="str">
            <v>116216XSC001175</v>
          </cell>
          <cell r="AL3295" t="str">
            <v>BKDN0461162100505913</v>
          </cell>
          <cell r="AM3295">
            <v>42738</v>
          </cell>
          <cell r="AN3295" t="str">
            <v>FOB</v>
          </cell>
          <cell r="AO3295">
            <v>47478</v>
          </cell>
        </row>
        <row r="3296">
          <cell r="K3296" t="str">
            <v>VVF/TAL/EXP/0309</v>
          </cell>
          <cell r="L3296" t="str">
            <v>Sea</v>
          </cell>
          <cell r="M3296" t="str">
            <v>DTA</v>
          </cell>
          <cell r="N3296" t="str">
            <v>TALOJA</v>
          </cell>
          <cell r="O3296">
            <v>9103750272</v>
          </cell>
          <cell r="AD3296">
            <v>8918341</v>
          </cell>
          <cell r="AE3296">
            <v>42569</v>
          </cell>
          <cell r="AF3296" t="str">
            <v>16-17</v>
          </cell>
          <cell r="AG3296" t="str">
            <v>43) July-2016</v>
          </cell>
          <cell r="AH3296">
            <v>66.55</v>
          </cell>
          <cell r="AI3296">
            <v>42614</v>
          </cell>
          <cell r="AJ3296">
            <v>42569</v>
          </cell>
          <cell r="AK3296" t="str">
            <v>116217XSC000220</v>
          </cell>
          <cell r="AL3296" t="str">
            <v>BKDN0461162100535402</v>
          </cell>
          <cell r="AM3296">
            <v>42815</v>
          </cell>
          <cell r="AN3296" t="str">
            <v>FOB</v>
          </cell>
          <cell r="AO3296">
            <v>22410</v>
          </cell>
        </row>
        <row r="3297">
          <cell r="K3297" t="str">
            <v>VVF/TAL/EXP/0311</v>
          </cell>
          <cell r="L3297" t="str">
            <v>Sea</v>
          </cell>
          <cell r="M3297" t="str">
            <v>DTA</v>
          </cell>
          <cell r="N3297" t="str">
            <v>TALOJA</v>
          </cell>
          <cell r="O3297">
            <v>9103750274</v>
          </cell>
          <cell r="AD3297">
            <v>8922784</v>
          </cell>
          <cell r="AE3297">
            <v>42569</v>
          </cell>
          <cell r="AF3297" t="str">
            <v>16-17</v>
          </cell>
          <cell r="AG3297" t="str">
            <v>43) July-2016</v>
          </cell>
          <cell r="AH3297">
            <v>66.55</v>
          </cell>
          <cell r="AI3297">
            <v>42614</v>
          </cell>
          <cell r="AJ3297">
            <v>42593</v>
          </cell>
          <cell r="AK3297" t="str">
            <v>116216XUC000904</v>
          </cell>
          <cell r="AL3297" t="str">
            <v>BKDN0461162100336413</v>
          </cell>
          <cell r="AM3297">
            <v>42630</v>
          </cell>
          <cell r="AN3297" t="str">
            <v>Cif</v>
          </cell>
          <cell r="AO3297">
            <v>32736</v>
          </cell>
        </row>
        <row r="3298">
          <cell r="K3298" t="str">
            <v>VVF/TAL/EXP/0313</v>
          </cell>
          <cell r="L3298" t="str">
            <v>Sea</v>
          </cell>
          <cell r="M3298" t="str">
            <v>DTA</v>
          </cell>
          <cell r="N3298" t="str">
            <v>TALOJA</v>
          </cell>
          <cell r="O3298">
            <v>9103750276</v>
          </cell>
          <cell r="AD3298">
            <v>8934092</v>
          </cell>
          <cell r="AE3298">
            <v>42581</v>
          </cell>
          <cell r="AF3298" t="str">
            <v>16-17</v>
          </cell>
          <cell r="AG3298" t="str">
            <v>43) July-2016</v>
          </cell>
          <cell r="AH3298">
            <v>66.55</v>
          </cell>
          <cell r="AI3298">
            <v>42614</v>
          </cell>
          <cell r="AJ3298">
            <v>42593</v>
          </cell>
          <cell r="AK3298" t="str">
            <v>116216XUC000905</v>
          </cell>
          <cell r="AL3298" t="str">
            <v>BKDN0461162100336416</v>
          </cell>
          <cell r="AM3298">
            <v>42630</v>
          </cell>
          <cell r="AN3298" t="str">
            <v>Cif</v>
          </cell>
          <cell r="AO3298">
            <v>31672.62</v>
          </cell>
        </row>
        <row r="3299">
          <cell r="K3299" t="str">
            <v>VVF/TAL/EXP/0315</v>
          </cell>
          <cell r="L3299" t="str">
            <v>Sea</v>
          </cell>
          <cell r="M3299" t="str">
            <v>DTA</v>
          </cell>
          <cell r="N3299" t="str">
            <v>TALOJA</v>
          </cell>
          <cell r="O3299">
            <v>9103750277</v>
          </cell>
          <cell r="AD3299">
            <v>8944225</v>
          </cell>
          <cell r="AE3299">
            <v>42570</v>
          </cell>
          <cell r="AF3299" t="str">
            <v>16-17</v>
          </cell>
          <cell r="AG3299" t="str">
            <v>43) July-2016</v>
          </cell>
          <cell r="AH3299">
            <v>66.55</v>
          </cell>
          <cell r="AI3299">
            <v>42614</v>
          </cell>
          <cell r="AJ3299">
            <v>42593</v>
          </cell>
          <cell r="AK3299" t="str">
            <v>116216XUC000906</v>
          </cell>
          <cell r="AL3299" t="str">
            <v>BKDN0461162100336417</v>
          </cell>
          <cell r="AM3299">
            <v>42630</v>
          </cell>
          <cell r="AN3299" t="str">
            <v>Cif</v>
          </cell>
          <cell r="AO3299">
            <v>27999.88</v>
          </cell>
        </row>
        <row r="3300">
          <cell r="K3300" t="str">
            <v>VVF/TAL/EXP/0317</v>
          </cell>
          <cell r="L3300" t="str">
            <v>Sea</v>
          </cell>
          <cell r="M3300" t="str">
            <v>DTA</v>
          </cell>
          <cell r="N3300" t="str">
            <v>TALOJA</v>
          </cell>
          <cell r="O3300">
            <v>9103750278</v>
          </cell>
          <cell r="AD3300">
            <v>8953170</v>
          </cell>
          <cell r="AE3300">
            <v>42571</v>
          </cell>
          <cell r="AF3300" t="str">
            <v>16-17</v>
          </cell>
          <cell r="AG3300" t="str">
            <v>43) July-2016</v>
          </cell>
          <cell r="AH3300">
            <v>66.55</v>
          </cell>
          <cell r="AI3300">
            <v>42614</v>
          </cell>
          <cell r="AJ3300">
            <v>42611</v>
          </cell>
          <cell r="AK3300" t="str">
            <v>116216XUC000923</v>
          </cell>
          <cell r="AL3300" t="str">
            <v>BKDN0461162100336421</v>
          </cell>
          <cell r="AM3300">
            <v>42630</v>
          </cell>
          <cell r="AN3300" t="str">
            <v>Cif</v>
          </cell>
          <cell r="AO3300">
            <v>162073</v>
          </cell>
        </row>
        <row r="3301">
          <cell r="K3301" t="str">
            <v>VVF/TAL/EXP/0319</v>
          </cell>
          <cell r="L3301" t="str">
            <v>Sea</v>
          </cell>
          <cell r="M3301" t="str">
            <v>DTA</v>
          </cell>
          <cell r="N3301" t="str">
            <v>TALOJA</v>
          </cell>
          <cell r="O3301">
            <v>9103750281</v>
          </cell>
          <cell r="AD3301">
            <v>8966235</v>
          </cell>
          <cell r="AE3301">
            <v>42571</v>
          </cell>
          <cell r="AF3301" t="str">
            <v>16-17</v>
          </cell>
          <cell r="AG3301" t="str">
            <v>43) July-2016</v>
          </cell>
          <cell r="AH3301">
            <v>66.55</v>
          </cell>
          <cell r="AI3301">
            <v>42614</v>
          </cell>
          <cell r="AJ3301">
            <v>42593</v>
          </cell>
          <cell r="AK3301" t="str">
            <v>116216XUC000969</v>
          </cell>
          <cell r="AL3301" t="str">
            <v>BKDN0461162100336435</v>
          </cell>
          <cell r="AM3301">
            <v>42630</v>
          </cell>
          <cell r="AN3301" t="str">
            <v>Cif</v>
          </cell>
          <cell r="AO3301">
            <v>22081.25</v>
          </cell>
        </row>
        <row r="3302">
          <cell r="K3302" t="str">
            <v>VVF/TAL/EXP/0321</v>
          </cell>
          <cell r="L3302" t="str">
            <v>Sea</v>
          </cell>
          <cell r="M3302" t="str">
            <v>DTA</v>
          </cell>
          <cell r="N3302" t="str">
            <v>TALOJA</v>
          </cell>
          <cell r="O3302">
            <v>9103750282</v>
          </cell>
          <cell r="AD3302">
            <v>8981469</v>
          </cell>
          <cell r="AE3302">
            <v>42572</v>
          </cell>
          <cell r="AF3302" t="str">
            <v>16-17</v>
          </cell>
          <cell r="AG3302" t="str">
            <v>43) July-2016</v>
          </cell>
          <cell r="AH3302">
            <v>66.45</v>
          </cell>
          <cell r="AI3302">
            <v>42614</v>
          </cell>
          <cell r="AJ3302">
            <v>42593</v>
          </cell>
          <cell r="AK3302" t="str">
            <v>116216XUC000969</v>
          </cell>
          <cell r="AL3302" t="str">
            <v>BKDN0461162100336436</v>
          </cell>
          <cell r="AM3302">
            <v>42630</v>
          </cell>
          <cell r="AN3302" t="str">
            <v>Cif</v>
          </cell>
          <cell r="AO3302">
            <v>22081.25</v>
          </cell>
        </row>
        <row r="3303">
          <cell r="K3303" t="str">
            <v>VVF/TAL/EXP/0323</v>
          </cell>
          <cell r="L3303" t="str">
            <v>Sea</v>
          </cell>
          <cell r="M3303" t="str">
            <v>DTA</v>
          </cell>
          <cell r="N3303" t="str">
            <v>TALOJA</v>
          </cell>
          <cell r="O3303">
            <v>9103750283</v>
          </cell>
          <cell r="AD3303">
            <v>8985821</v>
          </cell>
          <cell r="AE3303">
            <v>42572</v>
          </cell>
          <cell r="AF3303" t="str">
            <v>16-17</v>
          </cell>
          <cell r="AG3303" t="str">
            <v>43) July-2016</v>
          </cell>
          <cell r="AH3303">
            <v>66.45</v>
          </cell>
          <cell r="AI3303">
            <v>42614</v>
          </cell>
          <cell r="AJ3303">
            <v>42593</v>
          </cell>
          <cell r="AK3303" t="str">
            <v>116216XUC000967</v>
          </cell>
          <cell r="AL3303" t="str">
            <v>BKDN0461162100336432</v>
          </cell>
          <cell r="AM3303">
            <v>42630</v>
          </cell>
          <cell r="AN3303" t="str">
            <v>Cif</v>
          </cell>
          <cell r="AO3303">
            <v>31057.43</v>
          </cell>
        </row>
        <row r="3304">
          <cell r="K3304" t="str">
            <v>VVF/TAL/EXP/0301</v>
          </cell>
          <cell r="L3304" t="str">
            <v>Sea</v>
          </cell>
          <cell r="M3304" t="str">
            <v>DTA</v>
          </cell>
          <cell r="N3304" t="str">
            <v>TALOJA</v>
          </cell>
          <cell r="O3304">
            <v>9103750268</v>
          </cell>
          <cell r="AD3304">
            <v>8877280</v>
          </cell>
          <cell r="AE3304">
            <v>42566</v>
          </cell>
          <cell r="AF3304" t="str">
            <v>16-17</v>
          </cell>
          <cell r="AG3304" t="str">
            <v>43) July-2016</v>
          </cell>
          <cell r="AH3304">
            <v>1</v>
          </cell>
          <cell r="AI3304">
            <v>42620</v>
          </cell>
          <cell r="AJ3304">
            <v>42613</v>
          </cell>
          <cell r="AK3304" t="str">
            <v>116216XSC000902</v>
          </cell>
          <cell r="AL3304" t="str">
            <v>BKDN0461162100505867</v>
          </cell>
          <cell r="AM3304">
            <v>42737</v>
          </cell>
          <cell r="AN3304" t="str">
            <v>CFR</v>
          </cell>
          <cell r="AO3304">
            <v>3044480</v>
          </cell>
        </row>
        <row r="3305">
          <cell r="K3305" t="str">
            <v>VVF/TAL/EXP/0302</v>
          </cell>
          <cell r="L3305" t="str">
            <v>Sea</v>
          </cell>
          <cell r="M3305" t="str">
            <v>DTA</v>
          </cell>
          <cell r="N3305" t="str">
            <v>TALOJA</v>
          </cell>
          <cell r="O3305">
            <v>9103750269</v>
          </cell>
          <cell r="AD3305">
            <v>8889107</v>
          </cell>
          <cell r="AE3305">
            <v>42567</v>
          </cell>
          <cell r="AF3305" t="str">
            <v>16-17</v>
          </cell>
          <cell r="AG3305" t="str">
            <v>43) July-2016</v>
          </cell>
          <cell r="AH3305">
            <v>1</v>
          </cell>
          <cell r="AI3305">
            <v>42620</v>
          </cell>
          <cell r="AJ3305">
            <v>42613</v>
          </cell>
          <cell r="AK3305" t="str">
            <v>116216XSC000902</v>
          </cell>
          <cell r="AL3305" t="str">
            <v>BKDN0461162100505868</v>
          </cell>
          <cell r="AM3305">
            <v>42737</v>
          </cell>
          <cell r="AN3305" t="str">
            <v>CFR</v>
          </cell>
          <cell r="AO3305">
            <v>1522240</v>
          </cell>
        </row>
        <row r="3306">
          <cell r="K3306" t="str">
            <v>VVF/TAL/EXP/0305</v>
          </cell>
          <cell r="L3306" t="str">
            <v>Sea</v>
          </cell>
          <cell r="M3306" t="str">
            <v>DTA</v>
          </cell>
          <cell r="N3306" t="str">
            <v>TALOJA</v>
          </cell>
          <cell r="O3306">
            <v>9103750267</v>
          </cell>
          <cell r="AD3306">
            <v>8898010</v>
          </cell>
          <cell r="AE3306">
            <v>42567</v>
          </cell>
          <cell r="AF3306" t="str">
            <v>16-17</v>
          </cell>
          <cell r="AG3306" t="str">
            <v>43) July-2016</v>
          </cell>
          <cell r="AH3306">
            <v>66.55</v>
          </cell>
          <cell r="AI3306">
            <v>42620</v>
          </cell>
          <cell r="AJ3306">
            <v>42593</v>
          </cell>
          <cell r="AK3306" t="str">
            <v>116216XUC000903</v>
          </cell>
          <cell r="AL3306" t="str">
            <v>BKDN0461162100336412</v>
          </cell>
          <cell r="AM3306">
            <v>42630</v>
          </cell>
          <cell r="AN3306" t="str">
            <v>CIF</v>
          </cell>
          <cell r="AO3306">
            <v>27999.88</v>
          </cell>
        </row>
        <row r="3307">
          <cell r="K3307" t="str">
            <v>VVF/TAL/EXP/0310</v>
          </cell>
          <cell r="L3307" t="str">
            <v>Sea</v>
          </cell>
          <cell r="M3307" t="str">
            <v>DTA</v>
          </cell>
          <cell r="N3307" t="str">
            <v>TALOJA</v>
          </cell>
          <cell r="O3307">
            <v>9103750275</v>
          </cell>
          <cell r="AD3307">
            <v>8919504</v>
          </cell>
          <cell r="AE3307">
            <v>42569</v>
          </cell>
          <cell r="AF3307" t="str">
            <v>16-17</v>
          </cell>
          <cell r="AG3307" t="str">
            <v>43) July-2016</v>
          </cell>
          <cell r="AH3307">
            <v>66.55</v>
          </cell>
          <cell r="AI3307">
            <v>42620</v>
          </cell>
          <cell r="AJ3307">
            <v>42593</v>
          </cell>
          <cell r="AK3307" t="str">
            <v>116216XUC000905</v>
          </cell>
          <cell r="AL3307" t="str">
            <v>BKDN0461162100336414</v>
          </cell>
          <cell r="AM3307">
            <v>42630</v>
          </cell>
          <cell r="AN3307" t="str">
            <v>CIF</v>
          </cell>
          <cell r="AO3307">
            <v>31672.62</v>
          </cell>
        </row>
        <row r="3308">
          <cell r="K3308" t="str">
            <v>VVF/TAL/EXP/0320</v>
          </cell>
          <cell r="L3308" t="str">
            <v>Sea</v>
          </cell>
          <cell r="M3308" t="str">
            <v>DTA</v>
          </cell>
          <cell r="N3308" t="str">
            <v>TALOJA</v>
          </cell>
          <cell r="O3308">
            <v>9103750287</v>
          </cell>
          <cell r="AD3308">
            <v>8967546</v>
          </cell>
          <cell r="AE3308">
            <v>42571</v>
          </cell>
          <cell r="AF3308" t="str">
            <v>16-17</v>
          </cell>
          <cell r="AG3308" t="str">
            <v>43) July-2016</v>
          </cell>
          <cell r="AH3308">
            <v>1</v>
          </cell>
          <cell r="AI3308">
            <v>42620</v>
          </cell>
          <cell r="AJ3308">
            <v>42627</v>
          </cell>
          <cell r="AK3308" t="str">
            <v>116216XSC000931</v>
          </cell>
          <cell r="AL3308" t="str">
            <v>BKDN0461162100505888</v>
          </cell>
          <cell r="AM3308">
            <v>42738</v>
          </cell>
          <cell r="AN3308" t="str">
            <v>CFR</v>
          </cell>
          <cell r="AO3308">
            <v>2295552</v>
          </cell>
        </row>
        <row r="3309">
          <cell r="K3309" t="str">
            <v>VVF/TAL/EXP/0322</v>
          </cell>
          <cell r="L3309" t="str">
            <v>Sea</v>
          </cell>
          <cell r="M3309" t="str">
            <v>DTA</v>
          </cell>
          <cell r="N3309" t="str">
            <v>TALOJA</v>
          </cell>
          <cell r="O3309">
            <v>9103750288</v>
          </cell>
          <cell r="AD3309">
            <v>8985916</v>
          </cell>
          <cell r="AE3309">
            <v>42572</v>
          </cell>
          <cell r="AF3309" t="str">
            <v>16-17</v>
          </cell>
          <cell r="AG3309" t="str">
            <v>43) July-2016</v>
          </cell>
          <cell r="AH3309">
            <v>1</v>
          </cell>
          <cell r="AI3309">
            <v>42620</v>
          </cell>
          <cell r="AJ3309">
            <v>42627</v>
          </cell>
          <cell r="AK3309" t="str">
            <v>116216XSC000931</v>
          </cell>
          <cell r="AL3309" t="str">
            <v>BKDN0461162100505889</v>
          </cell>
          <cell r="AM3309">
            <v>42738</v>
          </cell>
          <cell r="AN3309" t="str">
            <v>CFR</v>
          </cell>
          <cell r="AO3309">
            <v>765184</v>
          </cell>
        </row>
        <row r="3310">
          <cell r="K3310" t="str">
            <v>VVF/TAL/EXP/0324</v>
          </cell>
          <cell r="L3310" t="str">
            <v>Sea</v>
          </cell>
          <cell r="M3310" t="str">
            <v>DTA</v>
          </cell>
          <cell r="N3310" t="str">
            <v>TALOJA</v>
          </cell>
          <cell r="O3310">
            <v>9103750284</v>
          </cell>
          <cell r="AD3310">
            <v>8989533</v>
          </cell>
          <cell r="AE3310">
            <v>42572</v>
          </cell>
          <cell r="AF3310" t="str">
            <v>16-17</v>
          </cell>
          <cell r="AG3310" t="str">
            <v>43) July-2016</v>
          </cell>
          <cell r="AH3310">
            <v>66.45</v>
          </cell>
          <cell r="AI3310">
            <v>42620</v>
          </cell>
          <cell r="AJ3310">
            <v>42640</v>
          </cell>
          <cell r="AK3310" t="str">
            <v>116216XUC001191</v>
          </cell>
          <cell r="AL3310" t="str">
            <v>BKDN0461162100505976</v>
          </cell>
          <cell r="AM3310">
            <v>42738</v>
          </cell>
          <cell r="AN3310" t="str">
            <v>CFR</v>
          </cell>
          <cell r="AO3310">
            <v>36000</v>
          </cell>
        </row>
        <row r="3311">
          <cell r="K3311" t="str">
            <v>VVF/TAL/EXP/0325</v>
          </cell>
          <cell r="L3311" t="str">
            <v>Sea</v>
          </cell>
          <cell r="M3311" t="str">
            <v>DTA</v>
          </cell>
          <cell r="N3311" t="str">
            <v>TALOJA</v>
          </cell>
          <cell r="O3311">
            <v>9103750285</v>
          </cell>
          <cell r="AD3311">
            <v>8990174</v>
          </cell>
          <cell r="AE3311">
            <v>42572</v>
          </cell>
          <cell r="AF3311" t="str">
            <v>16-17</v>
          </cell>
          <cell r="AG3311" t="str">
            <v>43) July-2016</v>
          </cell>
          <cell r="AH3311">
            <v>66.45</v>
          </cell>
          <cell r="AI3311">
            <v>42620</v>
          </cell>
          <cell r="AJ3311">
            <v>42600</v>
          </cell>
          <cell r="AK3311" t="str">
            <v>116216XSC000932</v>
          </cell>
          <cell r="AL3311" t="str">
            <v>BKDN0461162100336370</v>
          </cell>
          <cell r="AM3311">
            <v>42630</v>
          </cell>
          <cell r="AN3311" t="str">
            <v>CFR</v>
          </cell>
          <cell r="AO3311">
            <v>22560</v>
          </cell>
        </row>
        <row r="3312">
          <cell r="K3312" t="str">
            <v>VVF/TAL/EXP/0326</v>
          </cell>
          <cell r="L3312" t="str">
            <v>Sea</v>
          </cell>
          <cell r="M3312" t="str">
            <v>DTA</v>
          </cell>
          <cell r="N3312" t="str">
            <v>TALOJA</v>
          </cell>
          <cell r="O3312">
            <v>9103750286</v>
          </cell>
          <cell r="AD3312">
            <v>9001735</v>
          </cell>
          <cell r="AE3312">
            <v>42573</v>
          </cell>
          <cell r="AF3312" t="str">
            <v>16-17</v>
          </cell>
          <cell r="AG3312" t="str">
            <v>43) July-2016</v>
          </cell>
          <cell r="AH3312">
            <v>66.45</v>
          </cell>
          <cell r="AI3312">
            <v>42620</v>
          </cell>
          <cell r="AJ3312">
            <v>42591</v>
          </cell>
          <cell r="AK3312" t="str">
            <v>116216XSC000943</v>
          </cell>
          <cell r="AL3312" t="str">
            <v>BKDN0461162100336372</v>
          </cell>
          <cell r="AM3312">
            <v>42630</v>
          </cell>
          <cell r="AN3312" t="str">
            <v>CIF</v>
          </cell>
          <cell r="AO3312">
            <v>22000</v>
          </cell>
        </row>
        <row r="3313">
          <cell r="K3313" t="str">
            <v>VVF/TAL/EXP/0327</v>
          </cell>
          <cell r="L3313" t="str">
            <v>Sea</v>
          </cell>
          <cell r="M3313" t="str">
            <v>DTA</v>
          </cell>
          <cell r="N3313" t="str">
            <v>TALOJA</v>
          </cell>
          <cell r="O3313">
            <v>9103750289</v>
          </cell>
          <cell r="AD3313">
            <v>9003696</v>
          </cell>
          <cell r="AE3313">
            <v>42573</v>
          </cell>
          <cell r="AF3313" t="str">
            <v>16-17</v>
          </cell>
          <cell r="AG3313" t="str">
            <v>43) July-2016</v>
          </cell>
          <cell r="AH3313">
            <v>1</v>
          </cell>
          <cell r="AI3313">
            <v>42620</v>
          </cell>
          <cell r="AJ3313">
            <v>42627</v>
          </cell>
          <cell r="AK3313" t="str">
            <v>116216XSC000931</v>
          </cell>
          <cell r="AL3313" t="str">
            <v>BKDN0461162100505890</v>
          </cell>
          <cell r="AM3313">
            <v>42738</v>
          </cell>
          <cell r="AN3313" t="str">
            <v>CFR</v>
          </cell>
          <cell r="AO3313">
            <v>2295552</v>
          </cell>
        </row>
        <row r="3314">
          <cell r="K3314" t="str">
            <v>VVF/TAL/EXP/0328</v>
          </cell>
          <cell r="L3314" t="str">
            <v>Sea</v>
          </cell>
          <cell r="M3314" t="str">
            <v>DTA</v>
          </cell>
          <cell r="N3314" t="str">
            <v>TALOJA</v>
          </cell>
          <cell r="O3314">
            <v>9103750290</v>
          </cell>
          <cell r="AD3314">
            <v>9009423</v>
          </cell>
          <cell r="AE3314">
            <v>42573</v>
          </cell>
          <cell r="AF3314" t="str">
            <v>16-17</v>
          </cell>
          <cell r="AG3314" t="str">
            <v>43) July-2016</v>
          </cell>
          <cell r="AH3314">
            <v>66.45</v>
          </cell>
          <cell r="AI3314">
            <v>42622</v>
          </cell>
          <cell r="AJ3314">
            <v>42591</v>
          </cell>
          <cell r="AK3314" t="str">
            <v>116216XSC000988</v>
          </cell>
          <cell r="AL3314" t="str">
            <v>BKDN0461162100505977</v>
          </cell>
          <cell r="AM3314">
            <v>42738</v>
          </cell>
          <cell r="AN3314" t="str">
            <v>CFR</v>
          </cell>
          <cell r="AO3314">
            <v>36000</v>
          </cell>
        </row>
        <row r="3315">
          <cell r="K3315" t="str">
            <v>VVF/TAL/EXP/0329</v>
          </cell>
          <cell r="L3315" t="str">
            <v>Sea</v>
          </cell>
          <cell r="M3315" t="str">
            <v>DTA</v>
          </cell>
          <cell r="N3315" t="str">
            <v>TALOJA</v>
          </cell>
          <cell r="O3315">
            <v>9103750291</v>
          </cell>
          <cell r="AD3315">
            <v>9013152</v>
          </cell>
          <cell r="AE3315">
            <v>42573</v>
          </cell>
          <cell r="AF3315" t="str">
            <v>16-17</v>
          </cell>
          <cell r="AG3315" t="str">
            <v>43) July-2016</v>
          </cell>
          <cell r="AH3315">
            <v>66.45</v>
          </cell>
          <cell r="AI3315">
            <v>42622</v>
          </cell>
          <cell r="AJ3315">
            <v>42628</v>
          </cell>
          <cell r="AK3315" t="str">
            <v>116216XUC000921</v>
          </cell>
          <cell r="AL3315" t="str">
            <v>BKDN0461162100505914</v>
          </cell>
          <cell r="AM3315">
            <v>42738</v>
          </cell>
          <cell r="AN3315" t="str">
            <v>CIF</v>
          </cell>
          <cell r="AO3315">
            <v>38014.800000000003</v>
          </cell>
        </row>
        <row r="3316">
          <cell r="K3316" t="str">
            <v>VVF/TAL/EXP/0331</v>
          </cell>
          <cell r="L3316" t="str">
            <v>Sea</v>
          </cell>
          <cell r="M3316" t="str">
            <v>DTA</v>
          </cell>
          <cell r="N3316" t="str">
            <v>TALOJA</v>
          </cell>
          <cell r="O3316">
            <v>9103750298</v>
          </cell>
          <cell r="AD3316">
            <v>9039240</v>
          </cell>
          <cell r="AE3316">
            <v>42576</v>
          </cell>
          <cell r="AF3316" t="str">
            <v>16-17</v>
          </cell>
          <cell r="AG3316" t="str">
            <v>43) July-2016</v>
          </cell>
          <cell r="AH3316">
            <v>66.45</v>
          </cell>
          <cell r="AI3316">
            <v>42622</v>
          </cell>
          <cell r="AJ3316">
            <v>42564</v>
          </cell>
          <cell r="AK3316" t="e">
            <v>#N/A</v>
          </cell>
          <cell r="AL3316" t="e">
            <v>#N/A</v>
          </cell>
          <cell r="AN3316" t="str">
            <v>FOB</v>
          </cell>
        </row>
        <row r="3317">
          <cell r="K3317" t="str">
            <v>VVF/TAL/EXP/0332</v>
          </cell>
          <cell r="L3317" t="str">
            <v>Sea</v>
          </cell>
          <cell r="M3317" t="str">
            <v>DTA</v>
          </cell>
          <cell r="N3317" t="str">
            <v>TALOJA</v>
          </cell>
          <cell r="O3317">
            <v>9103750299</v>
          </cell>
          <cell r="AD3317">
            <v>9045260</v>
          </cell>
          <cell r="AE3317">
            <v>42576</v>
          </cell>
          <cell r="AF3317" t="str">
            <v>16-17</v>
          </cell>
          <cell r="AG3317" t="str">
            <v>43) July-2016</v>
          </cell>
          <cell r="AH3317">
            <v>66.45</v>
          </cell>
          <cell r="AI3317">
            <v>42622</v>
          </cell>
          <cell r="AJ3317">
            <v>42564</v>
          </cell>
          <cell r="AK3317" t="e">
            <v>#N/A</v>
          </cell>
          <cell r="AL3317" t="e">
            <v>#N/A</v>
          </cell>
          <cell r="AN3317" t="str">
            <v>FOB</v>
          </cell>
        </row>
        <row r="3318">
          <cell r="K3318" t="str">
            <v>VVF/TAL/EXP/0333</v>
          </cell>
          <cell r="L3318" t="str">
            <v>Sea</v>
          </cell>
          <cell r="M3318" t="str">
            <v>DTA</v>
          </cell>
          <cell r="N3318" t="str">
            <v>TALOJA</v>
          </cell>
          <cell r="O3318">
            <v>9103750302</v>
          </cell>
          <cell r="AD3318">
            <v>9045271</v>
          </cell>
          <cell r="AE3318">
            <v>42576</v>
          </cell>
          <cell r="AF3318" t="str">
            <v>16-17</v>
          </cell>
          <cell r="AG3318" t="str">
            <v>43) July-2016</v>
          </cell>
          <cell r="AH3318">
            <v>66.45</v>
          </cell>
          <cell r="AI3318">
            <v>42622</v>
          </cell>
          <cell r="AJ3318">
            <v>42591</v>
          </cell>
          <cell r="AK3318" t="e">
            <v>#N/A</v>
          </cell>
          <cell r="AL3318" t="e">
            <v>#N/A</v>
          </cell>
          <cell r="AN3318" t="str">
            <v>FOB</v>
          </cell>
        </row>
        <row r="3319">
          <cell r="K3319" t="str">
            <v>VVF/TAL/EXP/0334</v>
          </cell>
          <cell r="L3319" t="str">
            <v>Sea</v>
          </cell>
          <cell r="M3319" t="str">
            <v>DTA</v>
          </cell>
          <cell r="N3319" t="str">
            <v>TALOJA</v>
          </cell>
          <cell r="O3319">
            <v>9103750296</v>
          </cell>
          <cell r="AD3319">
            <v>9045284</v>
          </cell>
          <cell r="AE3319">
            <v>42576</v>
          </cell>
          <cell r="AF3319" t="str">
            <v>16-17</v>
          </cell>
          <cell r="AG3319" t="str">
            <v>43) July-2016</v>
          </cell>
          <cell r="AH3319">
            <v>66.45</v>
          </cell>
          <cell r="AI3319">
            <v>42622</v>
          </cell>
          <cell r="AJ3319">
            <v>42564</v>
          </cell>
          <cell r="AK3319" t="e">
            <v>#N/A</v>
          </cell>
          <cell r="AL3319" t="e">
            <v>#N/A</v>
          </cell>
          <cell r="AN3319" t="str">
            <v>FOB</v>
          </cell>
        </row>
        <row r="3320">
          <cell r="K3320" t="str">
            <v>VVF/TAL/EXP/0335</v>
          </cell>
          <cell r="L3320" t="str">
            <v>Sea</v>
          </cell>
          <cell r="M3320" t="str">
            <v>DTA</v>
          </cell>
          <cell r="N3320" t="str">
            <v>TALOJA</v>
          </cell>
          <cell r="O3320">
            <v>9103750292</v>
          </cell>
          <cell r="AD3320">
            <v>9057028</v>
          </cell>
          <cell r="AE3320">
            <v>42576</v>
          </cell>
          <cell r="AF3320" t="str">
            <v>16-17</v>
          </cell>
          <cell r="AG3320" t="str">
            <v>43) July-2016</v>
          </cell>
          <cell r="AH3320">
            <v>66.45</v>
          </cell>
          <cell r="AI3320">
            <v>42622</v>
          </cell>
          <cell r="AJ3320">
            <v>42591</v>
          </cell>
          <cell r="AK3320" t="e">
            <v>#N/A</v>
          </cell>
          <cell r="AL3320" t="e">
            <v>#N/A</v>
          </cell>
          <cell r="AN3320" t="str">
            <v>FOB</v>
          </cell>
        </row>
        <row r="3321">
          <cell r="K3321" t="str">
            <v>VVF/TAL/EXP/0336</v>
          </cell>
          <cell r="L3321" t="str">
            <v>Sea</v>
          </cell>
          <cell r="M3321" t="str">
            <v>DTA</v>
          </cell>
          <cell r="N3321" t="str">
            <v>TALOJA</v>
          </cell>
          <cell r="O3321">
            <v>9103750296</v>
          </cell>
          <cell r="AD3321">
            <v>9058514</v>
          </cell>
          <cell r="AE3321">
            <v>42576</v>
          </cell>
          <cell r="AF3321" t="str">
            <v>16-17</v>
          </cell>
          <cell r="AG3321" t="str">
            <v>43) July-2016</v>
          </cell>
          <cell r="AH3321">
            <v>66.45</v>
          </cell>
          <cell r="AI3321">
            <v>42622</v>
          </cell>
          <cell r="AJ3321">
            <v>42564</v>
          </cell>
          <cell r="AK3321" t="e">
            <v>#N/A</v>
          </cell>
          <cell r="AL3321" t="e">
            <v>#N/A</v>
          </cell>
          <cell r="AN3321" t="str">
            <v>FOB</v>
          </cell>
        </row>
        <row r="3322">
          <cell r="K3322" t="str">
            <v>VVF/TAL/EXP/0339</v>
          </cell>
          <cell r="L3322" t="str">
            <v>Sea</v>
          </cell>
          <cell r="M3322" t="str">
            <v>DTA</v>
          </cell>
          <cell r="N3322" t="str">
            <v>TALOJA</v>
          </cell>
          <cell r="O3322">
            <v>9103750293</v>
          </cell>
          <cell r="AD3322">
            <v>9068349</v>
          </cell>
          <cell r="AE3322">
            <v>42577</v>
          </cell>
          <cell r="AF3322" t="str">
            <v>16-17</v>
          </cell>
          <cell r="AG3322" t="str">
            <v>43) July-2016</v>
          </cell>
          <cell r="AH3322">
            <v>66.45</v>
          </cell>
          <cell r="AI3322">
            <v>42622</v>
          </cell>
          <cell r="AJ3322">
            <v>42591</v>
          </cell>
          <cell r="AK3322" t="e">
            <v>#N/A</v>
          </cell>
          <cell r="AL3322" t="e">
            <v>#N/A</v>
          </cell>
          <cell r="AN3322" t="str">
            <v>FOB</v>
          </cell>
        </row>
        <row r="3323">
          <cell r="K3323" t="str">
            <v>VVF/TAL/EXP/0340</v>
          </cell>
          <cell r="L3323" t="str">
            <v>Sea</v>
          </cell>
          <cell r="M3323" t="str">
            <v>DTA</v>
          </cell>
          <cell r="N3323" t="str">
            <v>TALOJA</v>
          </cell>
          <cell r="O3323">
            <v>9103750294</v>
          </cell>
          <cell r="AD3323">
            <v>9070732</v>
          </cell>
          <cell r="AE3323">
            <v>42577</v>
          </cell>
          <cell r="AF3323" t="str">
            <v>16-17</v>
          </cell>
          <cell r="AG3323" t="str">
            <v>43) July-2016</v>
          </cell>
          <cell r="AH3323">
            <v>66.45</v>
          </cell>
          <cell r="AI3323">
            <v>42622</v>
          </cell>
          <cell r="AJ3323">
            <v>42628</v>
          </cell>
          <cell r="AK3323" t="str">
            <v>116216XUC001056</v>
          </cell>
          <cell r="AL3323" t="str">
            <v>BKDN0461162100532105</v>
          </cell>
          <cell r="AM3323">
            <v>42784</v>
          </cell>
          <cell r="AN3323" t="str">
            <v>CIF</v>
          </cell>
          <cell r="AO3323">
            <v>14214</v>
          </cell>
        </row>
        <row r="3324">
          <cell r="K3324" t="str">
            <v>VVF/TAL/EXP/0341</v>
          </cell>
          <cell r="L3324" t="str">
            <v>Sea</v>
          </cell>
          <cell r="M3324" t="str">
            <v>DTA</v>
          </cell>
          <cell r="N3324" t="str">
            <v>TALOJA</v>
          </cell>
          <cell r="O3324">
            <v>9103750297</v>
          </cell>
          <cell r="AD3324">
            <v>9074392</v>
          </cell>
          <cell r="AE3324">
            <v>42577</v>
          </cell>
          <cell r="AF3324" t="str">
            <v>16-17</v>
          </cell>
          <cell r="AG3324" t="str">
            <v>43) July-2016</v>
          </cell>
          <cell r="AH3324">
            <v>66.45</v>
          </cell>
          <cell r="AI3324">
            <v>42630</v>
          </cell>
          <cell r="AJ3324">
            <v>42564</v>
          </cell>
          <cell r="AK3324" t="e">
            <v>#N/A</v>
          </cell>
          <cell r="AL3324" t="e">
            <v>#N/A</v>
          </cell>
          <cell r="AN3324" t="str">
            <v>FOB</v>
          </cell>
        </row>
        <row r="3325">
          <cell r="K3325" t="str">
            <v>VVF/TAL/EXP/0342</v>
          </cell>
          <cell r="L3325" t="str">
            <v>Sea</v>
          </cell>
          <cell r="M3325" t="str">
            <v>DTA</v>
          </cell>
          <cell r="N3325" t="str">
            <v>TALOJA</v>
          </cell>
          <cell r="O3325">
            <v>9103750295</v>
          </cell>
          <cell r="AD3325">
            <v>9075311</v>
          </cell>
          <cell r="AE3325">
            <v>42577</v>
          </cell>
          <cell r="AF3325" t="str">
            <v>16-17</v>
          </cell>
          <cell r="AG3325" t="str">
            <v>43) July-2016</v>
          </cell>
          <cell r="AH3325">
            <v>66.45</v>
          </cell>
          <cell r="AI3325">
            <v>42630</v>
          </cell>
          <cell r="AJ3325">
            <v>42606</v>
          </cell>
          <cell r="AK3325" t="str">
            <v>116216XSC000947</v>
          </cell>
          <cell r="AL3325" t="str">
            <v>BKDN0461162100336383</v>
          </cell>
          <cell r="AM3325">
            <v>42630</v>
          </cell>
          <cell r="AN3325" t="str">
            <v>FOB</v>
          </cell>
          <cell r="AO3325">
            <v>9600</v>
          </cell>
        </row>
        <row r="3326">
          <cell r="K3326" t="str">
            <v>VVF/TAL/EXP/0343</v>
          </cell>
          <cell r="L3326" t="str">
            <v>Sea</v>
          </cell>
          <cell r="M3326" t="str">
            <v>DTA</v>
          </cell>
          <cell r="N3326" t="str">
            <v>TALOJA</v>
          </cell>
          <cell r="O3326">
            <v>9103750300</v>
          </cell>
          <cell r="AD3326">
            <v>9081994</v>
          </cell>
          <cell r="AE3326">
            <v>42577</v>
          </cell>
          <cell r="AF3326" t="str">
            <v>16-17</v>
          </cell>
          <cell r="AG3326" t="str">
            <v>43) July-2016</v>
          </cell>
          <cell r="AH3326">
            <v>66.45</v>
          </cell>
          <cell r="AI3326">
            <v>42630</v>
          </cell>
          <cell r="AJ3326">
            <v>42628</v>
          </cell>
          <cell r="AK3326" t="str">
            <v>116216XUC001055</v>
          </cell>
          <cell r="AL3326" t="str">
            <v>BKDN0461162100532107</v>
          </cell>
          <cell r="AM3326">
            <v>42784</v>
          </cell>
          <cell r="AN3326" t="str">
            <v>CIF</v>
          </cell>
          <cell r="AO3326">
            <v>26742.400000000001</v>
          </cell>
        </row>
        <row r="3327">
          <cell r="K3327" t="str">
            <v>VVF/TAL/EXP/0344</v>
          </cell>
          <cell r="L3327" t="str">
            <v>Sea</v>
          </cell>
          <cell r="M3327" t="str">
            <v>DTA</v>
          </cell>
          <cell r="N3327" t="str">
            <v>TALOJA</v>
          </cell>
          <cell r="O3327">
            <v>9103750301</v>
          </cell>
          <cell r="AD3327">
            <v>9081986</v>
          </cell>
          <cell r="AE3327">
            <v>42577</v>
          </cell>
          <cell r="AF3327" t="str">
            <v>16-17</v>
          </cell>
          <cell r="AG3327" t="str">
            <v>43) July-2016</v>
          </cell>
          <cell r="AH3327">
            <v>66.45</v>
          </cell>
          <cell r="AI3327">
            <v>42630</v>
          </cell>
          <cell r="AJ3327">
            <v>42628</v>
          </cell>
          <cell r="AK3327" t="str">
            <v>116216XUC001053</v>
          </cell>
          <cell r="AL3327" t="str">
            <v>BKDN0461162100505915</v>
          </cell>
          <cell r="AM3327">
            <v>42738</v>
          </cell>
          <cell r="AN3327" t="str">
            <v>CIF</v>
          </cell>
          <cell r="AO3327">
            <v>104669.05</v>
          </cell>
        </row>
        <row r="3328">
          <cell r="K3328" t="str">
            <v>VVF/TAL/EXP/0345</v>
          </cell>
          <cell r="L3328" t="str">
            <v>Sea</v>
          </cell>
          <cell r="M3328" t="str">
            <v>DTA</v>
          </cell>
          <cell r="N3328" t="str">
            <v>TALOJA</v>
          </cell>
          <cell r="O3328">
            <v>9103750303</v>
          </cell>
          <cell r="AD3328">
            <v>9081992</v>
          </cell>
          <cell r="AE3328">
            <v>42577</v>
          </cell>
          <cell r="AF3328" t="str">
            <v>16-17</v>
          </cell>
          <cell r="AG3328" t="str">
            <v>43) July-2016</v>
          </cell>
          <cell r="AH3328">
            <v>66.45</v>
          </cell>
          <cell r="AI3328">
            <v>42630</v>
          </cell>
          <cell r="AJ3328">
            <v>42591</v>
          </cell>
          <cell r="AK3328" t="e">
            <v>#N/A</v>
          </cell>
          <cell r="AL3328" t="e">
            <v>#N/A</v>
          </cell>
          <cell r="AN3328" t="str">
            <v>FOB</v>
          </cell>
        </row>
        <row r="3329">
          <cell r="K3329" t="str">
            <v>VVF/TAL/EXP/0346</v>
          </cell>
          <cell r="L3329" t="str">
            <v>Sea</v>
          </cell>
          <cell r="M3329" t="str">
            <v>DTA</v>
          </cell>
          <cell r="N3329" t="str">
            <v>TALOJA</v>
          </cell>
          <cell r="O3329">
            <v>9103750304</v>
          </cell>
          <cell r="AD3329">
            <v>9096435</v>
          </cell>
          <cell r="AE3329">
            <v>42578</v>
          </cell>
          <cell r="AF3329" t="str">
            <v>16-17</v>
          </cell>
          <cell r="AG3329" t="str">
            <v>43) July-2016</v>
          </cell>
          <cell r="AH3329">
            <v>66.45</v>
          </cell>
          <cell r="AI3329">
            <v>42630</v>
          </cell>
          <cell r="AJ3329">
            <v>42591</v>
          </cell>
          <cell r="AK3329" t="e">
            <v>#N/A</v>
          </cell>
          <cell r="AL3329" t="e">
            <v>#N/A</v>
          </cell>
          <cell r="AN3329" t="str">
            <v>FOB</v>
          </cell>
        </row>
        <row r="3330">
          <cell r="K3330" t="str">
            <v>VVF/TAL/EXP/0347</v>
          </cell>
          <cell r="L3330" t="str">
            <v>Sea</v>
          </cell>
          <cell r="M3330" t="str">
            <v>DTA</v>
          </cell>
          <cell r="N3330" t="str">
            <v>TALOJA</v>
          </cell>
          <cell r="O3330">
            <v>9103750305</v>
          </cell>
          <cell r="AD3330">
            <v>9096375</v>
          </cell>
          <cell r="AE3330">
            <v>42578</v>
          </cell>
          <cell r="AF3330" t="str">
            <v>16-17</v>
          </cell>
          <cell r="AG3330" t="str">
            <v>43) July-2016</v>
          </cell>
          <cell r="AH3330">
            <v>66.45</v>
          </cell>
          <cell r="AI3330">
            <v>42630</v>
          </cell>
          <cell r="AJ3330" t="str">
            <v>no</v>
          </cell>
          <cell r="AK3330" t="e">
            <v>#N/A</v>
          </cell>
          <cell r="AL3330" t="e">
            <v>#N/A</v>
          </cell>
          <cell r="AN3330" t="str">
            <v>CIF</v>
          </cell>
        </row>
        <row r="3331">
          <cell r="K3331" t="str">
            <v>VVF/TAL/EXP/0348</v>
          </cell>
          <cell r="L3331" t="str">
            <v>Sea</v>
          </cell>
          <cell r="M3331" t="str">
            <v>DTA</v>
          </cell>
          <cell r="N3331" t="str">
            <v>TALOJA</v>
          </cell>
          <cell r="O3331">
            <v>9103750306</v>
          </cell>
          <cell r="AD3331">
            <v>9096371</v>
          </cell>
          <cell r="AE3331">
            <v>42578</v>
          </cell>
          <cell r="AF3331" t="str">
            <v>16-17</v>
          </cell>
          <cell r="AG3331" t="str">
            <v>43) July-2016</v>
          </cell>
          <cell r="AH3331">
            <v>66.45</v>
          </cell>
          <cell r="AI3331">
            <v>42630</v>
          </cell>
          <cell r="AJ3331">
            <v>42629</v>
          </cell>
          <cell r="AK3331" t="str">
            <v>116216XSC001061</v>
          </cell>
          <cell r="AL3331" t="str">
            <v>BKDN0461162100505916</v>
          </cell>
          <cell r="AM3331">
            <v>42738</v>
          </cell>
          <cell r="AN3331" t="str">
            <v>CIF</v>
          </cell>
          <cell r="AO3331">
            <v>33724.6</v>
          </cell>
        </row>
        <row r="3332">
          <cell r="K3332" t="str">
            <v>VVF/TAL/EXP/0349</v>
          </cell>
          <cell r="L3332" t="str">
            <v>Sea</v>
          </cell>
          <cell r="M3332" t="str">
            <v>DTA</v>
          </cell>
          <cell r="N3332" t="str">
            <v>TALOJA</v>
          </cell>
          <cell r="O3332">
            <v>9103750315</v>
          </cell>
          <cell r="AD3332">
            <v>9107459</v>
          </cell>
          <cell r="AE3332">
            <v>42578</v>
          </cell>
          <cell r="AF3332" t="str">
            <v>16-17</v>
          </cell>
          <cell r="AG3332" t="str">
            <v>43) July-2016</v>
          </cell>
          <cell r="AH3332">
            <v>1</v>
          </cell>
          <cell r="AI3332">
            <v>42630</v>
          </cell>
          <cell r="AJ3332">
            <v>42614</v>
          </cell>
          <cell r="AK3332" t="str">
            <v>116216XSC000946</v>
          </cell>
          <cell r="AL3332" t="str">
            <v>BKDN0461162100336351</v>
          </cell>
          <cell r="AM3332">
            <v>42630</v>
          </cell>
          <cell r="AN3332" t="str">
            <v>cfr</v>
          </cell>
          <cell r="AO3332">
            <v>5366016</v>
          </cell>
        </row>
        <row r="3333">
          <cell r="K3333" t="str">
            <v>VVF/TAL/EXP/0361</v>
          </cell>
          <cell r="L3333" t="str">
            <v>Sea</v>
          </cell>
          <cell r="M3333" t="str">
            <v>DTA</v>
          </cell>
          <cell r="N3333" t="str">
            <v>TALOJA</v>
          </cell>
          <cell r="O3333">
            <v>9103750315</v>
          </cell>
          <cell r="AD3333">
            <v>9132145</v>
          </cell>
          <cell r="AE3333">
            <v>42579</v>
          </cell>
          <cell r="AF3333" t="str">
            <v>16-17</v>
          </cell>
          <cell r="AG3333" t="str">
            <v>43) July-2016</v>
          </cell>
          <cell r="AH3333">
            <v>1</v>
          </cell>
          <cell r="AI3333">
            <v>42630</v>
          </cell>
          <cell r="AJ3333">
            <v>42614</v>
          </cell>
          <cell r="AK3333" t="str">
            <v>116216XSC000946</v>
          </cell>
          <cell r="AL3333" t="str">
            <v>BKDN0461162100336353</v>
          </cell>
          <cell r="AM3333">
            <v>42630</v>
          </cell>
          <cell r="AN3333" t="str">
            <v>CFR</v>
          </cell>
          <cell r="AO3333">
            <v>6707520</v>
          </cell>
        </row>
        <row r="3334">
          <cell r="K3334" t="str">
            <v>VVF/TAL/EXP/0354</v>
          </cell>
          <cell r="L3334" t="str">
            <v>Sea</v>
          </cell>
          <cell r="M3334" t="str">
            <v>DTA</v>
          </cell>
          <cell r="N3334" t="str">
            <v>TALOJA</v>
          </cell>
          <cell r="O3334">
            <v>9103750316</v>
          </cell>
          <cell r="AD3334">
            <v>9122529</v>
          </cell>
          <cell r="AE3334">
            <v>42579</v>
          </cell>
          <cell r="AF3334" t="str">
            <v>16-17</v>
          </cell>
          <cell r="AG3334" t="str">
            <v>43) July-2016</v>
          </cell>
          <cell r="AH3334">
            <v>1</v>
          </cell>
          <cell r="AI3334">
            <v>42630</v>
          </cell>
          <cell r="AJ3334">
            <v>42614</v>
          </cell>
          <cell r="AK3334" t="str">
            <v>116216XSC000946</v>
          </cell>
          <cell r="AL3334" t="str">
            <v>BKDN0461162100336352</v>
          </cell>
          <cell r="AM3334">
            <v>42630</v>
          </cell>
          <cell r="AN3334" t="str">
            <v>cfr</v>
          </cell>
          <cell r="AO3334">
            <v>1341504</v>
          </cell>
        </row>
        <row r="3335">
          <cell r="K3335" t="str">
            <v>VVF/BULK/EXP/001</v>
          </cell>
          <cell r="L3335" t="str">
            <v>Sea</v>
          </cell>
          <cell r="M3335" t="str">
            <v>DTA</v>
          </cell>
          <cell r="N3335" t="str">
            <v>Sion</v>
          </cell>
          <cell r="O3335">
            <v>9106750001</v>
          </cell>
          <cell r="AD3335">
            <v>9030809</v>
          </cell>
          <cell r="AE3335">
            <v>42574</v>
          </cell>
          <cell r="AF3335" t="str">
            <v>16-17</v>
          </cell>
          <cell r="AG3335" t="str">
            <v>43) July-2016</v>
          </cell>
          <cell r="AH3335">
            <v>1</v>
          </cell>
          <cell r="AI3335">
            <v>42639</v>
          </cell>
          <cell r="AJ3335">
            <v>42643</v>
          </cell>
          <cell r="AK3335" t="str">
            <v>116216XSC000953</v>
          </cell>
          <cell r="AL3335" t="str">
            <v>BKDN0461162100531985</v>
          </cell>
          <cell r="AM3335">
            <v>42783</v>
          </cell>
          <cell r="AN3335" t="str">
            <v>CFR</v>
          </cell>
          <cell r="AO3335">
            <v>12986568.25</v>
          </cell>
        </row>
        <row r="3336">
          <cell r="K3336" t="str">
            <v>VVF/BULK/EXP/002</v>
          </cell>
          <cell r="L3336" t="str">
            <v>Sea</v>
          </cell>
          <cell r="M3336" t="str">
            <v>DTA</v>
          </cell>
          <cell r="N3336" t="str">
            <v>Sion</v>
          </cell>
          <cell r="O3336">
            <v>9106750001</v>
          </cell>
          <cell r="AD3336">
            <v>9100039</v>
          </cell>
          <cell r="AE3336">
            <v>42578</v>
          </cell>
          <cell r="AF3336" t="str">
            <v>16-17</v>
          </cell>
          <cell r="AG3336" t="str">
            <v>43) July-2016</v>
          </cell>
          <cell r="AH3336">
            <v>1</v>
          </cell>
          <cell r="AI3336">
            <v>42639</v>
          </cell>
          <cell r="AJ3336">
            <v>42643</v>
          </cell>
          <cell r="AK3336" t="str">
            <v>116216XSC000953</v>
          </cell>
          <cell r="AL3336" t="str">
            <v>BKDN0461162100531986</v>
          </cell>
          <cell r="AM3336">
            <v>42783</v>
          </cell>
          <cell r="AN3336" t="str">
            <v>CFR</v>
          </cell>
          <cell r="AO3336">
            <v>7754764.6500000004</v>
          </cell>
        </row>
        <row r="3337">
          <cell r="K3337" t="str">
            <v>VVF/BULK/EXP/003</v>
          </cell>
          <cell r="L3337" t="str">
            <v>Sea</v>
          </cell>
          <cell r="M3337" t="str">
            <v>DTA</v>
          </cell>
          <cell r="N3337" t="str">
            <v>Sion</v>
          </cell>
          <cell r="O3337">
            <v>9106750001</v>
          </cell>
          <cell r="AD3337">
            <v>9125267</v>
          </cell>
          <cell r="AE3337">
            <v>42579</v>
          </cell>
          <cell r="AF3337" t="str">
            <v>16-17</v>
          </cell>
          <cell r="AG3337" t="str">
            <v>43) July-2016</v>
          </cell>
          <cell r="AH3337">
            <v>1</v>
          </cell>
          <cell r="AI3337">
            <v>42639</v>
          </cell>
          <cell r="AJ3337">
            <v>42643</v>
          </cell>
          <cell r="AK3337" t="str">
            <v>116216XSC000953</v>
          </cell>
          <cell r="AL3337" t="str">
            <v>BKDN0461162100531988</v>
          </cell>
          <cell r="AM3337">
            <v>42783</v>
          </cell>
          <cell r="AN3337" t="str">
            <v>CFR</v>
          </cell>
          <cell r="AO3337">
            <v>5224527.0999999996</v>
          </cell>
        </row>
        <row r="3338">
          <cell r="K3338" t="str">
            <v>VVF/TLJ/EXP/001</v>
          </cell>
          <cell r="L3338" t="str">
            <v>Sea</v>
          </cell>
          <cell r="M3338" t="str">
            <v>DTA</v>
          </cell>
          <cell r="N3338" t="str">
            <v>TILJALA</v>
          </cell>
          <cell r="O3338">
            <v>9116750001</v>
          </cell>
          <cell r="AD3338">
            <v>8917503</v>
          </cell>
          <cell r="AE3338" t="str">
            <v>18.07.2016</v>
          </cell>
          <cell r="AF3338" t="str">
            <v>16-17</v>
          </cell>
          <cell r="AG3338" t="str">
            <v>43) July-2016</v>
          </cell>
          <cell r="AH3338">
            <v>66.55</v>
          </cell>
          <cell r="AI3338">
            <v>42699</v>
          </cell>
          <cell r="AJ3338">
            <v>42678</v>
          </cell>
          <cell r="AK3338" t="str">
            <v>0160FBC16001070</v>
          </cell>
          <cell r="AL3338" t="str">
            <v>BKID0000160160992617</v>
          </cell>
          <cell r="AM3338">
            <v>42679</v>
          </cell>
          <cell r="AN3338" t="str">
            <v>CIF</v>
          </cell>
          <cell r="AO3338">
            <v>28800</v>
          </cell>
        </row>
        <row r="3339">
          <cell r="K3339" t="str">
            <v>VVF/TLJ/EXP/002</v>
          </cell>
          <cell r="L3339" t="str">
            <v>Sea</v>
          </cell>
          <cell r="M3339" t="str">
            <v>DTA</v>
          </cell>
          <cell r="N3339" t="str">
            <v>TILJALA</v>
          </cell>
          <cell r="O3339">
            <v>9116750002</v>
          </cell>
          <cell r="AD3339">
            <v>8917504</v>
          </cell>
          <cell r="AE3339" t="str">
            <v>18.07.2016</v>
          </cell>
          <cell r="AF3339" t="str">
            <v>16-17</v>
          </cell>
          <cell r="AG3339" t="str">
            <v>43) July-2016</v>
          </cell>
          <cell r="AH3339">
            <v>66.55</v>
          </cell>
          <cell r="AI3339">
            <v>42699</v>
          </cell>
          <cell r="AJ3339">
            <v>42678</v>
          </cell>
          <cell r="AK3339" t="str">
            <v>0160FBC16001070</v>
          </cell>
          <cell r="AL3339" t="str">
            <v>BKID0000160160992618</v>
          </cell>
          <cell r="AM3339">
            <v>42679</v>
          </cell>
          <cell r="AN3339" t="str">
            <v>CIF</v>
          </cell>
          <cell r="AO3339">
            <v>28800</v>
          </cell>
        </row>
        <row r="3340">
          <cell r="K3340" t="str">
            <v>VVF/TAL/EXP/0351</v>
          </cell>
          <cell r="L3340" t="str">
            <v>Sea</v>
          </cell>
          <cell r="M3340" t="str">
            <v>DTA</v>
          </cell>
          <cell r="N3340" t="str">
            <v>TALOJA</v>
          </cell>
          <cell r="O3340">
            <v>9103750307</v>
          </cell>
          <cell r="AD3340">
            <v>9122498</v>
          </cell>
          <cell r="AE3340">
            <v>42579</v>
          </cell>
          <cell r="AF3340" t="str">
            <v>16-17</v>
          </cell>
          <cell r="AG3340" t="str">
            <v>43) July-2016</v>
          </cell>
          <cell r="AH3340">
            <v>66.45</v>
          </cell>
          <cell r="AI3340">
            <v>42637</v>
          </cell>
          <cell r="AJ3340">
            <v>42629</v>
          </cell>
          <cell r="AK3340" t="str">
            <v>116216XSC001060</v>
          </cell>
          <cell r="AL3340" t="str">
            <v>BKDN0461162100505917</v>
          </cell>
          <cell r="AM3340">
            <v>42738</v>
          </cell>
          <cell r="AN3340" t="str">
            <v>cfr</v>
          </cell>
          <cell r="AO3340">
            <v>26961</v>
          </cell>
        </row>
        <row r="3341">
          <cell r="K3341" t="str">
            <v>VVF/TAL/EXP/0352</v>
          </cell>
          <cell r="L3341" t="str">
            <v>Sea</v>
          </cell>
          <cell r="M3341" t="str">
            <v>DTA</v>
          </cell>
          <cell r="N3341" t="str">
            <v>TALOJA</v>
          </cell>
          <cell r="O3341">
            <v>9103750308</v>
          </cell>
          <cell r="AD3341">
            <v>9122518</v>
          </cell>
          <cell r="AE3341">
            <v>42579</v>
          </cell>
          <cell r="AF3341" t="str">
            <v>16-17</v>
          </cell>
          <cell r="AG3341" t="str">
            <v>43) July-2016</v>
          </cell>
          <cell r="AH3341">
            <v>66.45</v>
          </cell>
          <cell r="AI3341">
            <v>42637</v>
          </cell>
          <cell r="AJ3341">
            <v>42656</v>
          </cell>
          <cell r="AK3341" t="str">
            <v>116216XUC001174</v>
          </cell>
          <cell r="AL3341" t="str">
            <v>BKDN0461162100505918</v>
          </cell>
          <cell r="AM3341">
            <v>42738</v>
          </cell>
          <cell r="AN3341" t="str">
            <v>cfr</v>
          </cell>
          <cell r="AO3341">
            <v>18980</v>
          </cell>
        </row>
        <row r="3342">
          <cell r="K3342" t="str">
            <v>VVF/TAL/EXP/0355</v>
          </cell>
          <cell r="L3342" t="str">
            <v>Sea</v>
          </cell>
          <cell r="M3342" t="str">
            <v>DTA</v>
          </cell>
          <cell r="N3342" t="str">
            <v>TALOJA</v>
          </cell>
          <cell r="O3342">
            <v>9103750311</v>
          </cell>
          <cell r="AD3342">
            <v>9122330</v>
          </cell>
          <cell r="AE3342">
            <v>42579</v>
          </cell>
          <cell r="AF3342" t="str">
            <v>16-17</v>
          </cell>
          <cell r="AG3342" t="str">
            <v>43) July-2016</v>
          </cell>
          <cell r="AH3342">
            <v>66.45</v>
          </cell>
          <cell r="AI3342">
            <v>42637</v>
          </cell>
          <cell r="AJ3342">
            <v>42636</v>
          </cell>
          <cell r="AK3342" t="str">
            <v>116216XUC001099</v>
          </cell>
          <cell r="AL3342" t="str">
            <v>BKDN0461162100505919</v>
          </cell>
          <cell r="AM3342">
            <v>42738</v>
          </cell>
          <cell r="AN3342" t="str">
            <v>cif</v>
          </cell>
          <cell r="AO3342">
            <v>32510.05</v>
          </cell>
        </row>
        <row r="3343">
          <cell r="K3343" t="str">
            <v>VVF/TAL/EXP/0359</v>
          </cell>
          <cell r="L3343" t="str">
            <v>Sea</v>
          </cell>
          <cell r="M3343" t="str">
            <v>DTA</v>
          </cell>
          <cell r="N3343" t="str">
            <v>TALOJA</v>
          </cell>
          <cell r="O3343">
            <v>9103750312</v>
          </cell>
          <cell r="AD3343">
            <v>9132158</v>
          </cell>
          <cell r="AE3343">
            <v>42579</v>
          </cell>
          <cell r="AF3343" t="str">
            <v>16-17</v>
          </cell>
          <cell r="AG3343" t="str">
            <v>43) July-2016</v>
          </cell>
          <cell r="AH3343">
            <v>66.45</v>
          </cell>
          <cell r="AI3343">
            <v>42637</v>
          </cell>
          <cell r="AJ3343">
            <v>42608</v>
          </cell>
          <cell r="AK3343" t="str">
            <v>116216XSC000948</v>
          </cell>
          <cell r="AL3343" t="str">
            <v>BKDN0461162100336385</v>
          </cell>
          <cell r="AM3343">
            <v>42630</v>
          </cell>
          <cell r="AN3343" t="str">
            <v>cif</v>
          </cell>
          <cell r="AO3343">
            <v>45360</v>
          </cell>
        </row>
        <row r="3344">
          <cell r="K3344" t="str">
            <v>VVF/TAL/EXP/0358</v>
          </cell>
          <cell r="L3344" t="str">
            <v>Sea</v>
          </cell>
          <cell r="M3344" t="str">
            <v>DTA</v>
          </cell>
          <cell r="N3344" t="str">
            <v>TALOJA</v>
          </cell>
          <cell r="O3344">
            <v>9103750313</v>
          </cell>
          <cell r="AD3344">
            <v>9131718</v>
          </cell>
          <cell r="AE3344">
            <v>42579</v>
          </cell>
          <cell r="AF3344" t="str">
            <v>16-17</v>
          </cell>
          <cell r="AG3344" t="str">
            <v>43) July-2016</v>
          </cell>
          <cell r="AH3344">
            <v>66.45</v>
          </cell>
          <cell r="AI3344">
            <v>42637</v>
          </cell>
          <cell r="AJ3344">
            <v>42629</v>
          </cell>
          <cell r="AK3344" t="str">
            <v>116216XSC001062</v>
          </cell>
          <cell r="AL3344" t="str">
            <v>BKDN0461162100505920</v>
          </cell>
          <cell r="AM3344">
            <v>42738</v>
          </cell>
          <cell r="AN3344" t="str">
            <v>Cif</v>
          </cell>
          <cell r="AO3344">
            <v>31057.43</v>
          </cell>
        </row>
        <row r="3345">
          <cell r="K3345" t="str">
            <v>VVF/TAL/EXP/0363</v>
          </cell>
          <cell r="L3345" t="str">
            <v>Sea</v>
          </cell>
          <cell r="M3345" t="str">
            <v>DTA</v>
          </cell>
          <cell r="N3345" t="str">
            <v>TALOJA</v>
          </cell>
          <cell r="O3345">
            <v>9103750320</v>
          </cell>
          <cell r="AD3345">
            <v>9149944</v>
          </cell>
          <cell r="AE3345">
            <v>42580</v>
          </cell>
          <cell r="AF3345" t="str">
            <v>16-17</v>
          </cell>
          <cell r="AG3345" t="str">
            <v>43) July-2016</v>
          </cell>
          <cell r="AH3345">
            <v>66.45</v>
          </cell>
          <cell r="AI3345">
            <v>42637</v>
          </cell>
          <cell r="AJ3345">
            <v>42636</v>
          </cell>
          <cell r="AK3345" t="str">
            <v>116216XUC001098</v>
          </cell>
          <cell r="AL3345" t="str">
            <v>BKDN0461162100505922</v>
          </cell>
          <cell r="AM3345">
            <v>42738</v>
          </cell>
          <cell r="AN3345" t="str">
            <v>Cif</v>
          </cell>
          <cell r="AO3345">
            <v>28080.68</v>
          </cell>
        </row>
        <row r="3346">
          <cell r="K3346" t="str">
            <v>VVF/TAL/EXP/0365</v>
          </cell>
          <cell r="L3346" t="str">
            <v>Sea</v>
          </cell>
          <cell r="M3346" t="str">
            <v>DTA</v>
          </cell>
          <cell r="N3346" t="str">
            <v>TALOJA</v>
          </cell>
          <cell r="O3346">
            <v>9103750321</v>
          </cell>
          <cell r="AD3346">
            <v>9164682</v>
          </cell>
          <cell r="AE3346">
            <v>42581</v>
          </cell>
          <cell r="AF3346" t="str">
            <v>16-17</v>
          </cell>
          <cell r="AG3346" t="str">
            <v>43) July-2016</v>
          </cell>
          <cell r="AH3346">
            <v>66.45</v>
          </cell>
          <cell r="AI3346">
            <v>42637</v>
          </cell>
          <cell r="AJ3346" t="str">
            <v>no</v>
          </cell>
          <cell r="AK3346" t="e">
            <v>#N/A</v>
          </cell>
          <cell r="AL3346" t="e">
            <v>#N/A</v>
          </cell>
          <cell r="AN3346" t="str">
            <v>Cif</v>
          </cell>
        </row>
        <row r="3347">
          <cell r="K3347" t="str">
            <v>VVF/TAL/EXP/0362</v>
          </cell>
          <cell r="L3347" t="str">
            <v>Sea</v>
          </cell>
          <cell r="M3347" t="str">
            <v>DTA</v>
          </cell>
          <cell r="N3347" t="str">
            <v>TALOJA</v>
          </cell>
          <cell r="O3347">
            <v>9103750322</v>
          </cell>
          <cell r="AD3347">
            <v>9149969</v>
          </cell>
          <cell r="AE3347">
            <v>42580</v>
          </cell>
          <cell r="AF3347" t="str">
            <v>16-17</v>
          </cell>
          <cell r="AG3347" t="str">
            <v>43) July-2016</v>
          </cell>
          <cell r="AH3347">
            <v>66.45</v>
          </cell>
          <cell r="AI3347">
            <v>42637</v>
          </cell>
          <cell r="AJ3347">
            <v>42628</v>
          </cell>
          <cell r="AK3347" t="str">
            <v>116216XUC001054</v>
          </cell>
          <cell r="AL3347" t="str">
            <v>BKDN0461162100505921</v>
          </cell>
          <cell r="AM3347">
            <v>42738</v>
          </cell>
          <cell r="AN3347" t="str">
            <v>Cif</v>
          </cell>
          <cell r="AO3347">
            <v>3576</v>
          </cell>
        </row>
        <row r="3348">
          <cell r="K3348" t="str">
            <v>VVF/TAL/EXP/0364</v>
          </cell>
          <cell r="L3348" t="str">
            <v>Sea</v>
          </cell>
          <cell r="M3348" t="str">
            <v>DTA</v>
          </cell>
          <cell r="N3348" t="str">
            <v>TALOJA</v>
          </cell>
          <cell r="O3348">
            <v>9103750323</v>
          </cell>
          <cell r="AD3348">
            <v>9153429</v>
          </cell>
          <cell r="AE3348">
            <v>42580</v>
          </cell>
          <cell r="AF3348" t="str">
            <v>16-17</v>
          </cell>
          <cell r="AG3348" t="str">
            <v>43) July-2016</v>
          </cell>
          <cell r="AH3348">
            <v>66.45</v>
          </cell>
          <cell r="AI3348">
            <v>42637</v>
          </cell>
          <cell r="AJ3348">
            <v>42663</v>
          </cell>
          <cell r="AK3348" t="str">
            <v>116216XUC000955</v>
          </cell>
          <cell r="AL3348" t="str">
            <v>BKDN0461162100505978</v>
          </cell>
          <cell r="AM3348">
            <v>42738</v>
          </cell>
          <cell r="AN3348" t="str">
            <v>Cif</v>
          </cell>
          <cell r="AO3348">
            <v>7970</v>
          </cell>
        </row>
        <row r="3349">
          <cell r="K3349" t="str">
            <v>VVF/TAL/EXP/0366</v>
          </cell>
          <cell r="L3349" t="str">
            <v>Sea</v>
          </cell>
          <cell r="M3349" t="str">
            <v>DTA</v>
          </cell>
          <cell r="N3349" t="str">
            <v>TALOJA</v>
          </cell>
          <cell r="O3349">
            <v>9103750324</v>
          </cell>
          <cell r="AD3349">
            <v>9173323</v>
          </cell>
          <cell r="AE3349">
            <v>42581</v>
          </cell>
          <cell r="AF3349" t="str">
            <v>16-17</v>
          </cell>
          <cell r="AG3349" t="str">
            <v>43) July-2016</v>
          </cell>
          <cell r="AH3349">
            <v>66.45</v>
          </cell>
          <cell r="AI3349">
            <v>42637</v>
          </cell>
          <cell r="AJ3349">
            <v>42620</v>
          </cell>
          <cell r="AK3349" t="str">
            <v>116216XUC000954</v>
          </cell>
          <cell r="AL3349" t="str">
            <v>BKDN0461162100533487</v>
          </cell>
          <cell r="AM3349">
            <v>42800</v>
          </cell>
          <cell r="AN3349" t="str">
            <v>cfr</v>
          </cell>
          <cell r="AO3349">
            <v>81000</v>
          </cell>
        </row>
        <row r="3350">
          <cell r="K3350" t="str">
            <v>VVF/TAL/EXP/0367</v>
          </cell>
          <cell r="L3350" t="str">
            <v>Sea</v>
          </cell>
          <cell r="M3350" t="str">
            <v>DTA</v>
          </cell>
          <cell r="N3350" t="str">
            <v>TALOJA</v>
          </cell>
          <cell r="O3350">
            <v>9103750325</v>
          </cell>
          <cell r="AD3350">
            <v>9196339</v>
          </cell>
          <cell r="AE3350">
            <v>42583</v>
          </cell>
          <cell r="AF3350" t="str">
            <v>16-17</v>
          </cell>
          <cell r="AG3350" t="str">
            <v>44) Aug-2016</v>
          </cell>
          <cell r="AH3350">
            <v>66.45</v>
          </cell>
          <cell r="AI3350">
            <v>42637</v>
          </cell>
          <cell r="AJ3350">
            <v>42620</v>
          </cell>
          <cell r="AK3350" t="str">
            <v>116216XUC000954</v>
          </cell>
          <cell r="AL3350" t="str">
            <v>BKDN0461162100533488</v>
          </cell>
          <cell r="AM3350">
            <v>42800</v>
          </cell>
          <cell r="AN3350" t="str">
            <v>cfr</v>
          </cell>
          <cell r="AO3350">
            <v>162000</v>
          </cell>
        </row>
        <row r="3351">
          <cell r="K3351" t="str">
            <v>VVF/TAL/EXP/0369</v>
          </cell>
          <cell r="L3351" t="str">
            <v>Sea</v>
          </cell>
          <cell r="M3351" t="str">
            <v>DTA</v>
          </cell>
          <cell r="N3351" t="str">
            <v>TALOJA</v>
          </cell>
          <cell r="O3351">
            <v>9103750326</v>
          </cell>
          <cell r="AD3351">
            <v>9233333</v>
          </cell>
          <cell r="AE3351">
            <v>42585</v>
          </cell>
          <cell r="AF3351" t="str">
            <v>16-17</v>
          </cell>
          <cell r="AG3351" t="str">
            <v>44) Aug-2016</v>
          </cell>
          <cell r="AH3351">
            <v>66.45</v>
          </cell>
          <cell r="AI3351">
            <v>42646</v>
          </cell>
          <cell r="AJ3351">
            <v>42636</v>
          </cell>
          <cell r="AK3351" t="str">
            <v>116216XUC001100</v>
          </cell>
          <cell r="AL3351" t="str">
            <v>BKDN0461162100505924</v>
          </cell>
          <cell r="AM3351">
            <v>42738</v>
          </cell>
          <cell r="AN3351" t="str">
            <v>Cif</v>
          </cell>
          <cell r="AO3351">
            <v>21355.49</v>
          </cell>
        </row>
        <row r="3352">
          <cell r="K3352" t="str">
            <v>VVF/TAL/EXP/0370</v>
          </cell>
          <cell r="L3352" t="str">
            <v>Sea</v>
          </cell>
          <cell r="M3352" t="str">
            <v>DTA</v>
          </cell>
          <cell r="N3352" t="str">
            <v>TALOJA</v>
          </cell>
          <cell r="O3352">
            <v>9103750327</v>
          </cell>
          <cell r="AD3352">
            <v>9244913</v>
          </cell>
          <cell r="AE3352">
            <v>42585</v>
          </cell>
          <cell r="AF3352" t="str">
            <v>16-17</v>
          </cell>
          <cell r="AG3352" t="str">
            <v>44) Aug-2016</v>
          </cell>
          <cell r="AH3352">
            <v>66.45</v>
          </cell>
          <cell r="AI3352">
            <v>42646</v>
          </cell>
          <cell r="AJ3352">
            <v>42636</v>
          </cell>
          <cell r="AK3352" t="str">
            <v>116216XUC001101</v>
          </cell>
          <cell r="AL3352" t="str">
            <v>BKDN0461162100505925</v>
          </cell>
          <cell r="AM3352">
            <v>42738</v>
          </cell>
          <cell r="AN3352" t="str">
            <v>Cif</v>
          </cell>
          <cell r="AO3352">
            <v>21898.6</v>
          </cell>
        </row>
        <row r="3353">
          <cell r="K3353" t="str">
            <v>VVF/TAL/EXP/0368</v>
          </cell>
          <cell r="L3353" t="str">
            <v>Sea</v>
          </cell>
          <cell r="M3353" t="str">
            <v>DTA</v>
          </cell>
          <cell r="N3353" t="str">
            <v>TALOJA</v>
          </cell>
          <cell r="O3353">
            <v>9103750328</v>
          </cell>
          <cell r="AD3353">
            <v>9225539</v>
          </cell>
          <cell r="AE3353">
            <v>42584</v>
          </cell>
          <cell r="AF3353" t="str">
            <v>16-17</v>
          </cell>
          <cell r="AG3353" t="str">
            <v>44) Aug-2016</v>
          </cell>
          <cell r="AH3353">
            <v>66.45</v>
          </cell>
          <cell r="AI3353">
            <v>42646</v>
          </cell>
          <cell r="AJ3353">
            <v>42676</v>
          </cell>
          <cell r="AK3353" t="str">
            <v>116216XUC001333</v>
          </cell>
          <cell r="AL3353" t="str">
            <v>BKDN0461162100505923</v>
          </cell>
          <cell r="AM3353">
            <v>42738</v>
          </cell>
          <cell r="AN3353" t="str">
            <v>cif</v>
          </cell>
          <cell r="AO3353">
            <v>7324</v>
          </cell>
        </row>
        <row r="3354">
          <cell r="K3354" t="str">
            <v>VVF/TAL/EXP/0372</v>
          </cell>
          <cell r="L3354" t="str">
            <v>Sea</v>
          </cell>
          <cell r="M3354" t="str">
            <v>DTA</v>
          </cell>
          <cell r="N3354" t="str">
            <v>TALOJA</v>
          </cell>
          <cell r="O3354">
            <v>9103750329</v>
          </cell>
          <cell r="AD3354">
            <v>9268032</v>
          </cell>
          <cell r="AE3354">
            <v>42586</v>
          </cell>
          <cell r="AF3354" t="str">
            <v>16-17</v>
          </cell>
          <cell r="AG3354" t="str">
            <v>44) Aug-2016</v>
          </cell>
          <cell r="AH3354">
            <v>66.45</v>
          </cell>
          <cell r="AI3354">
            <v>42646</v>
          </cell>
          <cell r="AJ3354">
            <v>42573</v>
          </cell>
          <cell r="AK3354" t="str">
            <v>116217XSC000124</v>
          </cell>
          <cell r="AL3354" t="str">
            <v>BKDN0461162100531864</v>
          </cell>
          <cell r="AM3354">
            <v>42783</v>
          </cell>
          <cell r="AN3354" t="str">
            <v>FOB</v>
          </cell>
          <cell r="AO3354">
            <v>18675</v>
          </cell>
        </row>
        <row r="3355">
          <cell r="K3355" t="str">
            <v>VVF/TAL/EXP/0367</v>
          </cell>
          <cell r="L3355" t="str">
            <v>Sea</v>
          </cell>
          <cell r="M3355" t="str">
            <v>DTA</v>
          </cell>
          <cell r="N3355" t="str">
            <v>TALOJA</v>
          </cell>
          <cell r="O3355">
            <v>9103750330</v>
          </cell>
          <cell r="AD3355">
            <v>9266605</v>
          </cell>
          <cell r="AE3355">
            <v>42586</v>
          </cell>
          <cell r="AF3355" t="str">
            <v>16-17</v>
          </cell>
          <cell r="AG3355" t="str">
            <v>44) Aug-2016</v>
          </cell>
          <cell r="AH3355">
            <v>66.45</v>
          </cell>
          <cell r="AI3355">
            <v>42637</v>
          </cell>
          <cell r="AJ3355">
            <v>42604</v>
          </cell>
          <cell r="AK3355" t="str">
            <v>116216XUC000999</v>
          </cell>
          <cell r="AL3355" t="str">
            <v>BKDN0461162100533384</v>
          </cell>
          <cell r="AM3355">
            <v>42800</v>
          </cell>
          <cell r="AN3355" t="str">
            <v>fob</v>
          </cell>
          <cell r="AO3355">
            <v>13696</v>
          </cell>
        </row>
        <row r="3356">
          <cell r="K3356" t="str">
            <v>VVF/TAL/EXP/0373</v>
          </cell>
          <cell r="L3356" t="str">
            <v>Sea</v>
          </cell>
          <cell r="M3356" t="str">
            <v>DTA</v>
          </cell>
          <cell r="N3356" t="str">
            <v>TALOJA</v>
          </cell>
          <cell r="O3356">
            <v>9103750331</v>
          </cell>
          <cell r="AD3356">
            <v>9270280</v>
          </cell>
          <cell r="AE3356">
            <v>42586</v>
          </cell>
          <cell r="AF3356" t="str">
            <v>16-17</v>
          </cell>
          <cell r="AG3356" t="str">
            <v>44) Aug-2016</v>
          </cell>
          <cell r="AH3356">
            <v>66.05</v>
          </cell>
          <cell r="AI3356">
            <v>42646</v>
          </cell>
          <cell r="AJ3356">
            <v>42664</v>
          </cell>
          <cell r="AK3356" t="str">
            <v>116216XUC001242</v>
          </cell>
          <cell r="AL3356" t="str">
            <v>BKDN0461162100505927</v>
          </cell>
          <cell r="AM3356">
            <v>42738</v>
          </cell>
          <cell r="AN3356" t="str">
            <v>CFR</v>
          </cell>
          <cell r="AO3356">
            <v>24550</v>
          </cell>
        </row>
        <row r="3357">
          <cell r="K3357" t="str">
            <v>VVF/TAL/EXP/0374</v>
          </cell>
          <cell r="L3357" t="str">
            <v>Sea</v>
          </cell>
          <cell r="M3357" t="str">
            <v>DTA</v>
          </cell>
          <cell r="N3357" t="str">
            <v>TALOJA</v>
          </cell>
          <cell r="O3357">
            <v>9103750332</v>
          </cell>
          <cell r="AD3357">
            <v>9281457</v>
          </cell>
          <cell r="AE3357">
            <v>42587</v>
          </cell>
          <cell r="AF3357" t="str">
            <v>16-17</v>
          </cell>
          <cell r="AG3357" t="str">
            <v>44) Aug-2016</v>
          </cell>
          <cell r="AH3357">
            <v>66.05</v>
          </cell>
          <cell r="AI3357">
            <v>42646</v>
          </cell>
          <cell r="AJ3357">
            <v>42664</v>
          </cell>
          <cell r="AK3357" t="str">
            <v>116216XUC001242</v>
          </cell>
          <cell r="AL3357" t="str">
            <v>BKDN0461162100505926</v>
          </cell>
          <cell r="AM3357">
            <v>42738</v>
          </cell>
          <cell r="AN3357" t="str">
            <v>CFR</v>
          </cell>
          <cell r="AO3357">
            <v>18675</v>
          </cell>
        </row>
        <row r="3358">
          <cell r="K3358" t="str">
            <v>VVF/TAL/EXP/0371</v>
          </cell>
          <cell r="L3358" t="str">
            <v>Sea</v>
          </cell>
          <cell r="M3358" t="str">
            <v>DTA</v>
          </cell>
          <cell r="N3358" t="str">
            <v>TALOJA</v>
          </cell>
          <cell r="O3358">
            <v>9103750333</v>
          </cell>
          <cell r="AD3358">
            <v>9268025</v>
          </cell>
          <cell r="AE3358">
            <v>42586</v>
          </cell>
          <cell r="AF3358" t="str">
            <v>16-17</v>
          </cell>
          <cell r="AG3358" t="str">
            <v>44) Aug-2016</v>
          </cell>
          <cell r="AH3358">
            <v>66.05</v>
          </cell>
          <cell r="AI3358">
            <v>42646</v>
          </cell>
          <cell r="AJ3358">
            <v>42608</v>
          </cell>
          <cell r="AK3358" t="str">
            <v>116216XUC000986</v>
          </cell>
          <cell r="AL3358" t="str">
            <v>BKDN0461162100336443</v>
          </cell>
          <cell r="AM3358">
            <v>42630</v>
          </cell>
          <cell r="AN3358" t="str">
            <v>CFR</v>
          </cell>
          <cell r="AO3358">
            <v>84960</v>
          </cell>
        </row>
        <row r="3359">
          <cell r="K3359" t="str">
            <v>VVF/TAL/EXP/0375</v>
          </cell>
          <cell r="L3359" t="str">
            <v>Sea</v>
          </cell>
          <cell r="M3359" t="str">
            <v>DTA</v>
          </cell>
          <cell r="N3359" t="str">
            <v>TALOJA</v>
          </cell>
          <cell r="O3359">
            <v>9103750334</v>
          </cell>
          <cell r="AD3359">
            <v>9288220</v>
          </cell>
          <cell r="AE3359">
            <v>42587</v>
          </cell>
          <cell r="AF3359" t="str">
            <v>16-17</v>
          </cell>
          <cell r="AG3359" t="str">
            <v>44) Aug-2016</v>
          </cell>
          <cell r="AH3359">
            <v>66.05</v>
          </cell>
          <cell r="AI3359">
            <v>42646</v>
          </cell>
          <cell r="AJ3359">
            <v>42608</v>
          </cell>
          <cell r="AK3359" t="str">
            <v>116216XUC000986</v>
          </cell>
          <cell r="AL3359" t="str">
            <v>BKDN0461162100336440</v>
          </cell>
          <cell r="AM3359">
            <v>42630</v>
          </cell>
          <cell r="AN3359" t="str">
            <v>cfr</v>
          </cell>
          <cell r="AO3359">
            <v>84960</v>
          </cell>
        </row>
        <row r="3360">
          <cell r="K3360" t="str">
            <v>VVF/TAL/EXP/0381</v>
          </cell>
          <cell r="L3360" t="str">
            <v>Sea</v>
          </cell>
          <cell r="M3360" t="str">
            <v>DTA</v>
          </cell>
          <cell r="N3360" t="str">
            <v>TALOJA</v>
          </cell>
          <cell r="O3360">
            <v>9103750335</v>
          </cell>
          <cell r="AD3360">
            <v>9300507</v>
          </cell>
          <cell r="AE3360">
            <v>42588</v>
          </cell>
          <cell r="AF3360" t="str">
            <v>16-17</v>
          </cell>
          <cell r="AG3360" t="str">
            <v>44) Aug-2016</v>
          </cell>
          <cell r="AH3360">
            <v>66.05</v>
          </cell>
          <cell r="AI3360">
            <v>42646</v>
          </cell>
          <cell r="AJ3360">
            <v>42647</v>
          </cell>
          <cell r="AK3360" t="str">
            <v>116216XUC001137</v>
          </cell>
          <cell r="AL3360" t="str">
            <v>BKDN0461162100505931</v>
          </cell>
          <cell r="AM3360">
            <v>42738</v>
          </cell>
          <cell r="AN3360" t="str">
            <v>CFR</v>
          </cell>
          <cell r="AO3360">
            <v>12112.5</v>
          </cell>
        </row>
        <row r="3361">
          <cell r="K3361" t="str">
            <v>VVF/TAL/EXP/0376</v>
          </cell>
          <cell r="L3361" t="str">
            <v>Sea</v>
          </cell>
          <cell r="M3361" t="str">
            <v>DTA</v>
          </cell>
          <cell r="N3361" t="str">
            <v>TALOJA</v>
          </cell>
          <cell r="O3361">
            <v>9103750336</v>
          </cell>
          <cell r="AD3361">
            <v>9292101</v>
          </cell>
          <cell r="AE3361">
            <v>42587</v>
          </cell>
          <cell r="AF3361" t="str">
            <v>16-17</v>
          </cell>
          <cell r="AG3361" t="str">
            <v>44) Aug-2016</v>
          </cell>
          <cell r="AH3361">
            <v>66.05</v>
          </cell>
          <cell r="AI3361">
            <v>42646</v>
          </cell>
          <cell r="AJ3361">
            <v>42661</v>
          </cell>
          <cell r="AK3361" t="str">
            <v>116216XUC001229</v>
          </cell>
          <cell r="AL3361" t="str">
            <v>BKDN0461162100505928</v>
          </cell>
          <cell r="AM3361">
            <v>42738</v>
          </cell>
          <cell r="AN3361" t="str">
            <v>cfr</v>
          </cell>
          <cell r="AO3361">
            <v>16787.25</v>
          </cell>
        </row>
        <row r="3362">
          <cell r="K3362" t="str">
            <v>VVF/TAL/EXP/0382</v>
          </cell>
          <cell r="L3362" t="str">
            <v>Sea</v>
          </cell>
          <cell r="M3362" t="str">
            <v>DTA</v>
          </cell>
          <cell r="N3362" t="str">
            <v>TALOJA</v>
          </cell>
          <cell r="O3362">
            <v>9103750337</v>
          </cell>
          <cell r="AD3362">
            <v>9306426</v>
          </cell>
          <cell r="AE3362">
            <v>42588</v>
          </cell>
          <cell r="AF3362" t="str">
            <v>16-17</v>
          </cell>
          <cell r="AG3362" t="str">
            <v>44) Aug-2016</v>
          </cell>
          <cell r="AH3362">
            <v>66.05</v>
          </cell>
          <cell r="AI3362">
            <v>42646</v>
          </cell>
          <cell r="AJ3362" t="str">
            <v>no</v>
          </cell>
          <cell r="AK3362" t="e">
            <v>#N/A</v>
          </cell>
          <cell r="AL3362" t="e">
            <v>#N/A</v>
          </cell>
          <cell r="AN3362" t="str">
            <v>CIF</v>
          </cell>
        </row>
        <row r="3363">
          <cell r="K3363" t="str">
            <v>VVF/TAL/EXP/0380</v>
          </cell>
          <cell r="L3363" t="str">
            <v>Sea</v>
          </cell>
          <cell r="M3363" t="str">
            <v>DTA</v>
          </cell>
          <cell r="N3363" t="str">
            <v>TALOJA</v>
          </cell>
          <cell r="O3363">
            <v>9103750338</v>
          </cell>
          <cell r="AD3363">
            <v>9300720</v>
          </cell>
          <cell r="AE3363">
            <v>42588</v>
          </cell>
          <cell r="AF3363" t="str">
            <v>16-17</v>
          </cell>
          <cell r="AG3363" t="str">
            <v>44) Aug-2016</v>
          </cell>
          <cell r="AH3363">
            <v>66.05</v>
          </cell>
          <cell r="AI3363">
            <v>42646</v>
          </cell>
          <cell r="AJ3363">
            <v>42628</v>
          </cell>
          <cell r="AK3363" t="str">
            <v>116216XUC001000</v>
          </cell>
          <cell r="AL3363" t="str">
            <v>BKDN0461162100505930</v>
          </cell>
          <cell r="AM3363">
            <v>42738</v>
          </cell>
          <cell r="AN3363" t="str">
            <v>fob</v>
          </cell>
          <cell r="AO3363">
            <v>25250</v>
          </cell>
        </row>
        <row r="3364">
          <cell r="K3364" t="str">
            <v>VVF/TAL/EXP/0376</v>
          </cell>
          <cell r="L3364" t="str">
            <v>Sea</v>
          </cell>
          <cell r="M3364" t="str">
            <v>DTA</v>
          </cell>
          <cell r="N3364" t="str">
            <v>TALOJA</v>
          </cell>
          <cell r="O3364">
            <v>9103750339</v>
          </cell>
          <cell r="AD3364">
            <v>9300501</v>
          </cell>
          <cell r="AE3364">
            <v>42588</v>
          </cell>
          <cell r="AF3364" t="str">
            <v>16-17</v>
          </cell>
          <cell r="AG3364" t="str">
            <v>44) Aug-2016</v>
          </cell>
          <cell r="AH3364">
            <v>66.05</v>
          </cell>
          <cell r="AI3364">
            <v>42646</v>
          </cell>
          <cell r="AJ3364">
            <v>42550</v>
          </cell>
          <cell r="AK3364" t="str">
            <v>116216XUC001123</v>
          </cell>
          <cell r="AL3364" t="str">
            <v>BKDN0461162100505929</v>
          </cell>
          <cell r="AM3364">
            <v>42738</v>
          </cell>
          <cell r="AN3364" t="str">
            <v>cif</v>
          </cell>
          <cell r="AO3364">
            <v>26427.3</v>
          </cell>
        </row>
        <row r="3365">
          <cell r="K3365" t="str">
            <v>VVF/TAL/EXP/0384</v>
          </cell>
          <cell r="L3365" t="str">
            <v>Sea</v>
          </cell>
          <cell r="M3365" t="str">
            <v>DTA</v>
          </cell>
          <cell r="N3365" t="str">
            <v>TALOJA</v>
          </cell>
          <cell r="O3365">
            <v>9103750340</v>
          </cell>
          <cell r="AD3365">
            <v>9351634</v>
          </cell>
          <cell r="AE3365">
            <v>42591</v>
          </cell>
          <cell r="AF3365" t="str">
            <v>16-17</v>
          </cell>
          <cell r="AG3365" t="str">
            <v>44) Aug-2016</v>
          </cell>
          <cell r="AH3365">
            <v>66.05</v>
          </cell>
          <cell r="AI3365">
            <v>42646</v>
          </cell>
          <cell r="AJ3365">
            <v>42636</v>
          </cell>
          <cell r="AK3365" t="str">
            <v>116216XUC001103</v>
          </cell>
          <cell r="AL3365" t="str">
            <v>BKDN0461162100505933</v>
          </cell>
          <cell r="AM3365">
            <v>42738</v>
          </cell>
          <cell r="AN3365" t="str">
            <v>CIF</v>
          </cell>
          <cell r="AO3365">
            <v>25758.799999999999</v>
          </cell>
        </row>
        <row r="3366">
          <cell r="K3366" t="str">
            <v>VVF/TAL/EXP/0385</v>
          </cell>
          <cell r="L3366" t="str">
            <v>Sea</v>
          </cell>
          <cell r="M3366" t="str">
            <v>DTA</v>
          </cell>
          <cell r="N3366" t="str">
            <v>TALOJA</v>
          </cell>
          <cell r="O3366">
            <v>9103750341</v>
          </cell>
          <cell r="AD3366">
            <v>9355904</v>
          </cell>
          <cell r="AE3366">
            <v>42591</v>
          </cell>
          <cell r="AF3366" t="str">
            <v>16-17</v>
          </cell>
          <cell r="AG3366" t="str">
            <v>44) Aug-2016</v>
          </cell>
          <cell r="AH3366">
            <v>66.05</v>
          </cell>
          <cell r="AI3366">
            <v>42646</v>
          </cell>
          <cell r="AJ3366">
            <v>42591</v>
          </cell>
          <cell r="AK3366" t="str">
            <v>116217XUC000211</v>
          </cell>
          <cell r="AL3366" t="str">
            <v>BKDN0461162100535393</v>
          </cell>
          <cell r="AM3366">
            <v>42815</v>
          </cell>
          <cell r="AN3366" t="str">
            <v>CFR</v>
          </cell>
          <cell r="AO3366">
            <v>17053</v>
          </cell>
        </row>
        <row r="3367">
          <cell r="K3367" t="str">
            <v>VVF/TAL/EXP/0383</v>
          </cell>
          <cell r="L3367" t="str">
            <v>Sea</v>
          </cell>
          <cell r="M3367" t="str">
            <v>DTA</v>
          </cell>
          <cell r="N3367" t="str">
            <v>TALOJA</v>
          </cell>
          <cell r="O3367">
            <v>9103750342</v>
          </cell>
          <cell r="AD3367">
            <v>9329801</v>
          </cell>
          <cell r="AE3367">
            <v>42590</v>
          </cell>
          <cell r="AF3367" t="str">
            <v>16-17</v>
          </cell>
          <cell r="AG3367" t="str">
            <v>44) Aug-2016</v>
          </cell>
          <cell r="AH3367">
            <v>66.05</v>
          </cell>
          <cell r="AI3367">
            <v>42646</v>
          </cell>
          <cell r="AJ3367">
            <v>42669</v>
          </cell>
          <cell r="AK3367" t="str">
            <v>116216XUC001280</v>
          </cell>
          <cell r="AL3367" t="str">
            <v>BKDN0461162100505932</v>
          </cell>
          <cell r="AM3367">
            <v>42738</v>
          </cell>
          <cell r="AN3367" t="str">
            <v>cfr</v>
          </cell>
          <cell r="AO3367">
            <v>21600</v>
          </cell>
        </row>
        <row r="3368">
          <cell r="K3368" t="str">
            <v>VVF/TAL/EXP/0386</v>
          </cell>
          <cell r="L3368" t="str">
            <v>Sea</v>
          </cell>
          <cell r="M3368" t="str">
            <v>DTA</v>
          </cell>
          <cell r="N3368" t="str">
            <v>TALOJA</v>
          </cell>
          <cell r="O3368">
            <v>9103750343</v>
          </cell>
          <cell r="AD3368">
            <v>9359908</v>
          </cell>
          <cell r="AE3368">
            <v>42591</v>
          </cell>
          <cell r="AF3368" t="str">
            <v>16-17</v>
          </cell>
          <cell r="AG3368" t="str">
            <v>44) Aug-2016</v>
          </cell>
          <cell r="AH3368">
            <v>66.05</v>
          </cell>
          <cell r="AI3368">
            <v>42647</v>
          </cell>
          <cell r="AJ3368">
            <v>42643</v>
          </cell>
          <cell r="AK3368" t="str">
            <v>116216XUC001125</v>
          </cell>
          <cell r="AL3368" t="str">
            <v>BKDN0461162100505934</v>
          </cell>
          <cell r="AM3368">
            <v>42738</v>
          </cell>
          <cell r="AN3368" t="str">
            <v>CFR</v>
          </cell>
          <cell r="AO3368">
            <v>31704</v>
          </cell>
        </row>
        <row r="3369">
          <cell r="K3369" t="str">
            <v>VVF/TAL/EXP/0387</v>
          </cell>
          <cell r="L3369" t="str">
            <v>Sea</v>
          </cell>
          <cell r="M3369" t="str">
            <v>DTA</v>
          </cell>
          <cell r="N3369" t="str">
            <v>TALOJA</v>
          </cell>
          <cell r="O3369">
            <v>9103750344</v>
          </cell>
          <cell r="AD3369">
            <v>9372096</v>
          </cell>
          <cell r="AE3369">
            <v>42592</v>
          </cell>
          <cell r="AF3369" t="str">
            <v>16-17</v>
          </cell>
          <cell r="AG3369" t="str">
            <v>44) Aug-2016</v>
          </cell>
          <cell r="AH3369">
            <v>66.05</v>
          </cell>
          <cell r="AI3369">
            <v>42647</v>
          </cell>
          <cell r="AJ3369">
            <v>42643</v>
          </cell>
          <cell r="AK3369" t="str">
            <v>116216XUC001126</v>
          </cell>
          <cell r="AL3369" t="str">
            <v>BKDN0461162100505936</v>
          </cell>
          <cell r="AM3369">
            <v>42738</v>
          </cell>
          <cell r="AN3369" t="str">
            <v>CFR</v>
          </cell>
          <cell r="AO3369">
            <v>31704</v>
          </cell>
        </row>
        <row r="3370">
          <cell r="K3370" t="str">
            <v>VVF/TAL/EXP/0388</v>
          </cell>
          <cell r="L3370" t="str">
            <v>Sea</v>
          </cell>
          <cell r="M3370" t="str">
            <v>DTA</v>
          </cell>
          <cell r="N3370" t="str">
            <v>TALOJA</v>
          </cell>
          <cell r="O3370">
            <v>9103750345</v>
          </cell>
          <cell r="AD3370">
            <v>9372038</v>
          </cell>
          <cell r="AE3370">
            <v>42592</v>
          </cell>
          <cell r="AF3370" t="str">
            <v>16-17</v>
          </cell>
          <cell r="AG3370" t="str">
            <v>44) Aug-2016</v>
          </cell>
          <cell r="AH3370">
            <v>66.05</v>
          </cell>
          <cell r="AI3370">
            <v>42647</v>
          </cell>
          <cell r="AJ3370">
            <v>42636</v>
          </cell>
          <cell r="AK3370" t="str">
            <v>116216XUC001102</v>
          </cell>
          <cell r="AL3370" t="str">
            <v>BKDN0461162100505937</v>
          </cell>
          <cell r="AM3370">
            <v>42738</v>
          </cell>
          <cell r="AN3370" t="str">
            <v>CIF</v>
          </cell>
          <cell r="AO3370">
            <v>33506.199999999997</v>
          </cell>
        </row>
        <row r="3371">
          <cell r="K3371" t="str">
            <v>VVF/TAL/EXP/0389</v>
          </cell>
          <cell r="L3371" t="str">
            <v>Sea</v>
          </cell>
          <cell r="M3371" t="str">
            <v>DTA</v>
          </cell>
          <cell r="N3371" t="str">
            <v>TALOJA</v>
          </cell>
          <cell r="O3371">
            <v>9103750346</v>
          </cell>
          <cell r="AD3371">
            <v>9380826</v>
          </cell>
          <cell r="AE3371">
            <v>42592</v>
          </cell>
          <cell r="AF3371" t="str">
            <v>16-17</v>
          </cell>
          <cell r="AG3371" t="str">
            <v>44) Aug-2016</v>
          </cell>
          <cell r="AH3371">
            <v>66.05</v>
          </cell>
          <cell r="AI3371">
            <v>42647</v>
          </cell>
          <cell r="AJ3371">
            <v>42642</v>
          </cell>
          <cell r="AK3371" t="str">
            <v>116216XUC001121</v>
          </cell>
          <cell r="AL3371" t="str">
            <v>BKDN0461162100505938</v>
          </cell>
          <cell r="AM3371">
            <v>42738</v>
          </cell>
          <cell r="AN3371" t="str">
            <v>CFR</v>
          </cell>
          <cell r="AO3371">
            <v>18460</v>
          </cell>
        </row>
        <row r="3372">
          <cell r="K3372" t="str">
            <v>VVF/TAL/EXP/0391</v>
          </cell>
          <cell r="L3372" t="str">
            <v>Sea</v>
          </cell>
          <cell r="M3372" t="str">
            <v>DTA</v>
          </cell>
          <cell r="N3372" t="str">
            <v>TALOJA</v>
          </cell>
          <cell r="O3372">
            <v>9103750347</v>
          </cell>
          <cell r="AD3372">
            <v>9384913</v>
          </cell>
          <cell r="AE3372">
            <v>42592</v>
          </cell>
          <cell r="AF3372" t="str">
            <v>16-17</v>
          </cell>
          <cell r="AG3372" t="str">
            <v>44) Aug-2016</v>
          </cell>
          <cell r="AH3372">
            <v>66.05</v>
          </cell>
          <cell r="AI3372">
            <v>42647</v>
          </cell>
          <cell r="AJ3372">
            <v>42619</v>
          </cell>
          <cell r="AK3372" t="str">
            <v>116216XSC001009</v>
          </cell>
          <cell r="AL3372" t="str">
            <v>BKDN0461162100505939</v>
          </cell>
          <cell r="AM3372">
            <v>42738</v>
          </cell>
          <cell r="AN3372" t="str">
            <v>CFR</v>
          </cell>
          <cell r="AO3372">
            <v>9300</v>
          </cell>
        </row>
        <row r="3373">
          <cell r="K3373" t="str">
            <v>VVF/TAL/EXP/0377</v>
          </cell>
          <cell r="L3373" t="str">
            <v>Sea</v>
          </cell>
          <cell r="M3373" t="str">
            <v>DTA</v>
          </cell>
          <cell r="N3373" t="str">
            <v>TALOJA</v>
          </cell>
          <cell r="O3373">
            <v>9103750348</v>
          </cell>
          <cell r="AD3373">
            <v>9292062</v>
          </cell>
          <cell r="AE3373">
            <v>42587</v>
          </cell>
          <cell r="AF3373" t="str">
            <v>16-17</v>
          </cell>
          <cell r="AG3373" t="str">
            <v>44) Aug-2016</v>
          </cell>
          <cell r="AH3373">
            <v>1</v>
          </cell>
          <cell r="AI3373">
            <v>42646</v>
          </cell>
          <cell r="AJ3373">
            <v>42587</v>
          </cell>
          <cell r="AK3373" t="str">
            <v>116217XSC000125</v>
          </cell>
          <cell r="AL3373" t="str">
            <v>BKDN0461162100535373</v>
          </cell>
          <cell r="AM3373">
            <v>42815</v>
          </cell>
          <cell r="AN3373" t="str">
            <v>cfr</v>
          </cell>
          <cell r="AO3373">
            <v>11823625</v>
          </cell>
        </row>
        <row r="3374">
          <cell r="K3374" t="str">
            <v>VVF/TAL/EXP/0378</v>
          </cell>
          <cell r="L3374" t="str">
            <v>Sea</v>
          </cell>
          <cell r="M3374" t="str">
            <v>DTA</v>
          </cell>
          <cell r="N3374" t="str">
            <v>TALOJA</v>
          </cell>
          <cell r="O3374">
            <v>9103750349</v>
          </cell>
          <cell r="AD3374">
            <v>9300502</v>
          </cell>
          <cell r="AE3374">
            <v>42588</v>
          </cell>
          <cell r="AF3374" t="str">
            <v>16-17</v>
          </cell>
          <cell r="AG3374" t="str">
            <v>44) Aug-2016</v>
          </cell>
          <cell r="AH3374">
            <v>1</v>
          </cell>
          <cell r="AI3374">
            <v>42646</v>
          </cell>
          <cell r="AJ3374">
            <v>42588</v>
          </cell>
          <cell r="AK3374" t="str">
            <v>116217XSC000125</v>
          </cell>
          <cell r="AL3374" t="str">
            <v>BKDN0461162100535375</v>
          </cell>
          <cell r="AM3374">
            <v>42815</v>
          </cell>
          <cell r="AN3374" t="str">
            <v>cfr</v>
          </cell>
          <cell r="AO3374">
            <v>2359412</v>
          </cell>
        </row>
        <row r="3375">
          <cell r="K3375" t="str">
            <v>VVF/TAL/EXP/0393</v>
          </cell>
          <cell r="L3375" t="str">
            <v>Sea</v>
          </cell>
          <cell r="M3375" t="str">
            <v>DTA</v>
          </cell>
          <cell r="N3375" t="str">
            <v>TALOJA</v>
          </cell>
          <cell r="O3375">
            <v>9103750350</v>
          </cell>
          <cell r="AD3375">
            <v>9405616</v>
          </cell>
          <cell r="AE3375">
            <v>42593</v>
          </cell>
          <cell r="AF3375" t="str">
            <v>16-17</v>
          </cell>
          <cell r="AG3375" t="str">
            <v>44) Aug-2016</v>
          </cell>
          <cell r="AH3375">
            <v>66.05</v>
          </cell>
          <cell r="AI3375">
            <v>42647</v>
          </cell>
          <cell r="AJ3375">
            <v>42636</v>
          </cell>
          <cell r="AK3375" t="str">
            <v>116216XUC001106</v>
          </cell>
          <cell r="AL3375" t="str">
            <v>BKDN0461162100505940</v>
          </cell>
          <cell r="AM3375">
            <v>42738</v>
          </cell>
          <cell r="AN3375" t="str">
            <v>CIF</v>
          </cell>
          <cell r="AO3375">
            <v>27036</v>
          </cell>
        </row>
        <row r="3376">
          <cell r="K3376" t="str">
            <v>VVF/TAL/EXP/0394</v>
          </cell>
          <cell r="L3376" t="str">
            <v>Sea</v>
          </cell>
          <cell r="M3376" t="str">
            <v>DTA</v>
          </cell>
          <cell r="N3376" t="str">
            <v>TALOJA</v>
          </cell>
          <cell r="O3376">
            <v>9103750351</v>
          </cell>
          <cell r="AD3376">
            <v>9426977</v>
          </cell>
          <cell r="AE3376">
            <v>42594</v>
          </cell>
          <cell r="AF3376" t="str">
            <v>16-17</v>
          </cell>
          <cell r="AG3376" t="str">
            <v>44) Aug-2016</v>
          </cell>
          <cell r="AH3376">
            <v>66.05</v>
          </cell>
          <cell r="AI3376">
            <v>42647</v>
          </cell>
          <cell r="AJ3376">
            <v>42594</v>
          </cell>
          <cell r="AK3376" t="str">
            <v>116217XSC000123</v>
          </cell>
          <cell r="AL3376" t="str">
            <v>BKDN0461162100531865</v>
          </cell>
          <cell r="AM3376">
            <v>42783</v>
          </cell>
          <cell r="AN3376" t="str">
            <v>CFR</v>
          </cell>
          <cell r="AO3376">
            <v>915</v>
          </cell>
        </row>
        <row r="3377">
          <cell r="K3377" t="str">
            <v>VVF/TAL/EXP/0396</v>
          </cell>
          <cell r="L3377" t="str">
            <v>Sea</v>
          </cell>
          <cell r="M3377" t="str">
            <v>DTA</v>
          </cell>
          <cell r="N3377" t="str">
            <v>TALOJA</v>
          </cell>
          <cell r="O3377">
            <v>9103750352</v>
          </cell>
          <cell r="AD3377">
            <v>9452764</v>
          </cell>
          <cell r="AE3377">
            <v>42595</v>
          </cell>
          <cell r="AF3377" t="str">
            <v>16-17</v>
          </cell>
          <cell r="AG3377" t="str">
            <v>44) Aug-2016</v>
          </cell>
          <cell r="AH3377">
            <v>66.05</v>
          </cell>
          <cell r="AI3377">
            <v>42647</v>
          </cell>
          <cell r="AJ3377">
            <v>42598</v>
          </cell>
          <cell r="AK3377" t="e">
            <v>#N/A</v>
          </cell>
          <cell r="AL3377" t="e">
            <v>#N/A</v>
          </cell>
          <cell r="AN3377" t="str">
            <v>CIF</v>
          </cell>
        </row>
        <row r="3378">
          <cell r="K3378" t="str">
            <v>VVF/TAL/EXP/0397</v>
          </cell>
          <cell r="L3378" t="str">
            <v>Sea</v>
          </cell>
          <cell r="M3378" t="str">
            <v>DTA</v>
          </cell>
          <cell r="N3378" t="str">
            <v>TALOJA</v>
          </cell>
          <cell r="O3378">
            <v>9103750353</v>
          </cell>
          <cell r="AD3378">
            <v>9453335</v>
          </cell>
          <cell r="AE3378">
            <v>42595</v>
          </cell>
          <cell r="AF3378" t="str">
            <v>16-17</v>
          </cell>
          <cell r="AG3378" t="str">
            <v>44) Aug-2016</v>
          </cell>
          <cell r="AH3378">
            <v>66.05</v>
          </cell>
          <cell r="AI3378">
            <v>42647</v>
          </cell>
          <cell r="AJ3378">
            <v>42595</v>
          </cell>
          <cell r="AK3378" t="str">
            <v>116217XUC000207</v>
          </cell>
          <cell r="AL3378" t="str">
            <v>BKDN0461162100535425</v>
          </cell>
          <cell r="AM3378">
            <v>42815</v>
          </cell>
          <cell r="AN3378" t="str">
            <v>CIF</v>
          </cell>
          <cell r="AO3378">
            <v>54072</v>
          </cell>
        </row>
        <row r="3379">
          <cell r="K3379" t="str">
            <v>VVF/TAL/EXP/0398</v>
          </cell>
          <cell r="L3379" t="str">
            <v>Sea</v>
          </cell>
          <cell r="M3379" t="str">
            <v>DTA</v>
          </cell>
          <cell r="N3379" t="str">
            <v>TALOJA</v>
          </cell>
          <cell r="O3379">
            <v>9103750354</v>
          </cell>
          <cell r="AD3379">
            <v>9475508</v>
          </cell>
          <cell r="AE3379">
            <v>42599</v>
          </cell>
          <cell r="AF3379" t="str">
            <v>16-17</v>
          </cell>
          <cell r="AG3379" t="str">
            <v>44) Aug-2016</v>
          </cell>
          <cell r="AH3379">
            <v>66.05</v>
          </cell>
          <cell r="AI3379">
            <v>42649</v>
          </cell>
          <cell r="AJ3379">
            <v>42642</v>
          </cell>
          <cell r="AK3379" t="str">
            <v>116216XUC001124</v>
          </cell>
          <cell r="AL3379" t="str">
            <v>BKDN0461162100505941</v>
          </cell>
          <cell r="AM3379">
            <v>42738</v>
          </cell>
          <cell r="AN3379" t="str">
            <v>CIF</v>
          </cell>
          <cell r="AO3379">
            <v>163631</v>
          </cell>
        </row>
        <row r="3380">
          <cell r="K3380" t="str">
            <v>VVF/TAL/EXP/0399</v>
          </cell>
          <cell r="L3380" t="str">
            <v>Sea</v>
          </cell>
          <cell r="M3380" t="str">
            <v>DTA</v>
          </cell>
          <cell r="N3380" t="str">
            <v>TALOJA</v>
          </cell>
          <cell r="O3380">
            <v>9103750355</v>
          </cell>
          <cell r="AD3380">
            <v>9527666</v>
          </cell>
          <cell r="AE3380">
            <v>42600</v>
          </cell>
          <cell r="AF3380" t="str">
            <v>16-17</v>
          </cell>
          <cell r="AG3380" t="str">
            <v>44) Aug-2016</v>
          </cell>
          <cell r="AH3380">
            <v>66.05</v>
          </cell>
          <cell r="AI3380">
            <v>42647</v>
          </cell>
          <cell r="AJ3380">
            <v>42632</v>
          </cell>
          <cell r="AK3380" t="str">
            <v>116216XSC0001002</v>
          </cell>
          <cell r="AL3380" t="str">
            <v>BKDN0461162100505942</v>
          </cell>
          <cell r="AM3380">
            <v>42738</v>
          </cell>
          <cell r="AN3380" t="str">
            <v>cfr</v>
          </cell>
          <cell r="AO3380">
            <v>22560</v>
          </cell>
        </row>
        <row r="3381">
          <cell r="K3381" t="str">
            <v>VVF/TAL/EXP/0400</v>
          </cell>
          <cell r="L3381" t="str">
            <v>Sea</v>
          </cell>
          <cell r="M3381" t="str">
            <v>DTA</v>
          </cell>
          <cell r="N3381" t="str">
            <v>TALOJA</v>
          </cell>
          <cell r="O3381">
            <v>9103750356</v>
          </cell>
          <cell r="AD3381">
            <v>9515331</v>
          </cell>
          <cell r="AE3381">
            <v>42599</v>
          </cell>
          <cell r="AF3381" t="str">
            <v>16-17</v>
          </cell>
          <cell r="AG3381" t="str">
            <v>44) Aug-2016</v>
          </cell>
          <cell r="AH3381">
            <v>66.05</v>
          </cell>
          <cell r="AI3381">
            <v>42649</v>
          </cell>
          <cell r="AJ3381">
            <v>42662</v>
          </cell>
          <cell r="AK3381" t="str">
            <v>116216XUC001296</v>
          </cell>
          <cell r="AL3381" t="str">
            <v>BKDN0461162100531866</v>
          </cell>
          <cell r="AM3381">
            <v>42783</v>
          </cell>
          <cell r="AN3381" t="str">
            <v>cif</v>
          </cell>
          <cell r="AO3381">
            <v>140258.48000000001</v>
          </cell>
        </row>
        <row r="3382">
          <cell r="K3382" t="str">
            <v>VVF/TAL/EXP/0401</v>
          </cell>
          <cell r="L3382" t="str">
            <v>Sea</v>
          </cell>
          <cell r="M3382" t="str">
            <v>DTA</v>
          </cell>
          <cell r="N3382" t="str">
            <v>TALOJA</v>
          </cell>
          <cell r="O3382">
            <v>9103750357</v>
          </cell>
          <cell r="AD3382">
            <v>9515330</v>
          </cell>
          <cell r="AE3382">
            <v>42599</v>
          </cell>
          <cell r="AF3382" t="str">
            <v>16-17</v>
          </cell>
          <cell r="AG3382" t="str">
            <v>44) Aug-2016</v>
          </cell>
          <cell r="AH3382">
            <v>66.05</v>
          </cell>
          <cell r="AI3382">
            <v>42649</v>
          </cell>
          <cell r="AJ3382">
            <v>42662</v>
          </cell>
          <cell r="AK3382" t="str">
            <v>116216XUC001297</v>
          </cell>
          <cell r="AL3382" t="str">
            <v>BKDN0461162100531867</v>
          </cell>
          <cell r="AM3382">
            <v>42783</v>
          </cell>
          <cell r="AN3382" t="str">
            <v>cif</v>
          </cell>
          <cell r="AO3382">
            <v>138312</v>
          </cell>
        </row>
        <row r="3383">
          <cell r="K3383" t="str">
            <v>VVF/TAL/EXP/0403</v>
          </cell>
          <cell r="L3383" t="str">
            <v>Sea</v>
          </cell>
          <cell r="M3383" t="str">
            <v>DTA</v>
          </cell>
          <cell r="N3383" t="str">
            <v>TALOJA</v>
          </cell>
          <cell r="O3383">
            <v>9103750358</v>
          </cell>
          <cell r="AD3383">
            <v>9519469</v>
          </cell>
          <cell r="AE3383">
            <v>42600</v>
          </cell>
          <cell r="AF3383" t="str">
            <v>16-17</v>
          </cell>
          <cell r="AG3383" t="str">
            <v>44) Aug-2016</v>
          </cell>
          <cell r="AH3383">
            <v>66.05</v>
          </cell>
          <cell r="AI3383">
            <v>42601</v>
          </cell>
          <cell r="AJ3383">
            <v>42636</v>
          </cell>
          <cell r="AK3383" t="str">
            <v>116216XUC001104</v>
          </cell>
          <cell r="AL3383" t="str">
            <v>BKDN0461162100505944</v>
          </cell>
          <cell r="AM3383">
            <v>42738</v>
          </cell>
          <cell r="AN3383" t="str">
            <v>cif</v>
          </cell>
          <cell r="AO3383">
            <v>76002.52</v>
          </cell>
        </row>
        <row r="3384">
          <cell r="K3384" t="str">
            <v>VVF/TAL/EXP/0402</v>
          </cell>
          <cell r="L3384" t="str">
            <v>Sea</v>
          </cell>
          <cell r="M3384" t="str">
            <v>DTA</v>
          </cell>
          <cell r="N3384" t="str">
            <v>TALOJA</v>
          </cell>
          <cell r="O3384">
            <v>9103750360</v>
          </cell>
          <cell r="AD3384">
            <v>9515341</v>
          </cell>
          <cell r="AE3384">
            <v>42599</v>
          </cell>
          <cell r="AF3384" t="str">
            <v>16-17</v>
          </cell>
          <cell r="AG3384" t="str">
            <v>44) Aug-2016</v>
          </cell>
          <cell r="AH3384">
            <v>66.05</v>
          </cell>
          <cell r="AI3384">
            <v>42649</v>
          </cell>
          <cell r="AJ3384">
            <v>42661</v>
          </cell>
          <cell r="AK3384" t="str">
            <v>116216XUC001228</v>
          </cell>
          <cell r="AL3384" t="str">
            <v>BKDN0461162100505943</v>
          </cell>
          <cell r="AM3384">
            <v>42738</v>
          </cell>
          <cell r="AN3384" t="str">
            <v>CIF</v>
          </cell>
          <cell r="AO3384">
            <v>91310</v>
          </cell>
        </row>
        <row r="3385">
          <cell r="K3385" t="str">
            <v>VVF/TAL/EXP/0406</v>
          </cell>
          <cell r="L3385" t="str">
            <v>Sea</v>
          </cell>
          <cell r="M3385" t="str">
            <v>DTA</v>
          </cell>
          <cell r="N3385" t="str">
            <v>TALOJA</v>
          </cell>
          <cell r="O3385">
            <v>9103750361</v>
          </cell>
          <cell r="AD3385">
            <v>9552648</v>
          </cell>
          <cell r="AE3385">
            <v>42601</v>
          </cell>
          <cell r="AF3385" t="str">
            <v>16-17</v>
          </cell>
          <cell r="AG3385" t="str">
            <v>44) Aug-2016</v>
          </cell>
          <cell r="AH3385">
            <v>66.05</v>
          </cell>
          <cell r="AI3385">
            <v>42649</v>
          </cell>
          <cell r="AJ3385">
            <v>42669</v>
          </cell>
          <cell r="AK3385" t="str">
            <v>116216XSC000998</v>
          </cell>
          <cell r="AL3385" t="str">
            <v>BKDN0461162100505979</v>
          </cell>
          <cell r="AM3385">
            <v>42738</v>
          </cell>
          <cell r="AN3385" t="str">
            <v>cif</v>
          </cell>
          <cell r="AO3385">
            <v>9500</v>
          </cell>
        </row>
        <row r="3386">
          <cell r="K3386" t="str">
            <v>VVF/TAL/EXP/0408</v>
          </cell>
          <cell r="L3386" t="str">
            <v>Sea</v>
          </cell>
          <cell r="M3386" t="str">
            <v>DTA</v>
          </cell>
          <cell r="N3386" t="str">
            <v>TALOJA</v>
          </cell>
          <cell r="O3386">
            <v>9103750362</v>
          </cell>
          <cell r="AD3386">
            <v>9598701</v>
          </cell>
          <cell r="AE3386">
            <v>42603</v>
          </cell>
          <cell r="AF3386" t="str">
            <v>16-17</v>
          </cell>
          <cell r="AG3386" t="str">
            <v>44) Aug-2016</v>
          </cell>
          <cell r="AH3386">
            <v>66.05</v>
          </cell>
          <cell r="AI3386">
            <v>42649</v>
          </cell>
          <cell r="AJ3386">
            <v>42601</v>
          </cell>
          <cell r="AK3386" t="str">
            <v>116217XSC000121</v>
          </cell>
          <cell r="AL3386" t="str">
            <v>BKDN0461162100531901</v>
          </cell>
          <cell r="AM3386">
            <v>42783</v>
          </cell>
          <cell r="AN3386" t="str">
            <v>cif</v>
          </cell>
          <cell r="AO3386">
            <v>21920</v>
          </cell>
        </row>
        <row r="3387">
          <cell r="K3387" t="str">
            <v>VVF/TAL/EXP/0409</v>
          </cell>
          <cell r="L3387" t="str">
            <v>Sea</v>
          </cell>
          <cell r="M3387" t="str">
            <v>DTA</v>
          </cell>
          <cell r="N3387" t="str">
            <v>TALOJA</v>
          </cell>
          <cell r="O3387">
            <v>9103750363</v>
          </cell>
          <cell r="AD3387">
            <v>9614994</v>
          </cell>
          <cell r="AE3387">
            <v>42605</v>
          </cell>
          <cell r="AF3387" t="str">
            <v>16-17</v>
          </cell>
          <cell r="AG3387" t="str">
            <v>44) Aug-2016</v>
          </cell>
          <cell r="AH3387">
            <v>66.05</v>
          </cell>
          <cell r="AI3387">
            <v>42649</v>
          </cell>
          <cell r="AJ3387">
            <v>42647</v>
          </cell>
          <cell r="AK3387" t="str">
            <v>116217XSC000003</v>
          </cell>
          <cell r="AL3387" t="str">
            <v>BKDN0461162100531895</v>
          </cell>
          <cell r="AM3387">
            <v>42783</v>
          </cell>
          <cell r="AN3387" t="str">
            <v>cfr</v>
          </cell>
          <cell r="AO3387">
            <v>35750</v>
          </cell>
        </row>
        <row r="3388">
          <cell r="K3388" t="str">
            <v>VVF/TAL/EXP/0414</v>
          </cell>
          <cell r="L3388" t="str">
            <v>Sea</v>
          </cell>
          <cell r="M3388" t="str">
            <v>DTA</v>
          </cell>
          <cell r="N3388" t="str">
            <v>TALOJA</v>
          </cell>
          <cell r="O3388">
            <v>9103750364</v>
          </cell>
          <cell r="AD3388">
            <v>9628381</v>
          </cell>
          <cell r="AE3388">
            <v>42605</v>
          </cell>
          <cell r="AF3388" t="str">
            <v>16-17</v>
          </cell>
          <cell r="AG3388" t="str">
            <v>44) Aug-2016</v>
          </cell>
          <cell r="AH3388">
            <v>66.05</v>
          </cell>
          <cell r="AI3388">
            <v>42606</v>
          </cell>
          <cell r="AJ3388">
            <v>42662</v>
          </cell>
          <cell r="AK3388" t="str">
            <v>116216XUC001298</v>
          </cell>
          <cell r="AL3388" t="str">
            <v>BKDN0461162100531868</v>
          </cell>
          <cell r="AM3388">
            <v>42783</v>
          </cell>
          <cell r="AN3388" t="str">
            <v>cif</v>
          </cell>
          <cell r="AO3388">
            <v>140780.44</v>
          </cell>
        </row>
        <row r="3389">
          <cell r="K3389" t="str">
            <v>VVF/TAL/EXP/0412</v>
          </cell>
          <cell r="L3389" t="str">
            <v>Sea</v>
          </cell>
          <cell r="M3389" t="str">
            <v>DTA</v>
          </cell>
          <cell r="N3389" t="str">
            <v>TALOJA</v>
          </cell>
          <cell r="O3389">
            <v>9103750365</v>
          </cell>
          <cell r="AD3389">
            <v>9628407</v>
          </cell>
          <cell r="AE3389">
            <v>42605</v>
          </cell>
          <cell r="AF3389" t="str">
            <v>16-17</v>
          </cell>
          <cell r="AG3389" t="str">
            <v>44) Aug-2016</v>
          </cell>
          <cell r="AH3389">
            <v>66.05</v>
          </cell>
          <cell r="AI3389">
            <v>42606</v>
          </cell>
          <cell r="AJ3389">
            <v>42592</v>
          </cell>
          <cell r="AK3389" t="str">
            <v>116217XSC000122</v>
          </cell>
          <cell r="AL3389" t="str">
            <v>BKDN0461162100531869</v>
          </cell>
          <cell r="AM3389">
            <v>42783</v>
          </cell>
          <cell r="AN3389" t="str">
            <v>cif</v>
          </cell>
          <cell r="AO3389">
            <v>37593.599999999999</v>
          </cell>
        </row>
        <row r="3390">
          <cell r="K3390" t="str">
            <v>VVF/TAL/EXP/0418</v>
          </cell>
          <cell r="L3390" t="str">
            <v>Sea</v>
          </cell>
          <cell r="M3390" t="str">
            <v>DTA</v>
          </cell>
          <cell r="N3390" t="str">
            <v>TALOJA</v>
          </cell>
          <cell r="O3390">
            <v>9103750370</v>
          </cell>
          <cell r="AD3390">
            <v>9648959</v>
          </cell>
          <cell r="AE3390">
            <v>42606</v>
          </cell>
          <cell r="AF3390" t="str">
            <v>16-17</v>
          </cell>
          <cell r="AG3390" t="str">
            <v>44) Aug-2016</v>
          </cell>
          <cell r="AH3390">
            <v>66.05</v>
          </cell>
          <cell r="AI3390">
            <v>42607</v>
          </cell>
          <cell r="AJ3390">
            <v>42636</v>
          </cell>
          <cell r="AK3390" t="str">
            <v>116216XUC001097</v>
          </cell>
          <cell r="AL3390" t="str">
            <v>BKDN0461162100505948</v>
          </cell>
          <cell r="AM3390">
            <v>42738</v>
          </cell>
          <cell r="AN3390" t="str">
            <v>cif</v>
          </cell>
          <cell r="AO3390">
            <v>31097.119999999999</v>
          </cell>
        </row>
        <row r="3391">
          <cell r="K3391" t="str">
            <v>VVF/TAL/EXP/0421</v>
          </cell>
          <cell r="L3391" t="str">
            <v>Sea</v>
          </cell>
          <cell r="M3391" t="str">
            <v>DTA</v>
          </cell>
          <cell r="N3391" t="str">
            <v>TALOJA</v>
          </cell>
          <cell r="O3391">
            <v>9103750371</v>
          </cell>
          <cell r="AD3391">
            <v>9665184</v>
          </cell>
          <cell r="AE3391">
            <v>42607</v>
          </cell>
          <cell r="AF3391" t="str">
            <v>16-17</v>
          </cell>
          <cell r="AG3391" t="str">
            <v>44) Aug-2016</v>
          </cell>
          <cell r="AH3391">
            <v>1</v>
          </cell>
          <cell r="AI3391">
            <v>42649</v>
          </cell>
          <cell r="AJ3391">
            <v>42691</v>
          </cell>
          <cell r="AK3391" t="str">
            <v>00031617C0481</v>
          </cell>
          <cell r="AL3391" t="str">
            <v>UCBA0000003160218099</v>
          </cell>
          <cell r="AM3391">
            <v>42692</v>
          </cell>
          <cell r="AN3391" t="str">
            <v>cfr</v>
          </cell>
          <cell r="AO3391">
            <v>26430333.210000001</v>
          </cell>
        </row>
        <row r="3392">
          <cell r="K3392" t="str">
            <v>VVF/TAL/EXP/0423</v>
          </cell>
          <cell r="L3392" t="str">
            <v>Sea</v>
          </cell>
          <cell r="M3392" t="str">
            <v>DTA</v>
          </cell>
          <cell r="N3392" t="str">
            <v>TALOJA</v>
          </cell>
          <cell r="O3392">
            <v>9103750373</v>
          </cell>
          <cell r="AD3392">
            <v>9670480</v>
          </cell>
          <cell r="AE3392">
            <v>42607</v>
          </cell>
          <cell r="AF3392" t="str">
            <v>16-17</v>
          </cell>
          <cell r="AG3392" t="str">
            <v>44) Aug-2016</v>
          </cell>
          <cell r="AH3392">
            <v>74.3</v>
          </cell>
          <cell r="AI3392">
            <v>42649</v>
          </cell>
          <cell r="AJ3392">
            <v>42692</v>
          </cell>
          <cell r="AK3392" t="str">
            <v>116216XUC001012</v>
          </cell>
          <cell r="AL3392" t="str">
            <v>BKDN0461162100531996</v>
          </cell>
          <cell r="AM3392">
            <v>42783</v>
          </cell>
          <cell r="AN3392" t="str">
            <v>cif</v>
          </cell>
          <cell r="AO3392">
            <v>243186.87</v>
          </cell>
        </row>
        <row r="3393">
          <cell r="K3393" t="str">
            <v>VVF/TAL/EXP/0426</v>
          </cell>
          <cell r="L3393" t="str">
            <v>Sea</v>
          </cell>
          <cell r="M3393" t="str">
            <v>DTA</v>
          </cell>
          <cell r="N3393" t="str">
            <v>TALOJA</v>
          </cell>
          <cell r="O3393">
            <v>9103750374</v>
          </cell>
          <cell r="AD3393">
            <v>9697415</v>
          </cell>
          <cell r="AE3393">
            <v>42608</v>
          </cell>
          <cell r="AF3393" t="str">
            <v>16-17</v>
          </cell>
          <cell r="AG3393" t="str">
            <v>44) Aug-2016</v>
          </cell>
          <cell r="AH3393">
            <v>1</v>
          </cell>
          <cell r="AI3393">
            <v>42649</v>
          </cell>
          <cell r="AJ3393" t="str">
            <v>no</v>
          </cell>
          <cell r="AK3393" t="e">
            <v>#N/A</v>
          </cell>
          <cell r="AL3393" t="e">
            <v>#N/A</v>
          </cell>
          <cell r="AN3393" t="str">
            <v>cif</v>
          </cell>
        </row>
        <row r="3394">
          <cell r="K3394" t="str">
            <v>VVF/TAL/EXP/0429</v>
          </cell>
          <cell r="L3394" t="str">
            <v>Sea</v>
          </cell>
          <cell r="M3394" t="str">
            <v>DTA</v>
          </cell>
          <cell r="N3394" t="str">
            <v>TALOJA</v>
          </cell>
          <cell r="O3394">
            <v>9103750376</v>
          </cell>
          <cell r="AD3394">
            <v>9718143</v>
          </cell>
          <cell r="AE3394">
            <v>42609</v>
          </cell>
          <cell r="AF3394" t="str">
            <v>16-17</v>
          </cell>
          <cell r="AG3394" t="str">
            <v>44) Aug-2016</v>
          </cell>
          <cell r="AH3394">
            <v>66.05</v>
          </cell>
          <cell r="AI3394">
            <v>42649</v>
          </cell>
          <cell r="AJ3394">
            <v>42650</v>
          </cell>
          <cell r="AK3394" t="str">
            <v>116216XSC001080</v>
          </cell>
          <cell r="AL3394" t="str">
            <v>BKDN0461162100532038</v>
          </cell>
          <cell r="AM3394" t="str">
            <v>18.02.2017</v>
          </cell>
          <cell r="AN3394" t="str">
            <v>FOB</v>
          </cell>
          <cell r="AO3394">
            <v>24600</v>
          </cell>
        </row>
        <row r="3395">
          <cell r="K3395" t="str">
            <v>VVF/V-BULK/EXP/002</v>
          </cell>
          <cell r="L3395" t="str">
            <v>Sea</v>
          </cell>
          <cell r="M3395" t="str">
            <v>DTA</v>
          </cell>
          <cell r="N3395" t="str">
            <v>SION</v>
          </cell>
          <cell r="O3395" t="str">
            <v>9103750380-81-82</v>
          </cell>
          <cell r="AD3395">
            <v>9611683</v>
          </cell>
          <cell r="AE3395">
            <v>42605</v>
          </cell>
          <cell r="AF3395" t="str">
            <v>16-17</v>
          </cell>
          <cell r="AG3395" t="str">
            <v>44) Aug-2016</v>
          </cell>
          <cell r="AH3395">
            <v>66.05</v>
          </cell>
          <cell r="AI3395">
            <v>42697</v>
          </cell>
          <cell r="AJ3395">
            <v>42649</v>
          </cell>
          <cell r="AK3395" t="str">
            <v>0160FBC16001195</v>
          </cell>
          <cell r="AL3395" t="str">
            <v>BKID0000160160976714</v>
          </cell>
          <cell r="AM3395">
            <v>42650</v>
          </cell>
          <cell r="AN3395" t="str">
            <v>Cif</v>
          </cell>
          <cell r="AO3395">
            <v>753720</v>
          </cell>
        </row>
        <row r="3396">
          <cell r="K3396" t="str">
            <v>VVF/V-BULK/EXP/003</v>
          </cell>
          <cell r="L3396" t="str">
            <v>Sea</v>
          </cell>
          <cell r="M3396" t="str">
            <v>DTA</v>
          </cell>
          <cell r="N3396" t="str">
            <v>SION</v>
          </cell>
          <cell r="O3396">
            <v>9103750383</v>
          </cell>
          <cell r="AD3396">
            <v>9609148</v>
          </cell>
          <cell r="AE3396">
            <v>42605</v>
          </cell>
          <cell r="AF3396" t="str">
            <v>16-17</v>
          </cell>
          <cell r="AG3396" t="str">
            <v>44) Aug-2016</v>
          </cell>
          <cell r="AH3396">
            <v>66.05</v>
          </cell>
          <cell r="AI3396">
            <v>42697</v>
          </cell>
          <cell r="AJ3396">
            <v>42741</v>
          </cell>
          <cell r="AK3396" t="str">
            <v>0160FBC16001194</v>
          </cell>
          <cell r="AL3396" t="str">
            <v>BKID0000160170131999</v>
          </cell>
          <cell r="AM3396">
            <v>42742</v>
          </cell>
          <cell r="AN3396" t="str">
            <v>Cif</v>
          </cell>
          <cell r="AO3396">
            <v>357985.8</v>
          </cell>
        </row>
        <row r="3397">
          <cell r="K3397" t="str">
            <v>VVF/V-BULK/EXP/004</v>
          </cell>
          <cell r="L3397" t="str">
            <v>Sea</v>
          </cell>
          <cell r="M3397" t="str">
            <v>DTA</v>
          </cell>
          <cell r="N3397" t="str">
            <v>SION</v>
          </cell>
          <cell r="O3397" t="str">
            <v>9103750384-45</v>
          </cell>
          <cell r="AD3397">
            <v>9609219</v>
          </cell>
          <cell r="AE3397">
            <v>42605</v>
          </cell>
          <cell r="AF3397" t="str">
            <v>16-17</v>
          </cell>
          <cell r="AG3397" t="str">
            <v>44) Aug-2016</v>
          </cell>
          <cell r="AH3397">
            <v>66.05</v>
          </cell>
          <cell r="AI3397">
            <v>42697</v>
          </cell>
          <cell r="AJ3397">
            <v>42649</v>
          </cell>
          <cell r="AK3397" t="str">
            <v>0160FBC16001193</v>
          </cell>
          <cell r="AL3397" t="str">
            <v>BKID0000160160976713</v>
          </cell>
          <cell r="AM3397">
            <v>42650</v>
          </cell>
          <cell r="AN3397" t="str">
            <v>Cif</v>
          </cell>
          <cell r="AO3397">
            <v>350654.4</v>
          </cell>
        </row>
        <row r="3398">
          <cell r="K3398" t="str">
            <v>VVF/BULK/EXP/004</v>
          </cell>
          <cell r="L3398" t="str">
            <v>Sea</v>
          </cell>
          <cell r="M3398" t="str">
            <v>DTA</v>
          </cell>
          <cell r="N3398" t="str">
            <v>SION</v>
          </cell>
          <cell r="O3398">
            <v>9106750002</v>
          </cell>
          <cell r="AD3398">
            <v>9351788</v>
          </cell>
          <cell r="AE3398">
            <v>42591</v>
          </cell>
          <cell r="AF3398" t="str">
            <v>16-17</v>
          </cell>
          <cell r="AG3398" t="str">
            <v>44) Aug-2016</v>
          </cell>
          <cell r="AH3398">
            <v>1</v>
          </cell>
          <cell r="AI3398">
            <v>42639</v>
          </cell>
          <cell r="AJ3398" t="str">
            <v>no</v>
          </cell>
          <cell r="AK3398" t="e">
            <v>#N/A</v>
          </cell>
          <cell r="AL3398" t="e">
            <v>#N/A</v>
          </cell>
        </row>
        <row r="3399">
          <cell r="K3399" t="str">
            <v>VVF/BULK/EXP/005</v>
          </cell>
          <cell r="L3399" t="str">
            <v>Sea</v>
          </cell>
          <cell r="M3399" t="str">
            <v>DTA</v>
          </cell>
          <cell r="N3399" t="str">
            <v>SION</v>
          </cell>
          <cell r="O3399">
            <v>9106750002</v>
          </cell>
          <cell r="AD3399">
            <v>9372652</v>
          </cell>
          <cell r="AE3399">
            <v>42592</v>
          </cell>
          <cell r="AF3399" t="str">
            <v>16-17</v>
          </cell>
          <cell r="AG3399" t="str">
            <v>44) Aug-2016</v>
          </cell>
          <cell r="AH3399">
            <v>1</v>
          </cell>
          <cell r="AI3399">
            <v>42639</v>
          </cell>
          <cell r="AJ3399" t="str">
            <v>no</v>
          </cell>
          <cell r="AK3399" t="e">
            <v>#N/A</v>
          </cell>
          <cell r="AL3399" t="e">
            <v>#N/A</v>
          </cell>
        </row>
        <row r="3400">
          <cell r="K3400" t="str">
            <v>VVF/TLJ/EXP/004</v>
          </cell>
          <cell r="L3400" t="str">
            <v>Sea</v>
          </cell>
          <cell r="M3400" t="str">
            <v>DTA</v>
          </cell>
          <cell r="N3400" t="str">
            <v>TILJALA</v>
          </cell>
          <cell r="O3400">
            <v>9116750003</v>
          </cell>
          <cell r="AD3400">
            <v>9053766</v>
          </cell>
          <cell r="AE3400">
            <v>42576</v>
          </cell>
          <cell r="AF3400" t="str">
            <v>16-17</v>
          </cell>
          <cell r="AG3400" t="str">
            <v>43) July-2016</v>
          </cell>
          <cell r="AH3400">
            <v>66.45</v>
          </cell>
          <cell r="AI3400">
            <v>42699</v>
          </cell>
          <cell r="AJ3400">
            <v>42678</v>
          </cell>
          <cell r="AK3400" t="str">
            <v>0160FBC16001093</v>
          </cell>
          <cell r="AL3400" t="str">
            <v>BKID0000160160992619</v>
          </cell>
          <cell r="AM3400">
            <v>42679</v>
          </cell>
          <cell r="AN3400" t="str">
            <v>CIF</v>
          </cell>
          <cell r="AO3400">
            <v>28800</v>
          </cell>
        </row>
        <row r="3401">
          <cell r="K3401" t="str">
            <v>VVF/TLJ/EXP/003</v>
          </cell>
          <cell r="L3401" t="str">
            <v>Sea</v>
          </cell>
          <cell r="M3401" t="str">
            <v>DTA</v>
          </cell>
          <cell r="N3401" t="str">
            <v>TILJALA</v>
          </cell>
          <cell r="O3401">
            <v>9116750004</v>
          </cell>
          <cell r="AD3401">
            <v>9053769</v>
          </cell>
          <cell r="AE3401">
            <v>42576</v>
          </cell>
          <cell r="AF3401" t="str">
            <v>16-17</v>
          </cell>
          <cell r="AG3401" t="str">
            <v>43) July-2016</v>
          </cell>
          <cell r="AH3401">
            <v>66.45</v>
          </cell>
          <cell r="AI3401">
            <v>42699</v>
          </cell>
          <cell r="AJ3401">
            <v>42678</v>
          </cell>
          <cell r="AK3401" t="str">
            <v>0160FBC16001093</v>
          </cell>
          <cell r="AL3401" t="str">
            <v>BKID0000160160992620</v>
          </cell>
          <cell r="AM3401">
            <v>42679</v>
          </cell>
          <cell r="AN3401" t="str">
            <v>CIF</v>
          </cell>
          <cell r="AO3401">
            <v>28800</v>
          </cell>
        </row>
        <row r="3402">
          <cell r="K3402" t="str">
            <v>VVF/TLJ/EXP/005</v>
          </cell>
          <cell r="L3402" t="str">
            <v>Sea</v>
          </cell>
          <cell r="M3402" t="str">
            <v>DTA</v>
          </cell>
          <cell r="N3402" t="str">
            <v>TILJALA</v>
          </cell>
          <cell r="O3402">
            <v>9116750005</v>
          </cell>
          <cell r="AD3402">
            <v>9200964</v>
          </cell>
          <cell r="AE3402">
            <v>42583</v>
          </cell>
          <cell r="AF3402" t="str">
            <v>16-17</v>
          </cell>
          <cell r="AG3402" t="str">
            <v>44) Aug-2016</v>
          </cell>
          <cell r="AH3402">
            <v>66.45</v>
          </cell>
          <cell r="AI3402">
            <v>42699</v>
          </cell>
          <cell r="AJ3402">
            <v>42678</v>
          </cell>
          <cell r="AK3402" t="str">
            <v>0160FBC16001116</v>
          </cell>
          <cell r="AL3402" t="str">
            <v>BKID0000160160992622</v>
          </cell>
          <cell r="AM3402">
            <v>42679</v>
          </cell>
          <cell r="AN3402" t="str">
            <v>CIF</v>
          </cell>
          <cell r="AO3402">
            <v>28800</v>
          </cell>
        </row>
        <row r="3403">
          <cell r="K3403" t="str">
            <v>VVF/TLJ/EXP/006</v>
          </cell>
          <cell r="L3403" t="str">
            <v>Sea</v>
          </cell>
          <cell r="M3403" t="str">
            <v>DTA</v>
          </cell>
          <cell r="N3403" t="str">
            <v>TILJALA</v>
          </cell>
          <cell r="O3403">
            <v>9116750006</v>
          </cell>
          <cell r="AD3403">
            <v>9200969</v>
          </cell>
          <cell r="AE3403">
            <v>42583</v>
          </cell>
          <cell r="AF3403" t="str">
            <v>16-17</v>
          </cell>
          <cell r="AG3403" t="str">
            <v>44) Aug-2016</v>
          </cell>
          <cell r="AH3403">
            <v>66.45</v>
          </cell>
          <cell r="AI3403">
            <v>42699</v>
          </cell>
          <cell r="AJ3403">
            <v>42678</v>
          </cell>
          <cell r="AK3403" t="str">
            <v>0160FBC16001116</v>
          </cell>
          <cell r="AL3403" t="str">
            <v>BKID0000160160992621</v>
          </cell>
          <cell r="AM3403">
            <v>42679</v>
          </cell>
          <cell r="AN3403" t="str">
            <v>CIF</v>
          </cell>
          <cell r="AO3403">
            <v>30240</v>
          </cell>
        </row>
        <row r="3404">
          <cell r="K3404" t="str">
            <v>VVF/BULK/EXP/006</v>
          </cell>
          <cell r="L3404" t="str">
            <v>Sea</v>
          </cell>
          <cell r="M3404" t="str">
            <v>DTA</v>
          </cell>
          <cell r="N3404" t="str">
            <v>SION</v>
          </cell>
          <cell r="O3404">
            <v>9106750003</v>
          </cell>
          <cell r="AD3404">
            <v>9712792</v>
          </cell>
          <cell r="AE3404">
            <v>42609</v>
          </cell>
          <cell r="AF3404" t="str">
            <v>16-17</v>
          </cell>
          <cell r="AG3404" t="str">
            <v>44) Aug-2016</v>
          </cell>
          <cell r="AH3404">
            <v>1</v>
          </cell>
          <cell r="AI3404">
            <v>42658</v>
          </cell>
          <cell r="AJ3404">
            <v>42660</v>
          </cell>
          <cell r="AK3404" t="str">
            <v>00031617C0480</v>
          </cell>
          <cell r="AL3404" t="str">
            <v>UCBA0000003160214558</v>
          </cell>
          <cell r="AM3404">
            <v>42661</v>
          </cell>
          <cell r="AN3404" t="str">
            <v>cfr</v>
          </cell>
          <cell r="AO3404">
            <v>4436304.3899999997</v>
          </cell>
        </row>
        <row r="3405">
          <cell r="K3405" t="str">
            <v>VVF/TAL/EXP/0407</v>
          </cell>
          <cell r="L3405" t="str">
            <v>Sea</v>
          </cell>
          <cell r="M3405" t="str">
            <v>DTA</v>
          </cell>
          <cell r="N3405" t="str">
            <v>TALOJA</v>
          </cell>
          <cell r="O3405">
            <v>9103750377</v>
          </cell>
          <cell r="AD3405">
            <v>9709533</v>
          </cell>
          <cell r="AE3405">
            <v>42609</v>
          </cell>
          <cell r="AF3405" t="str">
            <v>16-17</v>
          </cell>
          <cell r="AG3405" t="str">
            <v>44) Aug-2016</v>
          </cell>
          <cell r="AH3405">
            <v>66.05</v>
          </cell>
          <cell r="AI3405">
            <v>42649</v>
          </cell>
          <cell r="AJ3405">
            <v>42628</v>
          </cell>
          <cell r="AK3405" t="str">
            <v>116216XSC001052</v>
          </cell>
          <cell r="AL3405" t="str">
            <v>BKDN0461162100505947</v>
          </cell>
          <cell r="AM3405">
            <v>42738</v>
          </cell>
          <cell r="AN3405" t="str">
            <v>cfR</v>
          </cell>
          <cell r="AO3405">
            <v>21421.97</v>
          </cell>
        </row>
        <row r="3406">
          <cell r="K3406" t="str">
            <v>VVF/TAL/EXP/0431</v>
          </cell>
          <cell r="L3406" t="str">
            <v>Sea</v>
          </cell>
          <cell r="M3406" t="str">
            <v>DTA</v>
          </cell>
          <cell r="N3406" t="str">
            <v>TALOJA</v>
          </cell>
          <cell r="O3406">
            <v>9103750379</v>
          </cell>
          <cell r="AD3406">
            <v>9720088</v>
          </cell>
          <cell r="AE3406">
            <v>42609</v>
          </cell>
          <cell r="AF3406" t="str">
            <v>16-17</v>
          </cell>
          <cell r="AG3406" t="str">
            <v>44) Aug-2016</v>
          </cell>
          <cell r="AH3406">
            <v>66.05</v>
          </cell>
          <cell r="AI3406">
            <v>42649</v>
          </cell>
          <cell r="AJ3406">
            <v>42640</v>
          </cell>
          <cell r="AK3406" t="str">
            <v>116216XSC001034</v>
          </cell>
          <cell r="AL3406" t="str">
            <v>BKDN0461162100505953</v>
          </cell>
          <cell r="AM3406">
            <v>42738</v>
          </cell>
          <cell r="AN3406" t="str">
            <v>CIF</v>
          </cell>
          <cell r="AO3406">
            <v>35856</v>
          </cell>
        </row>
        <row r="3407">
          <cell r="K3407" t="str">
            <v>VVF/TAL/EXP/0435</v>
          </cell>
          <cell r="L3407" t="str">
            <v>Sea</v>
          </cell>
          <cell r="M3407" t="str">
            <v>DTA</v>
          </cell>
          <cell r="N3407" t="str">
            <v>TALOJA</v>
          </cell>
          <cell r="O3407">
            <v>9103750387</v>
          </cell>
          <cell r="AD3407">
            <v>9738282</v>
          </cell>
          <cell r="AE3407">
            <v>42611</v>
          </cell>
          <cell r="AF3407" t="str">
            <v>16-17</v>
          </cell>
          <cell r="AG3407" t="str">
            <v>44) Aug-2016</v>
          </cell>
          <cell r="AH3407">
            <v>66.05</v>
          </cell>
          <cell r="AI3407">
            <v>42649</v>
          </cell>
          <cell r="AJ3407">
            <v>42705</v>
          </cell>
          <cell r="AK3407" t="str">
            <v>116216XUC001047</v>
          </cell>
          <cell r="AL3407" t="str">
            <v>BKDN0461162100505954</v>
          </cell>
          <cell r="AM3407">
            <v>42738</v>
          </cell>
          <cell r="AN3407" t="str">
            <v>CIF</v>
          </cell>
          <cell r="AO3407">
            <v>227841</v>
          </cell>
        </row>
        <row r="3408">
          <cell r="K3408" t="str">
            <v>VVF/TAL/EXP/0436</v>
          </cell>
          <cell r="L3408" t="str">
            <v>Sea</v>
          </cell>
          <cell r="M3408" t="str">
            <v>DTA</v>
          </cell>
          <cell r="N3408" t="str">
            <v>TALOJA</v>
          </cell>
          <cell r="O3408">
            <v>9103750388</v>
          </cell>
          <cell r="AD3408">
            <v>9740961</v>
          </cell>
          <cell r="AE3408">
            <v>42611</v>
          </cell>
          <cell r="AF3408" t="str">
            <v>16-17</v>
          </cell>
          <cell r="AG3408" t="str">
            <v>44) Aug-2016</v>
          </cell>
          <cell r="AH3408">
            <v>66.05</v>
          </cell>
          <cell r="AI3408">
            <v>42649</v>
          </cell>
          <cell r="AJ3408">
            <v>42605</v>
          </cell>
          <cell r="AK3408" t="str">
            <v>116217XSC000016</v>
          </cell>
          <cell r="AL3408" t="str">
            <v>BKDN0461162100531870</v>
          </cell>
          <cell r="AM3408">
            <v>42783</v>
          </cell>
          <cell r="AN3408" t="str">
            <v>CIF</v>
          </cell>
          <cell r="AO3408">
            <v>20800</v>
          </cell>
        </row>
        <row r="3409">
          <cell r="K3409" t="str">
            <v>VVF/TAL/EXP/0434</v>
          </cell>
          <cell r="L3409" t="str">
            <v>Sea</v>
          </cell>
          <cell r="M3409" t="str">
            <v>DTA</v>
          </cell>
          <cell r="N3409" t="str">
            <v>TALOJA</v>
          </cell>
          <cell r="O3409">
            <v>9103750386</v>
          </cell>
          <cell r="AD3409">
            <v>9738409</v>
          </cell>
          <cell r="AE3409">
            <v>42611</v>
          </cell>
          <cell r="AF3409" t="str">
            <v>16-17</v>
          </cell>
          <cell r="AG3409" t="str">
            <v>44) Aug-2016</v>
          </cell>
          <cell r="AH3409">
            <v>66.05</v>
          </cell>
          <cell r="AI3409">
            <v>42649</v>
          </cell>
          <cell r="AJ3409">
            <v>42706</v>
          </cell>
          <cell r="AK3409" t="str">
            <v>116216XUC001046</v>
          </cell>
          <cell r="AL3409" t="str">
            <v>BKDN0461162100532039</v>
          </cell>
          <cell r="AM3409" t="str">
            <v>18.02.2017</v>
          </cell>
          <cell r="AN3409" t="str">
            <v>CIF</v>
          </cell>
          <cell r="AO3409">
            <v>259136.7</v>
          </cell>
        </row>
        <row r="3410">
          <cell r="K3410" t="str">
            <v>VVF/TAL/EXP/0407</v>
          </cell>
          <cell r="L3410" t="str">
            <v>Sea</v>
          </cell>
          <cell r="M3410" t="str">
            <v>DTA</v>
          </cell>
          <cell r="N3410" t="str">
            <v>TALOJA</v>
          </cell>
          <cell r="O3410">
            <v>9103750378</v>
          </cell>
          <cell r="AD3410">
            <v>9718655</v>
          </cell>
          <cell r="AE3410">
            <v>42609</v>
          </cell>
          <cell r="AF3410" t="str">
            <v>16-17</v>
          </cell>
          <cell r="AG3410" t="str">
            <v>44) Aug-2016</v>
          </cell>
          <cell r="AH3410">
            <v>66.05</v>
          </cell>
          <cell r="AI3410">
            <v>42649</v>
          </cell>
          <cell r="AJ3410">
            <v>42671</v>
          </cell>
          <cell r="AK3410" t="str">
            <v>116216XUC001289</v>
          </cell>
          <cell r="AL3410" t="str">
            <v>BKDN0461162100505951</v>
          </cell>
          <cell r="AM3410">
            <v>42738</v>
          </cell>
          <cell r="AN3410" t="str">
            <v>cfr</v>
          </cell>
          <cell r="AO3410">
            <v>12112.5</v>
          </cell>
        </row>
        <row r="3411">
          <cell r="K3411" t="str">
            <v>VVF/TAL/EXP/0437</v>
          </cell>
          <cell r="L3411" t="str">
            <v>Sea</v>
          </cell>
          <cell r="M3411" t="str">
            <v>DTA</v>
          </cell>
          <cell r="N3411" t="str">
            <v>TALOJA</v>
          </cell>
          <cell r="O3411">
            <v>9103750389</v>
          </cell>
          <cell r="AD3411">
            <v>9741089</v>
          </cell>
          <cell r="AE3411">
            <v>42611</v>
          </cell>
          <cell r="AF3411" t="str">
            <v>16-17</v>
          </cell>
          <cell r="AG3411" t="str">
            <v>44) Aug-2016</v>
          </cell>
          <cell r="AH3411">
            <v>66.05</v>
          </cell>
          <cell r="AI3411">
            <v>42649</v>
          </cell>
          <cell r="AJ3411">
            <v>42685</v>
          </cell>
          <cell r="AK3411" t="str">
            <v>116216XUC001018</v>
          </cell>
          <cell r="AL3411" t="str">
            <v>BKDN0461162100505955</v>
          </cell>
          <cell r="AM3411">
            <v>42738</v>
          </cell>
          <cell r="AN3411" t="str">
            <v>CIF</v>
          </cell>
          <cell r="AO3411">
            <v>34320</v>
          </cell>
        </row>
        <row r="3412">
          <cell r="K3412" t="str">
            <v>VVF/TAL/EXP/0439</v>
          </cell>
          <cell r="L3412" t="str">
            <v>Sea</v>
          </cell>
          <cell r="M3412" t="str">
            <v>DTA</v>
          </cell>
          <cell r="N3412" t="str">
            <v>TALOJA</v>
          </cell>
          <cell r="O3412">
            <v>9103750390</v>
          </cell>
          <cell r="AD3412">
            <v>9768446</v>
          </cell>
          <cell r="AE3412">
            <v>42612</v>
          </cell>
          <cell r="AF3412" t="str">
            <v>16-17</v>
          </cell>
          <cell r="AG3412" t="str">
            <v>44) Aug-2016</v>
          </cell>
          <cell r="AH3412">
            <v>66.05</v>
          </cell>
          <cell r="AI3412">
            <v>42649</v>
          </cell>
          <cell r="AJ3412">
            <v>42647</v>
          </cell>
          <cell r="AK3412" t="str">
            <v>116216XSC001036</v>
          </cell>
          <cell r="AL3412" t="str">
            <v>BKDN0461162100505956</v>
          </cell>
          <cell r="AM3412">
            <v>42738</v>
          </cell>
          <cell r="AN3412" t="str">
            <v>cfr</v>
          </cell>
          <cell r="AO3412">
            <v>63200</v>
          </cell>
        </row>
        <row r="3413">
          <cell r="K3413" t="str">
            <v>VVF/TAL/EXP/0440</v>
          </cell>
          <cell r="L3413" t="str">
            <v>Sea</v>
          </cell>
          <cell r="M3413" t="str">
            <v>DTA</v>
          </cell>
          <cell r="N3413" t="str">
            <v>TALOJA</v>
          </cell>
          <cell r="O3413">
            <v>9103750391</v>
          </cell>
          <cell r="AD3413">
            <v>9789946</v>
          </cell>
          <cell r="AE3413">
            <v>42613</v>
          </cell>
          <cell r="AF3413" t="str">
            <v>16-17</v>
          </cell>
          <cell r="AG3413" t="str">
            <v>44) Aug-2016</v>
          </cell>
          <cell r="AH3413">
            <v>66.05</v>
          </cell>
          <cell r="AI3413">
            <v>42649</v>
          </cell>
          <cell r="AJ3413">
            <v>42649</v>
          </cell>
          <cell r="AK3413" t="str">
            <v>116216XSC000002</v>
          </cell>
          <cell r="AL3413" t="str">
            <v>BKDN0461162100531897</v>
          </cell>
          <cell r="AM3413">
            <v>42783</v>
          </cell>
          <cell r="AN3413" t="str">
            <v>cif</v>
          </cell>
          <cell r="AO3413">
            <v>33280</v>
          </cell>
        </row>
        <row r="3414">
          <cell r="K3414" t="str">
            <v>VVF/TAL/EXP/0427</v>
          </cell>
          <cell r="L3414" t="str">
            <v>Sea</v>
          </cell>
          <cell r="M3414" t="str">
            <v>DTA</v>
          </cell>
          <cell r="N3414" t="str">
            <v>TALOJA</v>
          </cell>
          <cell r="O3414">
            <v>9103750375</v>
          </cell>
          <cell r="AD3414">
            <v>9710371</v>
          </cell>
          <cell r="AE3414">
            <v>42609</v>
          </cell>
          <cell r="AF3414" t="str">
            <v>16-17</v>
          </cell>
          <cell r="AG3414" t="str">
            <v>44) Aug-2016</v>
          </cell>
          <cell r="AH3414">
            <v>66.05</v>
          </cell>
          <cell r="AI3414">
            <v>42649</v>
          </cell>
          <cell r="AJ3414">
            <v>42671</v>
          </cell>
          <cell r="AK3414" t="str">
            <v>116216XUC001290</v>
          </cell>
          <cell r="AL3414" t="str">
            <v>BKDN0461162100505950</v>
          </cell>
          <cell r="AM3414">
            <v>42738</v>
          </cell>
          <cell r="AN3414" t="str">
            <v>cif</v>
          </cell>
          <cell r="AO3414">
            <v>90850</v>
          </cell>
        </row>
        <row r="3415">
          <cell r="K3415" t="str">
            <v>VVF/TAL/EXP/0443</v>
          </cell>
          <cell r="L3415" t="str">
            <v>Sea</v>
          </cell>
          <cell r="M3415" t="str">
            <v>DTA</v>
          </cell>
          <cell r="N3415" t="str">
            <v>TALOJA</v>
          </cell>
          <cell r="O3415">
            <v>9103750394</v>
          </cell>
          <cell r="AD3415">
            <v>9798523</v>
          </cell>
          <cell r="AE3415">
            <v>42613</v>
          </cell>
          <cell r="AF3415" t="str">
            <v>16-17</v>
          </cell>
          <cell r="AG3415" t="str">
            <v>44) Aug-2016</v>
          </cell>
          <cell r="AH3415">
            <v>66.05</v>
          </cell>
          <cell r="AI3415">
            <v>42649</v>
          </cell>
          <cell r="AJ3415">
            <v>42642</v>
          </cell>
          <cell r="AK3415" t="str">
            <v>116216XSC001033</v>
          </cell>
          <cell r="AL3415" t="str">
            <v>BKDN0461162100505959</v>
          </cell>
          <cell r="AM3415">
            <v>42738</v>
          </cell>
          <cell r="AN3415" t="str">
            <v>CFR</v>
          </cell>
          <cell r="AO3415">
            <v>31560</v>
          </cell>
        </row>
        <row r="3416">
          <cell r="K3416" t="str">
            <v>VVF/TAL/EXP/0446</v>
          </cell>
          <cell r="L3416" t="str">
            <v>Sea</v>
          </cell>
          <cell r="M3416" t="str">
            <v>DTA</v>
          </cell>
          <cell r="N3416" t="str">
            <v>TALOJA</v>
          </cell>
          <cell r="O3416">
            <v>9103750396</v>
          </cell>
          <cell r="AD3416">
            <v>9818783</v>
          </cell>
          <cell r="AE3416">
            <v>42614</v>
          </cell>
          <cell r="AF3416" t="str">
            <v>16-17</v>
          </cell>
          <cell r="AG3416" t="str">
            <v>45) Sept-2016</v>
          </cell>
          <cell r="AH3416">
            <v>66.05</v>
          </cell>
          <cell r="AI3416">
            <v>42658</v>
          </cell>
          <cell r="AJ3416">
            <v>42635</v>
          </cell>
          <cell r="AK3416" t="e">
            <v>#N/A</v>
          </cell>
          <cell r="AL3416" t="e">
            <v>#N/A</v>
          </cell>
          <cell r="AN3416" t="str">
            <v>CFR</v>
          </cell>
        </row>
        <row r="3417">
          <cell r="K3417" t="str">
            <v>VVF/TAL/EXP/0447</v>
          </cell>
          <cell r="L3417" t="str">
            <v>Sea</v>
          </cell>
          <cell r="M3417" t="str">
            <v>DTA</v>
          </cell>
          <cell r="N3417" t="str">
            <v>TALOJA</v>
          </cell>
          <cell r="O3417">
            <v>9103750397</v>
          </cell>
          <cell r="AD3417">
            <v>9822801</v>
          </cell>
          <cell r="AE3417">
            <v>42614</v>
          </cell>
          <cell r="AF3417" t="str">
            <v>16-17</v>
          </cell>
          <cell r="AG3417" t="str">
            <v>45) Sept-2016</v>
          </cell>
          <cell r="AH3417">
            <v>66.05</v>
          </cell>
          <cell r="AI3417">
            <v>42658</v>
          </cell>
          <cell r="AJ3417" t="str">
            <v>no</v>
          </cell>
          <cell r="AK3417" t="e">
            <v>#N/A</v>
          </cell>
          <cell r="AL3417" t="e">
            <v>#N/A</v>
          </cell>
          <cell r="AN3417" t="str">
            <v>CIF</v>
          </cell>
        </row>
        <row r="3418">
          <cell r="K3418" t="str">
            <v>VVF/TAL/EXP/0448</v>
          </cell>
          <cell r="L3418" t="str">
            <v>Sea</v>
          </cell>
          <cell r="M3418" t="str">
            <v>DTA</v>
          </cell>
          <cell r="N3418" t="str">
            <v>TALOJA</v>
          </cell>
          <cell r="O3418">
            <v>9103750398</v>
          </cell>
          <cell r="AD3418">
            <v>9826863</v>
          </cell>
          <cell r="AE3418">
            <v>42614</v>
          </cell>
          <cell r="AF3418" t="str">
            <v>16-17</v>
          </cell>
          <cell r="AG3418" t="str">
            <v>45) Sept-2016</v>
          </cell>
          <cell r="AH3418">
            <v>66.05</v>
          </cell>
          <cell r="AI3418">
            <v>42658</v>
          </cell>
          <cell r="AJ3418">
            <v>42649</v>
          </cell>
          <cell r="AK3418" t="str">
            <v>116216XSC001035</v>
          </cell>
          <cell r="AL3418" t="str">
            <v>BKDN0461162100532040</v>
          </cell>
          <cell r="AM3418" t="str">
            <v>18.02.2017</v>
          </cell>
          <cell r="AN3418" t="str">
            <v>CFR</v>
          </cell>
          <cell r="AO3418">
            <v>62336</v>
          </cell>
        </row>
        <row r="3419">
          <cell r="K3419" t="str">
            <v>VVF/TAL/EXP/0450</v>
          </cell>
          <cell r="L3419" t="str">
            <v>Sea</v>
          </cell>
          <cell r="M3419" t="str">
            <v>DTA</v>
          </cell>
          <cell r="N3419" t="str">
            <v>TALOJA</v>
          </cell>
          <cell r="O3419">
            <v>9103750400</v>
          </cell>
          <cell r="AD3419">
            <v>9844627</v>
          </cell>
          <cell r="AE3419">
            <v>42615</v>
          </cell>
          <cell r="AF3419" t="str">
            <v>16-17</v>
          </cell>
          <cell r="AG3419" t="str">
            <v>45) Sept-2016</v>
          </cell>
          <cell r="AH3419">
            <v>66.2</v>
          </cell>
          <cell r="AI3419">
            <v>42658</v>
          </cell>
          <cell r="AJ3419">
            <v>42682</v>
          </cell>
          <cell r="AK3419" t="str">
            <v>116216XUC001354</v>
          </cell>
          <cell r="AL3419" t="str">
            <v>BKDN0461162100532041</v>
          </cell>
          <cell r="AM3419" t="str">
            <v>18.02.2017</v>
          </cell>
          <cell r="AN3419" t="str">
            <v>CIF</v>
          </cell>
          <cell r="AO3419">
            <v>285216</v>
          </cell>
        </row>
        <row r="3420">
          <cell r="K3420" t="str">
            <v>VVF/TAL/EXP/0451</v>
          </cell>
          <cell r="L3420" t="str">
            <v>Sea</v>
          </cell>
          <cell r="M3420" t="str">
            <v>DTA</v>
          </cell>
          <cell r="N3420" t="str">
            <v>TALOJA</v>
          </cell>
          <cell r="O3420">
            <v>9103750403</v>
          </cell>
          <cell r="AD3420">
            <v>9847783</v>
          </cell>
          <cell r="AE3420">
            <v>42615</v>
          </cell>
          <cell r="AF3420" t="str">
            <v>16-17</v>
          </cell>
          <cell r="AG3420" t="str">
            <v>45) Sept-2016</v>
          </cell>
          <cell r="AH3420">
            <v>66.2</v>
          </cell>
          <cell r="AI3420">
            <v>42658</v>
          </cell>
          <cell r="AJ3420">
            <v>42634</v>
          </cell>
          <cell r="AK3420" t="str">
            <v>11616XSC001085</v>
          </cell>
          <cell r="AL3420" t="str">
            <v>BKDN0461162100533461</v>
          </cell>
          <cell r="AM3420">
            <v>42800</v>
          </cell>
          <cell r="AN3420" t="str">
            <v>CFR</v>
          </cell>
          <cell r="AO3420">
            <v>42480</v>
          </cell>
        </row>
        <row r="3421">
          <cell r="K3421" t="str">
            <v>VVF/TAL/EXP/0452</v>
          </cell>
          <cell r="L3421" t="str">
            <v>Sea</v>
          </cell>
          <cell r="M3421" t="str">
            <v>DTA</v>
          </cell>
          <cell r="N3421" t="str">
            <v>TALOJA</v>
          </cell>
          <cell r="O3421">
            <v>9103750404</v>
          </cell>
          <cell r="AD3421">
            <v>9862895</v>
          </cell>
          <cell r="AE3421">
            <v>42616</v>
          </cell>
          <cell r="AF3421" t="str">
            <v>16-17</v>
          </cell>
          <cell r="AG3421" t="str">
            <v>45) Sept-2016</v>
          </cell>
          <cell r="AH3421">
            <v>66.2</v>
          </cell>
          <cell r="AI3421">
            <v>42658</v>
          </cell>
          <cell r="AJ3421">
            <v>42634</v>
          </cell>
          <cell r="AK3421" t="str">
            <v>11616XSC001085</v>
          </cell>
          <cell r="AL3421" t="str">
            <v>BKDN0461162100533462</v>
          </cell>
          <cell r="AM3421">
            <v>42800</v>
          </cell>
          <cell r="AN3421" t="str">
            <v>CFR</v>
          </cell>
          <cell r="AO3421">
            <v>42480</v>
          </cell>
        </row>
        <row r="3422">
          <cell r="K3422" t="str">
            <v>VVF/BULK/EXP/007</v>
          </cell>
          <cell r="L3422" t="str">
            <v>Sea</v>
          </cell>
          <cell r="M3422" t="str">
            <v>DTA</v>
          </cell>
          <cell r="N3422" t="str">
            <v>SION</v>
          </cell>
          <cell r="O3422">
            <v>9106750004</v>
          </cell>
          <cell r="AD3422">
            <v>9796746</v>
          </cell>
          <cell r="AE3422">
            <v>42613</v>
          </cell>
          <cell r="AF3422" t="str">
            <v>16-17</v>
          </cell>
          <cell r="AG3422" t="str">
            <v>45) Sept-2016</v>
          </cell>
          <cell r="AH3422">
            <v>1</v>
          </cell>
          <cell r="AI3422">
            <v>42658</v>
          </cell>
          <cell r="AJ3422">
            <v>42664</v>
          </cell>
          <cell r="AK3422" t="str">
            <v>00031617C0554</v>
          </cell>
          <cell r="AL3422" t="str">
            <v>UCBA0000003160215253</v>
          </cell>
          <cell r="AM3422">
            <v>42667</v>
          </cell>
          <cell r="AN3422" t="str">
            <v>CFR</v>
          </cell>
          <cell r="AO3422">
            <v>13108284</v>
          </cell>
        </row>
        <row r="3423">
          <cell r="K3423" t="str">
            <v>VVF/BULK/EXP/008</v>
          </cell>
          <cell r="L3423" t="str">
            <v>Sea</v>
          </cell>
          <cell r="M3423" t="str">
            <v>DTA</v>
          </cell>
          <cell r="N3423" t="str">
            <v>SION</v>
          </cell>
          <cell r="O3423">
            <v>9106750005</v>
          </cell>
          <cell r="AD3423">
            <v>9844632</v>
          </cell>
          <cell r="AE3423">
            <v>42615</v>
          </cell>
          <cell r="AF3423" t="str">
            <v>16-17</v>
          </cell>
          <cell r="AG3423" t="str">
            <v>45) Sept-2016</v>
          </cell>
          <cell r="AH3423">
            <v>1</v>
          </cell>
          <cell r="AI3423">
            <v>42658</v>
          </cell>
          <cell r="AJ3423">
            <v>42664</v>
          </cell>
          <cell r="AK3423" t="str">
            <v>00031617C0554</v>
          </cell>
          <cell r="AL3423" t="str">
            <v>UCBA0000003160215252</v>
          </cell>
          <cell r="AM3423">
            <v>42667</v>
          </cell>
          <cell r="AN3423" t="str">
            <v>CFR</v>
          </cell>
          <cell r="AO3423">
            <v>7828467</v>
          </cell>
        </row>
        <row r="3424">
          <cell r="K3424" t="str">
            <v>VVF/TAL/EXP/0445</v>
          </cell>
          <cell r="L3424" t="str">
            <v>Sea</v>
          </cell>
          <cell r="M3424" t="str">
            <v>DTA</v>
          </cell>
          <cell r="N3424" t="str">
            <v>TALOJA</v>
          </cell>
          <cell r="O3424">
            <v>9103750395</v>
          </cell>
          <cell r="AD3424">
            <v>9816415</v>
          </cell>
          <cell r="AE3424">
            <v>42614</v>
          </cell>
          <cell r="AF3424" t="str">
            <v>16-17</v>
          </cell>
          <cell r="AG3424" t="str">
            <v>45) Sept-2016</v>
          </cell>
          <cell r="AH3424">
            <v>66.2</v>
          </cell>
          <cell r="AI3424">
            <v>42658</v>
          </cell>
          <cell r="AJ3424">
            <v>42643</v>
          </cell>
          <cell r="AK3424" t="str">
            <v>116216XSC001081</v>
          </cell>
          <cell r="AL3424" t="str">
            <v>BKDN0461162100505960</v>
          </cell>
          <cell r="AM3424">
            <v>42738</v>
          </cell>
          <cell r="AN3424" t="str">
            <v>CIF</v>
          </cell>
          <cell r="AO3424">
            <v>19584</v>
          </cell>
        </row>
        <row r="3425">
          <cell r="K3425" t="str">
            <v>VVF/TAL/EXP/0449</v>
          </cell>
          <cell r="L3425" t="str">
            <v>Sea</v>
          </cell>
          <cell r="M3425" t="str">
            <v>DTA</v>
          </cell>
          <cell r="N3425" t="str">
            <v>TALOJA</v>
          </cell>
          <cell r="O3425">
            <v>9103750399</v>
          </cell>
          <cell r="AD3425">
            <v>9840031</v>
          </cell>
          <cell r="AE3425">
            <v>42615</v>
          </cell>
          <cell r="AF3425" t="str">
            <v>16-17</v>
          </cell>
          <cell r="AG3425" t="str">
            <v>45) Sept-2016</v>
          </cell>
          <cell r="AH3425">
            <v>66.2</v>
          </cell>
          <cell r="AI3425">
            <v>42658</v>
          </cell>
          <cell r="AJ3425">
            <v>42667</v>
          </cell>
          <cell r="AK3425" t="str">
            <v>116216XUC001264</v>
          </cell>
          <cell r="AL3425" t="str">
            <v>BKDN0461162100532042</v>
          </cell>
          <cell r="AM3425" t="str">
            <v>18.02.2017</v>
          </cell>
          <cell r="AN3425" t="str">
            <v>cfr</v>
          </cell>
          <cell r="AO3425">
            <v>31704</v>
          </cell>
        </row>
        <row r="3426">
          <cell r="K3426" t="str">
            <v>VVF/TAL/EXP/0453</v>
          </cell>
          <cell r="L3426" t="str">
            <v>Sea</v>
          </cell>
          <cell r="M3426" t="str">
            <v>DTA</v>
          </cell>
          <cell r="N3426" t="str">
            <v>TALOJA</v>
          </cell>
          <cell r="O3426">
            <v>9103750401</v>
          </cell>
          <cell r="AD3426">
            <v>9862883</v>
          </cell>
          <cell r="AE3426">
            <v>42616</v>
          </cell>
          <cell r="AF3426" t="str">
            <v>16-17</v>
          </cell>
          <cell r="AG3426" t="str">
            <v>45) Sept-2016</v>
          </cell>
          <cell r="AH3426">
            <v>66.2</v>
          </cell>
          <cell r="AI3426">
            <v>42662</v>
          </cell>
          <cell r="AJ3426">
            <v>42639</v>
          </cell>
          <cell r="AK3426" t="str">
            <v>116216XSC001082</v>
          </cell>
          <cell r="AL3426" t="str">
            <v>BKDN0461162100532043</v>
          </cell>
          <cell r="AM3426" t="str">
            <v>18.02.2017</v>
          </cell>
          <cell r="AN3426" t="str">
            <v>CIF</v>
          </cell>
          <cell r="AO3426">
            <v>20640</v>
          </cell>
        </row>
        <row r="3427">
          <cell r="K3427" t="str">
            <v>VVF/TAL/EXP/0455</v>
          </cell>
          <cell r="L3427" t="str">
            <v>Sea</v>
          </cell>
          <cell r="M3427" t="str">
            <v>DTA</v>
          </cell>
          <cell r="N3427" t="str">
            <v>TALOJA</v>
          </cell>
          <cell r="O3427">
            <v>9103750409</v>
          </cell>
          <cell r="AD3427">
            <v>9864366</v>
          </cell>
          <cell r="AE3427">
            <v>42616</v>
          </cell>
          <cell r="AF3427" t="str">
            <v>16-17</v>
          </cell>
          <cell r="AG3427" t="str">
            <v>45) Sept-2016</v>
          </cell>
          <cell r="AH3427">
            <v>66.2</v>
          </cell>
          <cell r="AI3427">
            <v>42662</v>
          </cell>
          <cell r="AJ3427">
            <v>42669</v>
          </cell>
          <cell r="AK3427" t="e">
            <v>#N/A</v>
          </cell>
          <cell r="AL3427" t="e">
            <v>#N/A</v>
          </cell>
          <cell r="AN3427" t="str">
            <v>CIF</v>
          </cell>
        </row>
        <row r="3428">
          <cell r="K3428" t="str">
            <v>VVF/TAL/EXP/0454</v>
          </cell>
          <cell r="L3428" t="str">
            <v>Sea</v>
          </cell>
          <cell r="M3428" t="str">
            <v>DTA</v>
          </cell>
          <cell r="N3428" t="str">
            <v>TALOJA</v>
          </cell>
          <cell r="O3428">
            <v>9103750402</v>
          </cell>
          <cell r="AD3428">
            <v>9864431</v>
          </cell>
          <cell r="AE3428">
            <v>42616</v>
          </cell>
          <cell r="AF3428" t="str">
            <v>16-17</v>
          </cell>
          <cell r="AG3428" t="str">
            <v>45) Sept-2016</v>
          </cell>
          <cell r="AH3428">
            <v>66.2</v>
          </cell>
          <cell r="AI3428">
            <v>42662</v>
          </cell>
          <cell r="AJ3428">
            <v>42691</v>
          </cell>
          <cell r="AK3428" t="e">
            <v>#N/A</v>
          </cell>
          <cell r="AL3428" t="e">
            <v>#N/A</v>
          </cell>
          <cell r="AN3428" t="str">
            <v>cfr</v>
          </cell>
        </row>
        <row r="3429">
          <cell r="K3429" t="str">
            <v>VVF/TAL/EXP/0442</v>
          </cell>
          <cell r="L3429" t="str">
            <v>Sea</v>
          </cell>
          <cell r="M3429" t="str">
            <v>DTA</v>
          </cell>
          <cell r="N3429" t="str">
            <v>TALOJA</v>
          </cell>
          <cell r="O3429">
            <v>9103750393</v>
          </cell>
          <cell r="AD3429">
            <v>9796854</v>
          </cell>
          <cell r="AE3429">
            <v>42613</v>
          </cell>
          <cell r="AF3429" t="str">
            <v>16-17</v>
          </cell>
          <cell r="AG3429" t="str">
            <v>45) Sept-2016</v>
          </cell>
          <cell r="AH3429">
            <v>66.2</v>
          </cell>
          <cell r="AI3429">
            <v>42658</v>
          </cell>
          <cell r="AJ3429">
            <v>42642</v>
          </cell>
          <cell r="AK3429" t="str">
            <v>116216XSC001091</v>
          </cell>
          <cell r="AL3429" t="str">
            <v>BKDN0461162100505958</v>
          </cell>
          <cell r="AM3429">
            <v>42738</v>
          </cell>
          <cell r="AN3429" t="str">
            <v>cif</v>
          </cell>
          <cell r="AO3429">
            <v>19580</v>
          </cell>
        </row>
        <row r="3430">
          <cell r="K3430" t="str">
            <v>VVF/TAL/EXP/0444</v>
          </cell>
          <cell r="L3430" t="str">
            <v>AIR</v>
          </cell>
          <cell r="M3430" t="str">
            <v>DTA</v>
          </cell>
          <cell r="N3430" t="str">
            <v>TALOJA</v>
          </cell>
          <cell r="O3430">
            <v>9103750410</v>
          </cell>
          <cell r="AD3430">
            <v>9892390</v>
          </cell>
          <cell r="AE3430">
            <v>42619</v>
          </cell>
          <cell r="AF3430" t="str">
            <v>16-17</v>
          </cell>
          <cell r="AG3430" t="str">
            <v>45) Sept-2016</v>
          </cell>
          <cell r="AH3430">
            <v>66.2</v>
          </cell>
          <cell r="AI3430">
            <v>42658</v>
          </cell>
          <cell r="AJ3430">
            <v>42724</v>
          </cell>
          <cell r="AK3430" t="str">
            <v>116216XUC001476</v>
          </cell>
          <cell r="AL3430" t="str">
            <v>BKDN0461162100532044</v>
          </cell>
          <cell r="AM3430" t="str">
            <v>18.02.2017</v>
          </cell>
          <cell r="AN3430" t="str">
            <v>FOB</v>
          </cell>
          <cell r="AO3430">
            <v>493.5</v>
          </cell>
        </row>
        <row r="3431">
          <cell r="K3431" t="str">
            <v>VVF/TAL/EXP/0456</v>
          </cell>
          <cell r="L3431" t="str">
            <v>Sea</v>
          </cell>
          <cell r="M3431" t="str">
            <v>DTA</v>
          </cell>
          <cell r="N3431" t="str">
            <v>TALOJA</v>
          </cell>
          <cell r="O3431">
            <v>9103750405</v>
          </cell>
          <cell r="AD3431">
            <v>9893147</v>
          </cell>
          <cell r="AE3431">
            <v>42619</v>
          </cell>
          <cell r="AF3431" t="str">
            <v>16-17</v>
          </cell>
          <cell r="AG3431" t="str">
            <v>45) Sept-2016</v>
          </cell>
          <cell r="AH3431">
            <v>66.2</v>
          </cell>
          <cell r="AI3431">
            <v>42671</v>
          </cell>
          <cell r="AJ3431" t="str">
            <v>no</v>
          </cell>
          <cell r="AK3431" t="e">
            <v>#N/A</v>
          </cell>
          <cell r="AL3431" t="e">
            <v>#N/A</v>
          </cell>
          <cell r="AN3431" t="str">
            <v>CIF</v>
          </cell>
        </row>
        <row r="3432">
          <cell r="K3432" t="str">
            <v>VVF/TAL/EXP/0458</v>
          </cell>
          <cell r="L3432" t="str">
            <v>Sea</v>
          </cell>
          <cell r="M3432" t="str">
            <v>DTA</v>
          </cell>
          <cell r="N3432" t="str">
            <v>TALOJA</v>
          </cell>
          <cell r="O3432">
            <v>9103750407</v>
          </cell>
          <cell r="AD3432">
            <v>9895576</v>
          </cell>
          <cell r="AE3432">
            <v>42619</v>
          </cell>
          <cell r="AF3432" t="str">
            <v>16-17</v>
          </cell>
          <cell r="AG3432" t="str">
            <v>45) Sept-2016</v>
          </cell>
          <cell r="AH3432">
            <v>66.2</v>
          </cell>
          <cell r="AI3432">
            <v>42662</v>
          </cell>
          <cell r="AJ3432">
            <v>42662</v>
          </cell>
          <cell r="AK3432" t="str">
            <v>116216XUC001293</v>
          </cell>
          <cell r="AL3432" t="str">
            <v>BKDN0461162100532045</v>
          </cell>
          <cell r="AM3432" t="str">
            <v>18.02.2017</v>
          </cell>
          <cell r="AN3432" t="str">
            <v>cif</v>
          </cell>
          <cell r="AO3432">
            <v>27723.47</v>
          </cell>
        </row>
        <row r="3433">
          <cell r="K3433" t="str">
            <v>VVF/TAL/EXP/0459</v>
          </cell>
          <cell r="L3433" t="str">
            <v>Sea</v>
          </cell>
          <cell r="M3433" t="str">
            <v>DTA</v>
          </cell>
          <cell r="N3433" t="str">
            <v>TALOJA</v>
          </cell>
          <cell r="O3433">
            <v>9103750408</v>
          </cell>
          <cell r="AD3433">
            <v>9897801</v>
          </cell>
          <cell r="AE3433">
            <v>42619</v>
          </cell>
          <cell r="AF3433" t="str">
            <v>16-17</v>
          </cell>
          <cell r="AG3433" t="str">
            <v>45) Sept-2016</v>
          </cell>
          <cell r="AH3433">
            <v>66.2</v>
          </cell>
          <cell r="AI3433">
            <v>42662</v>
          </cell>
          <cell r="AJ3433">
            <v>42619</v>
          </cell>
          <cell r="AK3433" t="str">
            <v>116217XUC000210</v>
          </cell>
          <cell r="AL3433" t="str">
            <v>BKDN0461162100535390</v>
          </cell>
          <cell r="AM3433">
            <v>42815</v>
          </cell>
          <cell r="AN3433" t="str">
            <v>cfr</v>
          </cell>
          <cell r="AO3433">
            <v>16320</v>
          </cell>
        </row>
        <row r="3434">
          <cell r="K3434" t="str">
            <v>VVF/TAL/EXP/0460</v>
          </cell>
          <cell r="L3434" t="str">
            <v>Sea</v>
          </cell>
          <cell r="M3434" t="str">
            <v>DTA</v>
          </cell>
          <cell r="N3434" t="str">
            <v>TALOJA</v>
          </cell>
          <cell r="O3434">
            <v>9103750411</v>
          </cell>
          <cell r="AD3434">
            <v>9915875</v>
          </cell>
          <cell r="AE3434">
            <v>42620</v>
          </cell>
          <cell r="AF3434" t="str">
            <v>16-17</v>
          </cell>
          <cell r="AG3434" t="str">
            <v>45) Sept-2016</v>
          </cell>
          <cell r="AH3434">
            <v>66.2</v>
          </cell>
          <cell r="AI3434">
            <v>42662</v>
          </cell>
          <cell r="AJ3434">
            <v>42695</v>
          </cell>
          <cell r="AK3434" t="str">
            <v>116216XUC001090</v>
          </cell>
          <cell r="AL3434" t="str">
            <v>BKDN0461162100531872</v>
          </cell>
          <cell r="AM3434">
            <v>42783</v>
          </cell>
          <cell r="AN3434" t="str">
            <v>cif</v>
          </cell>
          <cell r="AO3434">
            <v>4682.38</v>
          </cell>
        </row>
        <row r="3435">
          <cell r="K3435" t="str">
            <v>VVF/TAL/EXP/0461</v>
          </cell>
          <cell r="L3435" t="str">
            <v>Sea</v>
          </cell>
          <cell r="M3435" t="str">
            <v>DTA</v>
          </cell>
          <cell r="N3435" t="str">
            <v>TALOJA</v>
          </cell>
          <cell r="O3435">
            <v>9103750412</v>
          </cell>
          <cell r="AD3435">
            <v>9922665</v>
          </cell>
          <cell r="AE3435">
            <v>42620</v>
          </cell>
          <cell r="AF3435" t="str">
            <v>16-17</v>
          </cell>
          <cell r="AG3435" t="str">
            <v>45) Sept-2016</v>
          </cell>
          <cell r="AH3435">
            <v>66.2</v>
          </cell>
          <cell r="AI3435">
            <v>42662</v>
          </cell>
          <cell r="AJ3435">
            <v>42662</v>
          </cell>
          <cell r="AK3435" t="str">
            <v>116216XUC001294</v>
          </cell>
          <cell r="AL3435" t="str">
            <v>BKDN0461162100532046</v>
          </cell>
          <cell r="AM3435" t="str">
            <v>18.02.2017</v>
          </cell>
          <cell r="AN3435" t="str">
            <v>cif</v>
          </cell>
          <cell r="AO3435">
            <v>26537.11</v>
          </cell>
        </row>
        <row r="3436">
          <cell r="K3436" t="str">
            <v>VVF/TAL/EXP/0457</v>
          </cell>
          <cell r="L3436" t="str">
            <v>Sea</v>
          </cell>
          <cell r="M3436" t="str">
            <v>DTA</v>
          </cell>
          <cell r="N3436" t="str">
            <v>TALOJA</v>
          </cell>
          <cell r="O3436">
            <v>9103750406</v>
          </cell>
          <cell r="AD3436">
            <v>9893029</v>
          </cell>
          <cell r="AE3436">
            <v>42619</v>
          </cell>
          <cell r="AF3436" t="str">
            <v>16-17</v>
          </cell>
          <cell r="AG3436" t="str">
            <v>45) Sept-2016</v>
          </cell>
          <cell r="AH3436">
            <v>66.2</v>
          </cell>
          <cell r="AI3436">
            <v>42671</v>
          </cell>
          <cell r="AJ3436">
            <v>42643</v>
          </cell>
          <cell r="AK3436" t="str">
            <v>116216XSC001150</v>
          </cell>
          <cell r="AL3436" t="str">
            <v>BKDN0461162100531873</v>
          </cell>
          <cell r="AM3436">
            <v>42783</v>
          </cell>
          <cell r="AN3436" t="str">
            <v>cfr</v>
          </cell>
          <cell r="AO3436">
            <v>65000</v>
          </cell>
        </row>
        <row r="3437">
          <cell r="K3437" t="str">
            <v>VVF/TAL/EXP/0466</v>
          </cell>
          <cell r="L3437" t="str">
            <v>Sea</v>
          </cell>
          <cell r="M3437" t="str">
            <v>DTA</v>
          </cell>
          <cell r="N3437" t="str">
            <v>TALOJA</v>
          </cell>
          <cell r="O3437">
            <v>9103750417</v>
          </cell>
          <cell r="AD3437">
            <v>9969090</v>
          </cell>
          <cell r="AE3437">
            <v>42622</v>
          </cell>
          <cell r="AF3437" t="str">
            <v>16-17</v>
          </cell>
          <cell r="AG3437" t="str">
            <v>45) Sept-2016</v>
          </cell>
          <cell r="AH3437">
            <v>66.2</v>
          </cell>
          <cell r="AI3437">
            <v>42664</v>
          </cell>
          <cell r="AJ3437">
            <v>42717</v>
          </cell>
          <cell r="AK3437" t="str">
            <v>116216XUC001089</v>
          </cell>
          <cell r="AL3437" t="str">
            <v>BKDN0461162100532047</v>
          </cell>
          <cell r="AM3437" t="str">
            <v>18.02.2017</v>
          </cell>
          <cell r="AN3437" t="str">
            <v>cif</v>
          </cell>
          <cell r="AO3437">
            <v>32005</v>
          </cell>
        </row>
        <row r="3438">
          <cell r="K3438" t="str">
            <v>VVF/TAL/EXP/0463</v>
          </cell>
          <cell r="L3438" t="str">
            <v>Sea</v>
          </cell>
          <cell r="M3438" t="str">
            <v>DTA</v>
          </cell>
          <cell r="N3438" t="str">
            <v>TALOJA</v>
          </cell>
          <cell r="O3438">
            <v>9103750414</v>
          </cell>
          <cell r="AD3438">
            <v>9945944</v>
          </cell>
          <cell r="AE3438">
            <v>42621</v>
          </cell>
          <cell r="AF3438" t="str">
            <v>16-17</v>
          </cell>
          <cell r="AG3438" t="str">
            <v>45) Sept-2016</v>
          </cell>
          <cell r="AH3438">
            <v>66.2</v>
          </cell>
          <cell r="AI3438">
            <v>42662</v>
          </cell>
          <cell r="AJ3438">
            <v>42612</v>
          </cell>
          <cell r="AK3438" t="str">
            <v>116217XSC000014</v>
          </cell>
          <cell r="AL3438" t="str">
            <v>BKDN0461162100531874</v>
          </cell>
          <cell r="AM3438">
            <v>42783</v>
          </cell>
          <cell r="AN3438" t="str">
            <v>cif</v>
          </cell>
          <cell r="AO3438">
            <v>24600</v>
          </cell>
        </row>
        <row r="3439">
          <cell r="K3439" t="str">
            <v>VVF/TAL/EXP/0465</v>
          </cell>
          <cell r="L3439" t="str">
            <v>Sea</v>
          </cell>
          <cell r="M3439" t="str">
            <v>DTA</v>
          </cell>
          <cell r="N3439" t="str">
            <v>TALOJA</v>
          </cell>
          <cell r="O3439">
            <v>9103750416</v>
          </cell>
          <cell r="AD3439">
            <v>9966374</v>
          </cell>
          <cell r="AE3439">
            <v>42622</v>
          </cell>
          <cell r="AF3439" t="str">
            <v>16-17</v>
          </cell>
          <cell r="AG3439" t="str">
            <v>45) Sept-2016</v>
          </cell>
          <cell r="AH3439">
            <v>66.2</v>
          </cell>
          <cell r="AI3439">
            <v>42664</v>
          </cell>
          <cell r="AJ3439">
            <v>42620</v>
          </cell>
          <cell r="AK3439" t="str">
            <v>116217XSC000133</v>
          </cell>
          <cell r="AL3439" t="str">
            <v>BKDN0461162100531875</v>
          </cell>
          <cell r="AM3439">
            <v>42783</v>
          </cell>
          <cell r="AN3439" t="str">
            <v>cif</v>
          </cell>
          <cell r="AO3439">
            <v>21120</v>
          </cell>
        </row>
        <row r="3440">
          <cell r="K3440" t="str">
            <v>VVF/TAL/EXP/0467</v>
          </cell>
          <cell r="L3440" t="str">
            <v>Sea</v>
          </cell>
          <cell r="M3440" t="str">
            <v>DTA</v>
          </cell>
          <cell r="N3440" t="str">
            <v>TALOJA</v>
          </cell>
          <cell r="O3440">
            <v>9103750418</v>
          </cell>
          <cell r="AD3440">
            <v>9982786</v>
          </cell>
          <cell r="AE3440">
            <v>42623</v>
          </cell>
          <cell r="AF3440" t="str">
            <v>16-17</v>
          </cell>
          <cell r="AG3440" t="str">
            <v>45) Sept-2016</v>
          </cell>
          <cell r="AH3440">
            <v>66.2</v>
          </cell>
          <cell r="AI3440">
            <v>42664</v>
          </cell>
          <cell r="AJ3440">
            <v>42620</v>
          </cell>
          <cell r="AK3440" t="str">
            <v>116217XSC000132</v>
          </cell>
          <cell r="AL3440" t="str">
            <v>BKDN0461162100531876</v>
          </cell>
          <cell r="AM3440">
            <v>42783</v>
          </cell>
          <cell r="AN3440" t="str">
            <v>cif</v>
          </cell>
          <cell r="AO3440">
            <v>21120</v>
          </cell>
        </row>
        <row r="3441">
          <cell r="K3441" t="str">
            <v>VVF/TAL/EXP/0464</v>
          </cell>
          <cell r="L3441" t="str">
            <v>Sea</v>
          </cell>
          <cell r="M3441" t="str">
            <v>DTA</v>
          </cell>
          <cell r="N3441" t="str">
            <v>TALOJA</v>
          </cell>
          <cell r="O3441">
            <v>9103750415</v>
          </cell>
          <cell r="AD3441">
            <v>9966015</v>
          </cell>
          <cell r="AE3441">
            <v>42622</v>
          </cell>
          <cell r="AF3441" t="str">
            <v>16-17</v>
          </cell>
          <cell r="AG3441" t="str">
            <v>45) Sept-2016</v>
          </cell>
          <cell r="AH3441">
            <v>66.2</v>
          </cell>
          <cell r="AI3441">
            <v>42664</v>
          </cell>
          <cell r="AJ3441">
            <v>42668</v>
          </cell>
          <cell r="AK3441" t="str">
            <v>116216XSC001107</v>
          </cell>
          <cell r="AL3441" t="str">
            <v>BKDN0461162100532048</v>
          </cell>
          <cell r="AM3441" t="str">
            <v>18.02.2017</v>
          </cell>
          <cell r="AN3441" t="str">
            <v>CIF</v>
          </cell>
          <cell r="AO3441">
            <v>22350</v>
          </cell>
        </row>
        <row r="3442">
          <cell r="K3442" t="str">
            <v>VVF/TAL/EXP/0472</v>
          </cell>
          <cell r="L3442" t="str">
            <v>Sea</v>
          </cell>
          <cell r="M3442" t="str">
            <v>DTA</v>
          </cell>
          <cell r="N3442" t="str">
            <v>TALOJA</v>
          </cell>
          <cell r="O3442">
            <v>9103750424</v>
          </cell>
          <cell r="AD3442">
            <v>1008955</v>
          </cell>
          <cell r="AE3442">
            <v>42625</v>
          </cell>
          <cell r="AF3442" t="str">
            <v>16-17</v>
          </cell>
          <cell r="AG3442" t="str">
            <v>45) Sept-2016</v>
          </cell>
          <cell r="AH3442">
            <v>66.2</v>
          </cell>
          <cell r="AI3442">
            <v>42664</v>
          </cell>
          <cell r="AJ3442">
            <v>42646</v>
          </cell>
          <cell r="AK3442" t="e">
            <v>#N/A</v>
          </cell>
          <cell r="AL3442" t="e">
            <v>#N/A</v>
          </cell>
          <cell r="AN3442" t="str">
            <v>cfr</v>
          </cell>
        </row>
        <row r="3443">
          <cell r="K3443" t="str">
            <v>VVF/TAL/EXP/0483</v>
          </cell>
          <cell r="L3443" t="str">
            <v>Sea</v>
          </cell>
          <cell r="M3443" t="str">
            <v>DTA</v>
          </cell>
          <cell r="N3443" t="str">
            <v>TALOJA</v>
          </cell>
          <cell r="O3443">
            <v>9103750433</v>
          </cell>
          <cell r="AD3443">
            <v>1043408</v>
          </cell>
          <cell r="AE3443">
            <v>42627</v>
          </cell>
          <cell r="AF3443" t="str">
            <v>16-17</v>
          </cell>
          <cell r="AG3443" t="str">
            <v>45) Sept-2016</v>
          </cell>
          <cell r="AH3443">
            <v>66.2</v>
          </cell>
          <cell r="AI3443">
            <v>42664</v>
          </cell>
          <cell r="AJ3443">
            <v>42650</v>
          </cell>
          <cell r="AK3443" t="str">
            <v>0160FBN16000163</v>
          </cell>
          <cell r="AL3443" t="str">
            <v>BKID0000160160977501</v>
          </cell>
          <cell r="AM3443">
            <v>42653</v>
          </cell>
          <cell r="AN3443" t="str">
            <v>CIF</v>
          </cell>
          <cell r="AO3443">
            <v>16910</v>
          </cell>
        </row>
        <row r="3444">
          <cell r="K3444" t="str">
            <v>VVF/TAL/EXP/0470</v>
          </cell>
          <cell r="L3444" t="str">
            <v>Sea</v>
          </cell>
          <cell r="M3444" t="str">
            <v>DTA</v>
          </cell>
          <cell r="N3444" t="str">
            <v>TALOJA</v>
          </cell>
          <cell r="O3444">
            <v>9103750421</v>
          </cell>
          <cell r="AD3444">
            <v>9993542</v>
          </cell>
          <cell r="AE3444">
            <v>42625</v>
          </cell>
          <cell r="AF3444" t="str">
            <v>16-17</v>
          </cell>
          <cell r="AG3444" t="str">
            <v>45) Sept-2016</v>
          </cell>
          <cell r="AH3444">
            <v>66.2</v>
          </cell>
          <cell r="AI3444">
            <v>42671</v>
          </cell>
          <cell r="AJ3444">
            <v>42696</v>
          </cell>
          <cell r="AK3444" t="str">
            <v>116216XUC001405</v>
          </cell>
          <cell r="AL3444" t="str">
            <v>BKDN0461162100532049</v>
          </cell>
          <cell r="AM3444" t="str">
            <v>18.02.2017</v>
          </cell>
          <cell r="AN3444" t="str">
            <v>cif</v>
          </cell>
          <cell r="AO3444">
            <v>18222.5</v>
          </cell>
        </row>
        <row r="3445">
          <cell r="K3445" t="str">
            <v>VVF/TAL/EXP/0471</v>
          </cell>
          <cell r="L3445" t="str">
            <v>Sea</v>
          </cell>
          <cell r="M3445" t="str">
            <v>DTA</v>
          </cell>
          <cell r="N3445" t="str">
            <v>TALOJA</v>
          </cell>
          <cell r="O3445">
            <v>9103750422</v>
          </cell>
          <cell r="AD3445">
            <v>1002802</v>
          </cell>
          <cell r="AE3445">
            <v>42625</v>
          </cell>
          <cell r="AF3445" t="str">
            <v>16-17</v>
          </cell>
          <cell r="AG3445" t="str">
            <v>45) Sept-2016</v>
          </cell>
          <cell r="AH3445">
            <v>66.2</v>
          </cell>
          <cell r="AI3445">
            <v>42664</v>
          </cell>
          <cell r="AJ3445">
            <v>42662</v>
          </cell>
          <cell r="AK3445" t="str">
            <v>116216XUC001299</v>
          </cell>
          <cell r="AL3445" t="str">
            <v>BKDN0461162100531877</v>
          </cell>
          <cell r="AM3445">
            <v>42783</v>
          </cell>
          <cell r="AN3445" t="str">
            <v>cif</v>
          </cell>
          <cell r="AO3445">
            <v>59614.38</v>
          </cell>
        </row>
        <row r="3446">
          <cell r="K3446" t="str">
            <v>VVF/TAL/EXP/0477</v>
          </cell>
          <cell r="L3446" t="str">
            <v>Sea</v>
          </cell>
          <cell r="M3446" t="str">
            <v>DTA</v>
          </cell>
          <cell r="N3446" t="str">
            <v>TALOJA</v>
          </cell>
          <cell r="O3446">
            <v>9103750428</v>
          </cell>
          <cell r="AD3446">
            <v>1019219</v>
          </cell>
          <cell r="AE3446">
            <v>42626</v>
          </cell>
          <cell r="AF3446" t="str">
            <v>16-17</v>
          </cell>
          <cell r="AG3446" t="str">
            <v>45) Sept-2016</v>
          </cell>
          <cell r="AH3446">
            <v>66.2</v>
          </cell>
          <cell r="AI3446">
            <v>42664</v>
          </cell>
          <cell r="AJ3446">
            <v>42662</v>
          </cell>
          <cell r="AK3446" t="str">
            <v>116216XUC001300</v>
          </cell>
          <cell r="AL3446" t="str">
            <v>BKDN0461162100531878</v>
          </cell>
          <cell r="AM3446">
            <v>42783</v>
          </cell>
          <cell r="AN3446" t="str">
            <v>cif</v>
          </cell>
          <cell r="AO3446">
            <v>29926.26</v>
          </cell>
        </row>
        <row r="3447">
          <cell r="K3447" t="str">
            <v>VVF/TAL/EXP/0468</v>
          </cell>
          <cell r="L3447" t="str">
            <v>Sea</v>
          </cell>
          <cell r="M3447" t="str">
            <v>DTA</v>
          </cell>
          <cell r="N3447" t="str">
            <v>TALOJA</v>
          </cell>
          <cell r="O3447">
            <v>9103750420</v>
          </cell>
          <cell r="AD3447">
            <v>9982791</v>
          </cell>
          <cell r="AE3447">
            <v>42623</v>
          </cell>
          <cell r="AF3447" t="str">
            <v>16-17</v>
          </cell>
          <cell r="AG3447" t="str">
            <v>45) Sept-2016</v>
          </cell>
          <cell r="AH3447">
            <v>66.2</v>
          </cell>
          <cell r="AI3447">
            <v>42664</v>
          </cell>
          <cell r="AJ3447">
            <v>42662</v>
          </cell>
          <cell r="AK3447" t="str">
            <v>116216XUC001292</v>
          </cell>
          <cell r="AL3447" t="str">
            <v>BKDN0461162100532050</v>
          </cell>
          <cell r="AM3447" t="str">
            <v>18.02.2017</v>
          </cell>
          <cell r="AN3447" t="str">
            <v>cif</v>
          </cell>
          <cell r="AO3447">
            <v>49533.120000000003</v>
          </cell>
        </row>
        <row r="3448">
          <cell r="K3448" t="str">
            <v>VVF/TAL/EXP/0469</v>
          </cell>
          <cell r="L3448" t="str">
            <v>Sea</v>
          </cell>
          <cell r="M3448" t="str">
            <v>DTA</v>
          </cell>
          <cell r="N3448" t="str">
            <v>TALOJA</v>
          </cell>
          <cell r="O3448">
            <v>9103750419</v>
          </cell>
          <cell r="AD3448">
            <v>9983736</v>
          </cell>
          <cell r="AE3448">
            <v>42623</v>
          </cell>
          <cell r="AF3448" t="str">
            <v>16-17</v>
          </cell>
          <cell r="AG3448" t="str">
            <v>45) Sept-2016</v>
          </cell>
          <cell r="AH3448">
            <v>66.2</v>
          </cell>
          <cell r="AI3448">
            <v>42664</v>
          </cell>
          <cell r="AJ3448">
            <v>42662</v>
          </cell>
          <cell r="AK3448" t="str">
            <v>116216XUC001301</v>
          </cell>
          <cell r="AL3448" t="str">
            <v>BKDN0461162100532051</v>
          </cell>
          <cell r="AM3448" t="str">
            <v>18.02.2017</v>
          </cell>
          <cell r="AN3448" t="str">
            <v>cif</v>
          </cell>
          <cell r="AO3448">
            <v>29807.19</v>
          </cell>
        </row>
        <row r="3449">
          <cell r="K3449" t="str">
            <v>VVF/TAL/EXP/0473</v>
          </cell>
          <cell r="L3449" t="str">
            <v>Sea</v>
          </cell>
          <cell r="M3449" t="str">
            <v>DTA</v>
          </cell>
          <cell r="N3449" t="str">
            <v>TALOJA</v>
          </cell>
          <cell r="O3449">
            <v>9103750423</v>
          </cell>
          <cell r="AD3449">
            <v>1005749</v>
          </cell>
          <cell r="AE3449">
            <v>42625</v>
          </cell>
          <cell r="AF3449" t="str">
            <v>16-17</v>
          </cell>
          <cell r="AG3449" t="str">
            <v>45) Sept-2016</v>
          </cell>
          <cell r="AH3449">
            <v>66.2</v>
          </cell>
          <cell r="AI3449">
            <v>42664</v>
          </cell>
          <cell r="AJ3449">
            <v>42656</v>
          </cell>
          <cell r="AK3449" t="str">
            <v>116216XSC001133</v>
          </cell>
          <cell r="AL3449" t="str">
            <v>BKDN0461162100532052</v>
          </cell>
          <cell r="AM3449" t="str">
            <v>18.02.2017</v>
          </cell>
          <cell r="AN3449" t="str">
            <v>cfr</v>
          </cell>
          <cell r="AO3449">
            <v>10290</v>
          </cell>
        </row>
        <row r="3450">
          <cell r="K3450" t="str">
            <v>VVF/TAL/EXP/0482</v>
          </cell>
          <cell r="L3450" t="str">
            <v>Sea</v>
          </cell>
          <cell r="M3450" t="str">
            <v>DTA</v>
          </cell>
          <cell r="N3450" t="str">
            <v>TALOJA</v>
          </cell>
          <cell r="O3450">
            <v>9103750434</v>
          </cell>
          <cell r="AD3450">
            <v>1039232</v>
          </cell>
          <cell r="AE3450">
            <v>42627</v>
          </cell>
          <cell r="AF3450" t="str">
            <v>16-17</v>
          </cell>
          <cell r="AG3450" t="str">
            <v>45) Sept-2016</v>
          </cell>
          <cell r="AH3450">
            <v>66.2</v>
          </cell>
          <cell r="AI3450">
            <v>42664</v>
          </cell>
          <cell r="AJ3450">
            <v>42691</v>
          </cell>
          <cell r="AK3450" t="str">
            <v>116216XUC001151</v>
          </cell>
          <cell r="AL3450" t="str">
            <v>BKDN0461162100533440</v>
          </cell>
          <cell r="AM3450">
            <v>42800</v>
          </cell>
          <cell r="AN3450" t="str">
            <v>cfr</v>
          </cell>
          <cell r="AO3450">
            <v>16980</v>
          </cell>
        </row>
        <row r="3451">
          <cell r="K3451" t="str">
            <v>VVF/TAL/EXP/0484</v>
          </cell>
          <cell r="L3451" t="str">
            <v>Sea</v>
          </cell>
          <cell r="M3451" t="str">
            <v>DTA</v>
          </cell>
          <cell r="N3451" t="str">
            <v>TALOJA</v>
          </cell>
          <cell r="O3451">
            <v>9103750435</v>
          </cell>
          <cell r="AD3451">
            <v>1048065</v>
          </cell>
          <cell r="AE3451">
            <v>42627</v>
          </cell>
          <cell r="AF3451" t="str">
            <v>16-17</v>
          </cell>
          <cell r="AG3451" t="str">
            <v>45) Sept-2016</v>
          </cell>
          <cell r="AH3451">
            <v>66.2</v>
          </cell>
          <cell r="AI3451">
            <v>42664</v>
          </cell>
          <cell r="AJ3451">
            <v>42691</v>
          </cell>
          <cell r="AK3451" t="str">
            <v>116216XUC001151</v>
          </cell>
          <cell r="AL3451" t="str">
            <v>BKDN0461162100533441</v>
          </cell>
          <cell r="AM3451">
            <v>42800</v>
          </cell>
          <cell r="AN3451" t="str">
            <v>cfr</v>
          </cell>
          <cell r="AO3451">
            <v>24840</v>
          </cell>
        </row>
        <row r="3452">
          <cell r="K3452" t="str">
            <v>VVF/TAL/EXP/0474</v>
          </cell>
          <cell r="L3452" t="str">
            <v>Sea</v>
          </cell>
          <cell r="M3452" t="str">
            <v>DTA</v>
          </cell>
          <cell r="N3452" t="str">
            <v>TALOJA</v>
          </cell>
          <cell r="O3452">
            <v>9103750425</v>
          </cell>
          <cell r="AD3452">
            <v>1009027</v>
          </cell>
          <cell r="AE3452">
            <v>42625</v>
          </cell>
          <cell r="AF3452" t="str">
            <v>16-17</v>
          </cell>
          <cell r="AG3452" t="str">
            <v>45) Sept-2016</v>
          </cell>
          <cell r="AH3452">
            <v>66.2</v>
          </cell>
          <cell r="AI3452">
            <v>42671</v>
          </cell>
          <cell r="AJ3452">
            <v>42662</v>
          </cell>
          <cell r="AK3452" t="str">
            <v>116216XUC001310</v>
          </cell>
          <cell r="AL3452" t="str">
            <v>BKDN0461162100533443</v>
          </cell>
          <cell r="AM3452">
            <v>42800</v>
          </cell>
          <cell r="AN3452" t="str">
            <v>cif</v>
          </cell>
          <cell r="AO3452">
            <v>27300</v>
          </cell>
        </row>
        <row r="3453">
          <cell r="K3453" t="str">
            <v>VVF/TAL/EXP/0475</v>
          </cell>
          <cell r="L3453" t="str">
            <v>Sea</v>
          </cell>
          <cell r="M3453" t="str">
            <v>DTA</v>
          </cell>
          <cell r="N3453" t="str">
            <v>TALOJA</v>
          </cell>
          <cell r="O3453">
            <v>9103750426</v>
          </cell>
          <cell r="AD3453">
            <v>1015158</v>
          </cell>
          <cell r="AE3453">
            <v>42626</v>
          </cell>
          <cell r="AF3453" t="str">
            <v>16-17</v>
          </cell>
          <cell r="AG3453" t="str">
            <v>45) Sept-2016</v>
          </cell>
          <cell r="AH3453">
            <v>66.2</v>
          </cell>
          <cell r="AI3453">
            <v>42671</v>
          </cell>
          <cell r="AJ3453">
            <v>42662</v>
          </cell>
          <cell r="AK3453" t="str">
            <v>116216XUC001310</v>
          </cell>
          <cell r="AL3453" t="str">
            <v>BKDN0461162100533444</v>
          </cell>
          <cell r="AM3453">
            <v>42800</v>
          </cell>
          <cell r="AN3453" t="str">
            <v>CIF</v>
          </cell>
          <cell r="AO3453">
            <v>27300</v>
          </cell>
        </row>
        <row r="3454">
          <cell r="K3454" t="str">
            <v>VVF/TAL/EXP/0476</v>
          </cell>
          <cell r="L3454" t="str">
            <v>Sea</v>
          </cell>
          <cell r="M3454" t="str">
            <v>DTA</v>
          </cell>
          <cell r="N3454" t="str">
            <v>TALOJA</v>
          </cell>
          <cell r="O3454">
            <v>9103750427</v>
          </cell>
          <cell r="AD3454">
            <v>1016985</v>
          </cell>
          <cell r="AE3454">
            <v>42626</v>
          </cell>
          <cell r="AF3454" t="str">
            <v>16-17</v>
          </cell>
          <cell r="AG3454" t="str">
            <v>45) Sept-2016</v>
          </cell>
          <cell r="AH3454">
            <v>66.2</v>
          </cell>
          <cell r="AI3454">
            <v>42664</v>
          </cell>
          <cell r="AJ3454">
            <v>42662</v>
          </cell>
          <cell r="AK3454" t="str">
            <v>116216XUC001309</v>
          </cell>
          <cell r="AL3454" t="str">
            <v>BKDN0461162100532053</v>
          </cell>
          <cell r="AM3454" t="str">
            <v>18.02.2017</v>
          </cell>
          <cell r="AN3454" t="str">
            <v>cif</v>
          </cell>
          <cell r="AO3454">
            <v>29112.62</v>
          </cell>
        </row>
        <row r="3455">
          <cell r="K3455" t="str">
            <v>VVF/TAL/EXP/0480</v>
          </cell>
          <cell r="L3455" t="str">
            <v>Sea</v>
          </cell>
          <cell r="M3455" t="str">
            <v>DTA</v>
          </cell>
          <cell r="N3455" t="str">
            <v>TALOJA</v>
          </cell>
          <cell r="O3455">
            <v>9103750431</v>
          </cell>
          <cell r="AD3455">
            <v>1021734</v>
          </cell>
          <cell r="AE3455">
            <v>42626</v>
          </cell>
          <cell r="AF3455" t="str">
            <v>16-17</v>
          </cell>
          <cell r="AG3455" t="str">
            <v>45) Sept-2016</v>
          </cell>
          <cell r="AH3455">
            <v>66.2</v>
          </cell>
          <cell r="AI3455">
            <v>42664</v>
          </cell>
          <cell r="AJ3455">
            <v>42662</v>
          </cell>
          <cell r="AK3455" t="str">
            <v>116216XUC001313</v>
          </cell>
          <cell r="AL3455" t="str">
            <v>BKDN0461162100532054</v>
          </cell>
          <cell r="AM3455" t="str">
            <v>18.02.2017</v>
          </cell>
          <cell r="AN3455" t="str">
            <v>cif</v>
          </cell>
          <cell r="AO3455">
            <v>28251.65</v>
          </cell>
        </row>
        <row r="3456">
          <cell r="K3456" t="str">
            <v>VVF/TAL/EXP/0481</v>
          </cell>
          <cell r="L3456" t="str">
            <v>Sea</v>
          </cell>
          <cell r="M3456" t="str">
            <v>DTA</v>
          </cell>
          <cell r="N3456" t="str">
            <v>TALOJA</v>
          </cell>
          <cell r="O3456">
            <v>9103750432</v>
          </cell>
          <cell r="AD3456">
            <v>1039250</v>
          </cell>
          <cell r="AE3456">
            <v>42627</v>
          </cell>
          <cell r="AF3456" t="str">
            <v>16-17</v>
          </cell>
          <cell r="AG3456" t="str">
            <v>45) Sept-2016</v>
          </cell>
          <cell r="AH3456">
            <v>66.2</v>
          </cell>
          <cell r="AI3456">
            <v>42664</v>
          </cell>
          <cell r="AJ3456">
            <v>42642</v>
          </cell>
          <cell r="AK3456" t="str">
            <v>116216XSC001122</v>
          </cell>
          <cell r="AL3456" t="str">
            <v>BKDN0461162100532055</v>
          </cell>
          <cell r="AM3456" t="str">
            <v>18.02.2017</v>
          </cell>
          <cell r="AN3456" t="str">
            <v>cif</v>
          </cell>
          <cell r="AO3456">
            <v>20610</v>
          </cell>
        </row>
        <row r="3457">
          <cell r="K3457" t="str">
            <v>VVF/BULK/EXP/009</v>
          </cell>
          <cell r="L3457" t="str">
            <v>Sea</v>
          </cell>
          <cell r="M3457" t="str">
            <v>DTA</v>
          </cell>
          <cell r="N3457" t="str">
            <v>SION</v>
          </cell>
          <cell r="O3457">
            <v>9106750006</v>
          </cell>
          <cell r="AD3457">
            <v>1042019</v>
          </cell>
          <cell r="AE3457">
            <v>42627</v>
          </cell>
          <cell r="AF3457" t="str">
            <v>16-17</v>
          </cell>
          <cell r="AG3457" t="str">
            <v>45) Sept-2016</v>
          </cell>
          <cell r="AH3457">
            <v>1</v>
          </cell>
          <cell r="AI3457">
            <v>42662</v>
          </cell>
          <cell r="AJ3457">
            <v>42669</v>
          </cell>
          <cell r="AK3457" t="str">
            <v>00031617C0665</v>
          </cell>
          <cell r="AL3457" t="str">
            <v>UCBA0000003160215656</v>
          </cell>
          <cell r="AM3457">
            <v>42670</v>
          </cell>
          <cell r="AN3457" t="str">
            <v>cfr</v>
          </cell>
          <cell r="AO3457">
            <v>5227890.88</v>
          </cell>
        </row>
        <row r="3458">
          <cell r="K3458" t="str">
            <v>VVF/TAL/EXP/0489</v>
          </cell>
          <cell r="L3458" t="str">
            <v>Sea</v>
          </cell>
          <cell r="M3458" t="str">
            <v>DTA</v>
          </cell>
          <cell r="N3458" t="str">
            <v>TALOJA</v>
          </cell>
          <cell r="O3458">
            <v>9103750441</v>
          </cell>
          <cell r="AD3458">
            <v>1064437</v>
          </cell>
          <cell r="AE3458">
            <v>42628</v>
          </cell>
          <cell r="AF3458" t="str">
            <v>16-17</v>
          </cell>
          <cell r="AG3458" t="str">
            <v>45) Sept-2016</v>
          </cell>
          <cell r="AH3458">
            <v>66.2</v>
          </cell>
          <cell r="AI3458">
            <v>42671</v>
          </cell>
          <cell r="AJ3458">
            <v>42662</v>
          </cell>
          <cell r="AK3458" t="str">
            <v>116216XUC001314</v>
          </cell>
          <cell r="AL3458" t="str">
            <v>BKDN0461162100532056</v>
          </cell>
          <cell r="AM3458" t="str">
            <v>18.02.2017</v>
          </cell>
          <cell r="AN3458" t="str">
            <v>cif</v>
          </cell>
          <cell r="AO3458">
            <v>61241.67</v>
          </cell>
        </row>
        <row r="3459">
          <cell r="K3459" t="str">
            <v>VVF/TAL/EXP/0488</v>
          </cell>
          <cell r="L3459" t="str">
            <v>Sea</v>
          </cell>
          <cell r="M3459" t="str">
            <v>DTA</v>
          </cell>
          <cell r="N3459" t="str">
            <v>TALOJA</v>
          </cell>
          <cell r="O3459">
            <v>9103750437</v>
          </cell>
          <cell r="AD3459">
            <v>1064445</v>
          </cell>
          <cell r="AE3459">
            <v>42628</v>
          </cell>
          <cell r="AF3459" t="str">
            <v>16-17</v>
          </cell>
          <cell r="AG3459" t="str">
            <v>45) Sept-2016</v>
          </cell>
          <cell r="AH3459">
            <v>66.05</v>
          </cell>
          <cell r="AI3459">
            <v>42664</v>
          </cell>
          <cell r="AJ3459">
            <v>42606</v>
          </cell>
          <cell r="AK3459" t="str">
            <v>116216XSC001134</v>
          </cell>
          <cell r="AL3459" t="str">
            <v>BKDN0461162100531879</v>
          </cell>
          <cell r="AM3459">
            <v>42783</v>
          </cell>
          <cell r="AN3459" t="str">
            <v>cfr</v>
          </cell>
          <cell r="AO3459">
            <v>47440</v>
          </cell>
        </row>
        <row r="3460">
          <cell r="K3460" t="str">
            <v>VVF/TAL/EXP/0478</v>
          </cell>
          <cell r="L3460" t="str">
            <v>Sea</v>
          </cell>
          <cell r="M3460" t="str">
            <v>DTA</v>
          </cell>
          <cell r="N3460" t="str">
            <v>TALOJA</v>
          </cell>
          <cell r="O3460">
            <v>9103750429</v>
          </cell>
          <cell r="AD3460">
            <v>1019251</v>
          </cell>
          <cell r="AE3460">
            <v>42626</v>
          </cell>
          <cell r="AF3460" t="str">
            <v>16-17</v>
          </cell>
          <cell r="AG3460" t="str">
            <v>45) Sept-2016</v>
          </cell>
          <cell r="AH3460">
            <v>66.2</v>
          </cell>
          <cell r="AI3460">
            <v>42671</v>
          </cell>
          <cell r="AJ3460">
            <v>42676</v>
          </cell>
          <cell r="AK3460" t="str">
            <v>116216XUC001330</v>
          </cell>
          <cell r="AL3460" t="str">
            <v>BKDN0461162100532057</v>
          </cell>
          <cell r="AM3460" t="str">
            <v>18.02.2017</v>
          </cell>
          <cell r="AN3460" t="str">
            <v>CIF</v>
          </cell>
          <cell r="AO3460">
            <v>165715.79999999999</v>
          </cell>
        </row>
        <row r="3461">
          <cell r="K3461" t="str">
            <v>VVF/TAL/EXP/0479</v>
          </cell>
          <cell r="L3461" t="str">
            <v>Sea</v>
          </cell>
          <cell r="M3461" t="str">
            <v>DTA</v>
          </cell>
          <cell r="N3461" t="str">
            <v>TALOJA</v>
          </cell>
          <cell r="O3461">
            <v>9103750430</v>
          </cell>
          <cell r="AD3461">
            <v>1020272</v>
          </cell>
          <cell r="AE3461">
            <v>42626</v>
          </cell>
          <cell r="AF3461" t="str">
            <v>16-17</v>
          </cell>
          <cell r="AG3461" t="str">
            <v>45) Sept-2016</v>
          </cell>
          <cell r="AH3461">
            <v>66.2</v>
          </cell>
          <cell r="AI3461">
            <v>42671</v>
          </cell>
          <cell r="AJ3461">
            <v>42676</v>
          </cell>
          <cell r="AK3461" t="str">
            <v>116216XUC001331</v>
          </cell>
          <cell r="AL3461" t="str">
            <v>BKDN0461162100532058</v>
          </cell>
          <cell r="AM3461" t="str">
            <v>18.02.2017</v>
          </cell>
          <cell r="AN3461" t="str">
            <v>cif</v>
          </cell>
          <cell r="AO3461">
            <v>104985.43</v>
          </cell>
        </row>
        <row r="3462">
          <cell r="K3462" t="str">
            <v>VVF/TAL/EXP/0486</v>
          </cell>
          <cell r="L3462" t="str">
            <v>Sea</v>
          </cell>
          <cell r="M3462" t="str">
            <v>DTA</v>
          </cell>
          <cell r="N3462" t="str">
            <v>TALOJA</v>
          </cell>
          <cell r="O3462">
            <v>9103750436</v>
          </cell>
          <cell r="AD3462">
            <v>1048070</v>
          </cell>
          <cell r="AE3462">
            <v>42627</v>
          </cell>
          <cell r="AF3462" t="str">
            <v>16-17</v>
          </cell>
          <cell r="AG3462" t="str">
            <v>45) Sept-2016</v>
          </cell>
          <cell r="AH3462">
            <v>66.2</v>
          </cell>
          <cell r="AI3462">
            <v>42671</v>
          </cell>
          <cell r="AJ3462">
            <v>42682</v>
          </cell>
          <cell r="AK3462" t="str">
            <v>116216XSC001253</v>
          </cell>
          <cell r="AL3462" t="str">
            <v>BKDN0461162100532059</v>
          </cell>
          <cell r="AM3462" t="str">
            <v>18.02.2017</v>
          </cell>
          <cell r="AN3462" t="str">
            <v>cfr</v>
          </cell>
          <cell r="AO3462">
            <v>65520</v>
          </cell>
        </row>
        <row r="3463">
          <cell r="K3463" t="str">
            <v>VVF/TAL/EXP/0490</v>
          </cell>
          <cell r="L3463" t="str">
            <v>Sea</v>
          </cell>
          <cell r="M3463" t="str">
            <v>DTA</v>
          </cell>
          <cell r="N3463" t="str">
            <v>TALOJA</v>
          </cell>
          <cell r="O3463">
            <v>9103750438</v>
          </cell>
          <cell r="AD3463">
            <v>1072138</v>
          </cell>
          <cell r="AE3463">
            <v>42629</v>
          </cell>
          <cell r="AF3463" t="str">
            <v>16-17</v>
          </cell>
          <cell r="AG3463" t="str">
            <v>45) Sept-2016</v>
          </cell>
          <cell r="AH3463">
            <v>66.05</v>
          </cell>
          <cell r="AI3463">
            <v>42671</v>
          </cell>
          <cell r="AJ3463">
            <v>42650</v>
          </cell>
          <cell r="AK3463" t="str">
            <v>116216XSC001231</v>
          </cell>
          <cell r="AL3463" t="str">
            <v>BKDN0461162100533452</v>
          </cell>
          <cell r="AM3463">
            <v>42800</v>
          </cell>
          <cell r="AN3463" t="str">
            <v>cfr</v>
          </cell>
          <cell r="AO3463">
            <v>32500</v>
          </cell>
        </row>
        <row r="3464">
          <cell r="K3464" t="str">
            <v>VVF/TAL/EXP/0491</v>
          </cell>
          <cell r="L3464" t="str">
            <v>Sea</v>
          </cell>
          <cell r="M3464" t="str">
            <v>DTA</v>
          </cell>
          <cell r="N3464" t="str">
            <v>TALOJA</v>
          </cell>
          <cell r="O3464">
            <v>9103750439</v>
          </cell>
          <cell r="AD3464">
            <v>1077627</v>
          </cell>
          <cell r="AE3464">
            <v>42629</v>
          </cell>
          <cell r="AF3464" t="str">
            <v>16-17</v>
          </cell>
          <cell r="AG3464" t="str">
            <v>45) Sept-2016</v>
          </cell>
          <cell r="AH3464">
            <v>66.05</v>
          </cell>
          <cell r="AI3464">
            <v>42671</v>
          </cell>
          <cell r="AJ3464">
            <v>42650</v>
          </cell>
          <cell r="AK3464" t="str">
            <v>116216XSC001231</v>
          </cell>
          <cell r="AL3464" t="str">
            <v>BKDN0461162100533453</v>
          </cell>
          <cell r="AM3464">
            <v>42800</v>
          </cell>
          <cell r="AN3464" t="str">
            <v>cfr</v>
          </cell>
          <cell r="AO3464">
            <v>32500</v>
          </cell>
        </row>
        <row r="3465">
          <cell r="K3465" t="str">
            <v>VVF/TAL/EXP/0494</v>
          </cell>
          <cell r="L3465" t="str">
            <v>Sea</v>
          </cell>
          <cell r="M3465" t="str">
            <v>DTA</v>
          </cell>
          <cell r="N3465" t="str">
            <v>TALOJA</v>
          </cell>
          <cell r="O3465">
            <v>9103750445</v>
          </cell>
          <cell r="AD3465">
            <v>1089173</v>
          </cell>
          <cell r="AE3465">
            <v>42629</v>
          </cell>
          <cell r="AF3465" t="str">
            <v>16-17</v>
          </cell>
          <cell r="AG3465" t="str">
            <v>45) Sept-2016</v>
          </cell>
          <cell r="AH3465">
            <v>1</v>
          </cell>
          <cell r="AI3465">
            <v>42671</v>
          </cell>
          <cell r="AJ3465">
            <v>42669</v>
          </cell>
          <cell r="AK3465" t="str">
            <v>00031617C0645</v>
          </cell>
          <cell r="AL3465" t="str">
            <v>UCBA0000003160215652</v>
          </cell>
          <cell r="AM3465">
            <v>42670</v>
          </cell>
          <cell r="AN3465" t="str">
            <v>cfr</v>
          </cell>
          <cell r="AO3465">
            <v>4822124.96</v>
          </cell>
        </row>
        <row r="3466">
          <cell r="K3466" t="str">
            <v>VVF/TAL/EXP/0496</v>
          </cell>
          <cell r="L3466" t="str">
            <v>Sea</v>
          </cell>
          <cell r="M3466" t="str">
            <v>DTA</v>
          </cell>
          <cell r="N3466" t="str">
            <v>TALOJA</v>
          </cell>
          <cell r="O3466">
            <v>9103750446</v>
          </cell>
          <cell r="AD3466">
            <v>1105962</v>
          </cell>
          <cell r="AE3466">
            <v>42630</v>
          </cell>
          <cell r="AF3466" t="str">
            <v>16-17</v>
          </cell>
          <cell r="AG3466" t="str">
            <v>45) Sept-2016</v>
          </cell>
          <cell r="AH3466">
            <v>1</v>
          </cell>
          <cell r="AI3466">
            <v>42671</v>
          </cell>
          <cell r="AJ3466">
            <v>42669</v>
          </cell>
          <cell r="AK3466" t="str">
            <v>00031617C0645</v>
          </cell>
          <cell r="AL3466" t="str">
            <v>UCBA0000003160215653</v>
          </cell>
          <cell r="AM3466">
            <v>42670</v>
          </cell>
          <cell r="AN3466" t="str">
            <v>cfr</v>
          </cell>
          <cell r="AO3466">
            <v>7280823</v>
          </cell>
        </row>
        <row r="3467">
          <cell r="K3467" t="str">
            <v>VVF/TAL/EXP/0487</v>
          </cell>
          <cell r="L3467" t="str">
            <v>Sea</v>
          </cell>
          <cell r="M3467" t="str">
            <v>DTA</v>
          </cell>
          <cell r="N3467" t="str">
            <v>TALOJA</v>
          </cell>
          <cell r="O3467">
            <v>9103750440</v>
          </cell>
          <cell r="AD3467">
            <v>1063719</v>
          </cell>
          <cell r="AE3467">
            <v>42628</v>
          </cell>
          <cell r="AF3467" t="str">
            <v>16-17</v>
          </cell>
          <cell r="AG3467" t="str">
            <v>45) Sept-2016</v>
          </cell>
          <cell r="AH3467">
            <v>66.2</v>
          </cell>
          <cell r="AI3467">
            <v>42688</v>
          </cell>
          <cell r="AJ3467">
            <v>42691</v>
          </cell>
          <cell r="AK3467" t="e">
            <v>#N/A</v>
          </cell>
          <cell r="AL3467" t="e">
            <v>#N/A</v>
          </cell>
          <cell r="AN3467" t="str">
            <v>CIF</v>
          </cell>
        </row>
        <row r="3468">
          <cell r="K3468" t="str">
            <v>VVF/TAL/EXP/0492</v>
          </cell>
          <cell r="L3468" t="str">
            <v>Sea</v>
          </cell>
          <cell r="M3468" t="str">
            <v>DTA</v>
          </cell>
          <cell r="N3468" t="str">
            <v>TALOJA</v>
          </cell>
          <cell r="O3468">
            <v>9103750442</v>
          </cell>
          <cell r="AD3468">
            <v>1085697</v>
          </cell>
          <cell r="AE3468">
            <v>42629</v>
          </cell>
          <cell r="AF3468" t="str">
            <v>16-17</v>
          </cell>
          <cell r="AG3468" t="str">
            <v>45) Sept-2016</v>
          </cell>
          <cell r="AH3468">
            <v>66.05</v>
          </cell>
          <cell r="AI3468">
            <v>42671</v>
          </cell>
          <cell r="AJ3468">
            <v>42643</v>
          </cell>
          <cell r="AK3468" t="str">
            <v>116216XSC001134</v>
          </cell>
          <cell r="AL3468" t="str">
            <v>BKDN0461162100531880</v>
          </cell>
          <cell r="AM3468">
            <v>42783</v>
          </cell>
          <cell r="AN3468" t="str">
            <v>CIF</v>
          </cell>
          <cell r="AO3468">
            <v>22320</v>
          </cell>
        </row>
        <row r="3469">
          <cell r="K3469" t="str">
            <v>VVF/TAL/EXP/0493</v>
          </cell>
          <cell r="L3469" t="str">
            <v>Sea</v>
          </cell>
          <cell r="M3469" t="str">
            <v>DTA</v>
          </cell>
          <cell r="N3469" t="str">
            <v>TALOJA</v>
          </cell>
          <cell r="O3469">
            <v>9103750443</v>
          </cell>
          <cell r="AD3469">
            <v>1089180</v>
          </cell>
          <cell r="AE3469">
            <v>42629</v>
          </cell>
          <cell r="AF3469" t="str">
            <v>16-17</v>
          </cell>
          <cell r="AG3469" t="str">
            <v>45) Sept-2016</v>
          </cell>
          <cell r="AH3469">
            <v>66.05</v>
          </cell>
          <cell r="AI3469">
            <v>42671</v>
          </cell>
          <cell r="AJ3469">
            <v>42650</v>
          </cell>
          <cell r="AK3469" t="str">
            <v>116216XSC001119</v>
          </cell>
          <cell r="AL3469" t="str">
            <v>BKDN0461162100532060</v>
          </cell>
          <cell r="AM3469" t="str">
            <v>18.02.2017</v>
          </cell>
          <cell r="AN3469" t="str">
            <v>CIF</v>
          </cell>
          <cell r="AO3469">
            <v>17340</v>
          </cell>
        </row>
        <row r="3470">
          <cell r="K3470" t="str">
            <v>VVF/TAL/EXP/0502</v>
          </cell>
          <cell r="L3470" t="str">
            <v>Sea</v>
          </cell>
          <cell r="M3470" t="str">
            <v>DTA</v>
          </cell>
          <cell r="N3470" t="str">
            <v>TALOJA</v>
          </cell>
          <cell r="O3470">
            <v>9103750456</v>
          </cell>
          <cell r="AD3470">
            <v>1132569</v>
          </cell>
          <cell r="AE3470">
            <v>42632</v>
          </cell>
          <cell r="AF3470" t="str">
            <v>16-17</v>
          </cell>
          <cell r="AG3470" t="str">
            <v>45) Sept-2016</v>
          </cell>
          <cell r="AH3470">
            <v>66.05</v>
          </cell>
          <cell r="AI3470">
            <v>42671</v>
          </cell>
          <cell r="AJ3470">
            <v>42724</v>
          </cell>
          <cell r="AK3470" t="str">
            <v>116216XUC001477</v>
          </cell>
          <cell r="AL3470" t="str">
            <v>BKDN0461162100532061</v>
          </cell>
          <cell r="AM3470" t="str">
            <v>18.02.2017</v>
          </cell>
          <cell r="AN3470" t="str">
            <v>cfr</v>
          </cell>
          <cell r="AO3470">
            <v>28912.5</v>
          </cell>
        </row>
        <row r="3471">
          <cell r="K3471" t="str">
            <v>VVF/TAL/EXP/0499</v>
          </cell>
          <cell r="L3471" t="str">
            <v>Sea</v>
          </cell>
          <cell r="M3471" t="str">
            <v>DTA</v>
          </cell>
          <cell r="N3471" t="str">
            <v>TALOJA</v>
          </cell>
          <cell r="O3471">
            <v>9103750444</v>
          </cell>
          <cell r="AD3471">
            <v>1108528</v>
          </cell>
          <cell r="AE3471">
            <v>42630</v>
          </cell>
          <cell r="AF3471" t="str">
            <v>16-17</v>
          </cell>
          <cell r="AG3471" t="str">
            <v>45) Sept-2016</v>
          </cell>
          <cell r="AH3471">
            <v>66.05</v>
          </cell>
          <cell r="AI3471">
            <v>42671</v>
          </cell>
          <cell r="AJ3471">
            <v>42650</v>
          </cell>
          <cell r="AK3471" t="str">
            <v>116216XSC001155</v>
          </cell>
          <cell r="AL3471" t="str">
            <v>BKDN0461162100532062</v>
          </cell>
          <cell r="AM3471" t="str">
            <v>18.02.2017</v>
          </cell>
          <cell r="AN3471" t="str">
            <v>cfr</v>
          </cell>
          <cell r="AO3471">
            <v>70080</v>
          </cell>
        </row>
        <row r="3472">
          <cell r="K3472" t="str">
            <v>VVF/TAL/EXP/0498</v>
          </cell>
          <cell r="L3472" t="str">
            <v>Sea</v>
          </cell>
          <cell r="M3472" t="str">
            <v>DTA</v>
          </cell>
          <cell r="N3472" t="str">
            <v>TALOJA</v>
          </cell>
          <cell r="O3472">
            <v>9103750447</v>
          </cell>
          <cell r="AD3472">
            <v>1108538</v>
          </cell>
          <cell r="AE3472">
            <v>42630</v>
          </cell>
          <cell r="AF3472" t="str">
            <v>16-17</v>
          </cell>
          <cell r="AG3472" t="str">
            <v>45) Sept-2016</v>
          </cell>
          <cell r="AH3472">
            <v>66.05</v>
          </cell>
          <cell r="AI3472">
            <v>42671</v>
          </cell>
          <cell r="AJ3472">
            <v>42662</v>
          </cell>
          <cell r="AK3472" t="str">
            <v>116216XUC001311</v>
          </cell>
          <cell r="AL3472" t="str">
            <v>BKDN0461162100532063</v>
          </cell>
          <cell r="AM3472" t="str">
            <v>18.02.2017</v>
          </cell>
          <cell r="AN3472" t="str">
            <v>CIF</v>
          </cell>
          <cell r="AO3472">
            <v>49533.120000000003</v>
          </cell>
        </row>
        <row r="3473">
          <cell r="K3473" t="str">
            <v>VVF/TAL/EXP/0507</v>
          </cell>
          <cell r="L3473" t="str">
            <v>Sea</v>
          </cell>
          <cell r="M3473" t="str">
            <v>DTA</v>
          </cell>
          <cell r="N3473" t="str">
            <v>TALOJA</v>
          </cell>
          <cell r="O3473">
            <v>9103750455</v>
          </cell>
          <cell r="AD3473">
            <v>1163181</v>
          </cell>
          <cell r="AE3473">
            <v>42633</v>
          </cell>
          <cell r="AF3473" t="str">
            <v>16-17</v>
          </cell>
          <cell r="AG3473" t="str">
            <v>45) Sept-2016</v>
          </cell>
          <cell r="AH3473">
            <v>66.05</v>
          </cell>
          <cell r="AI3473">
            <v>42679</v>
          </cell>
          <cell r="AJ3473">
            <v>42662</v>
          </cell>
          <cell r="AK3473" t="str">
            <v>116216XUC001305</v>
          </cell>
          <cell r="AL3473" t="str">
            <v>BKDN0461162100532064</v>
          </cell>
          <cell r="AM3473" t="str">
            <v>18.02.2017</v>
          </cell>
          <cell r="AN3473" t="str">
            <v>CIF</v>
          </cell>
          <cell r="AO3473">
            <v>43794.79</v>
          </cell>
        </row>
        <row r="3474">
          <cell r="K3474" t="str">
            <v>VVF/TAL/EXP/0497</v>
          </cell>
          <cell r="L3474" t="str">
            <v>Sea</v>
          </cell>
          <cell r="M3474" t="str">
            <v>DTA</v>
          </cell>
          <cell r="N3474" t="str">
            <v>TALOJA</v>
          </cell>
          <cell r="O3474">
            <v>9103750448</v>
          </cell>
          <cell r="AD3474">
            <v>1108526</v>
          </cell>
          <cell r="AE3474">
            <v>42630</v>
          </cell>
          <cell r="AF3474" t="str">
            <v>16-17</v>
          </cell>
          <cell r="AG3474" t="str">
            <v>45) Sept-2016</v>
          </cell>
          <cell r="AH3474">
            <v>66.05</v>
          </cell>
          <cell r="AI3474">
            <v>42671</v>
          </cell>
          <cell r="AJ3474">
            <v>42662</v>
          </cell>
          <cell r="AK3474" t="str">
            <v>116216XUC001312</v>
          </cell>
          <cell r="AL3474" t="str">
            <v>BKDN0461162100533426</v>
          </cell>
          <cell r="AM3474">
            <v>42800</v>
          </cell>
          <cell r="AN3474" t="str">
            <v>cif</v>
          </cell>
          <cell r="AO3474">
            <v>29807.19</v>
          </cell>
        </row>
        <row r="3475">
          <cell r="K3475" t="str">
            <v>VVF/TAL/EXP/0500</v>
          </cell>
          <cell r="L3475" t="str">
            <v>Sea</v>
          </cell>
          <cell r="M3475" t="str">
            <v>DTA</v>
          </cell>
          <cell r="N3475" t="str">
            <v>TALOJA</v>
          </cell>
          <cell r="O3475">
            <v>9103750449</v>
          </cell>
          <cell r="AD3475">
            <v>1126671</v>
          </cell>
          <cell r="AE3475">
            <v>42632</v>
          </cell>
          <cell r="AF3475" t="str">
            <v>16-17</v>
          </cell>
          <cell r="AG3475" t="str">
            <v>45) Sept-2016</v>
          </cell>
          <cell r="AH3475">
            <v>66.05</v>
          </cell>
          <cell r="AI3475">
            <v>42671</v>
          </cell>
          <cell r="AJ3475">
            <v>42662</v>
          </cell>
          <cell r="AK3475" t="str">
            <v>116216XUC001308</v>
          </cell>
          <cell r="AL3475" t="str">
            <v>BKDN0461162100533469</v>
          </cell>
          <cell r="AM3475">
            <v>42800</v>
          </cell>
          <cell r="AN3475" t="str">
            <v>cif</v>
          </cell>
          <cell r="AO3475">
            <v>83706.210000000006</v>
          </cell>
        </row>
        <row r="3476">
          <cell r="K3476" t="str">
            <v>VVF/TAL/EXP/0501</v>
          </cell>
          <cell r="L3476" t="str">
            <v>Sea</v>
          </cell>
          <cell r="M3476" t="str">
            <v>DTA</v>
          </cell>
          <cell r="N3476" t="str">
            <v>TALOJA</v>
          </cell>
          <cell r="O3476">
            <v>9103750451</v>
          </cell>
          <cell r="AD3476">
            <v>1132581</v>
          </cell>
          <cell r="AE3476">
            <v>42632</v>
          </cell>
          <cell r="AF3476" t="str">
            <v>16-17</v>
          </cell>
          <cell r="AG3476" t="str">
            <v>45) Sept-2016</v>
          </cell>
          <cell r="AH3476">
            <v>66.05</v>
          </cell>
          <cell r="AI3476">
            <v>42671</v>
          </cell>
          <cell r="AJ3476">
            <v>42685</v>
          </cell>
          <cell r="AK3476" t="str">
            <v>116216XUC001152</v>
          </cell>
          <cell r="AL3476" t="str">
            <v>BKDN0461162100533489</v>
          </cell>
          <cell r="AM3476">
            <v>42800</v>
          </cell>
          <cell r="AN3476" t="str">
            <v>cif</v>
          </cell>
          <cell r="AO3476">
            <v>303304</v>
          </cell>
        </row>
        <row r="3477">
          <cell r="K3477" t="str">
            <v>VVF/TAL/EXP/0504</v>
          </cell>
          <cell r="L3477" t="str">
            <v>Sea</v>
          </cell>
          <cell r="M3477" t="str">
            <v>DTA</v>
          </cell>
          <cell r="N3477" t="str">
            <v>TALOJA</v>
          </cell>
          <cell r="O3477">
            <v>9103750452</v>
          </cell>
          <cell r="AD3477">
            <v>1150634</v>
          </cell>
          <cell r="AE3477">
            <v>42633</v>
          </cell>
          <cell r="AF3477" t="str">
            <v>16-17</v>
          </cell>
          <cell r="AG3477" t="str">
            <v>45) Sept-2016</v>
          </cell>
          <cell r="AH3477">
            <v>66.05</v>
          </cell>
          <cell r="AI3477">
            <v>42671</v>
          </cell>
          <cell r="AJ3477">
            <v>42662</v>
          </cell>
          <cell r="AK3477" t="str">
            <v>116216XUC001308</v>
          </cell>
          <cell r="AL3477" t="str">
            <v>BKDN0461162100533470</v>
          </cell>
          <cell r="AM3477">
            <v>42800</v>
          </cell>
          <cell r="AN3477" t="str">
            <v>cif</v>
          </cell>
          <cell r="AO3477">
            <v>27902.07</v>
          </cell>
        </row>
        <row r="3478">
          <cell r="K3478" t="str">
            <v>VVF/TAL/EXP/0519</v>
          </cell>
          <cell r="L3478" t="str">
            <v>Sea</v>
          </cell>
          <cell r="M3478" t="str">
            <v>DTA</v>
          </cell>
          <cell r="N3478" t="str">
            <v>TALOJA</v>
          </cell>
          <cell r="O3478">
            <v>9103750460</v>
          </cell>
          <cell r="AD3478">
            <v>1195304</v>
          </cell>
          <cell r="AE3478">
            <v>42635</v>
          </cell>
          <cell r="AF3478" t="str">
            <v>16-17</v>
          </cell>
          <cell r="AG3478" t="str">
            <v>45) Sept-2016</v>
          </cell>
          <cell r="AH3478">
            <v>66.05</v>
          </cell>
          <cell r="AI3478">
            <v>42685</v>
          </cell>
          <cell r="AJ3478">
            <v>42662</v>
          </cell>
          <cell r="AK3478" t="str">
            <v>116216XUC001329</v>
          </cell>
          <cell r="AL3478" t="str">
            <v>BKDN0461162100532065</v>
          </cell>
          <cell r="AM3478" t="str">
            <v>18.02.2017</v>
          </cell>
          <cell r="AN3478" t="str">
            <v>CIF</v>
          </cell>
          <cell r="AO3478">
            <v>196312.6</v>
          </cell>
        </row>
        <row r="3479">
          <cell r="K3479" t="str">
            <v>VVF/BULK/EXP/010</v>
          </cell>
          <cell r="L3479" t="str">
            <v>Sea</v>
          </cell>
          <cell r="M3479" t="str">
            <v>DTA</v>
          </cell>
          <cell r="N3479" t="str">
            <v>SION</v>
          </cell>
          <cell r="O3479">
            <v>9106750007</v>
          </cell>
          <cell r="AD3479">
            <v>1122579</v>
          </cell>
          <cell r="AE3479">
            <v>42632</v>
          </cell>
          <cell r="AF3479" t="str">
            <v>16-17</v>
          </cell>
          <cell r="AG3479" t="str">
            <v>45) Sept-2016</v>
          </cell>
          <cell r="AH3479">
            <v>1</v>
          </cell>
          <cell r="AI3479">
            <v>42686</v>
          </cell>
          <cell r="AJ3479">
            <v>42632</v>
          </cell>
          <cell r="AK3479" t="str">
            <v>116217XSC000126</v>
          </cell>
          <cell r="AL3479" t="str">
            <v>BKDN0461162100535372</v>
          </cell>
          <cell r="AM3479">
            <v>42815</v>
          </cell>
          <cell r="AN3479" t="str">
            <v>cfr</v>
          </cell>
          <cell r="AO3479">
            <v>13097038</v>
          </cell>
        </row>
        <row r="3480">
          <cell r="K3480" t="str">
            <v>VVF/BULK/EXP/011</v>
          </cell>
          <cell r="L3480" t="str">
            <v>Sea</v>
          </cell>
          <cell r="M3480" t="str">
            <v>DTA</v>
          </cell>
          <cell r="N3480" t="str">
            <v>SION</v>
          </cell>
          <cell r="O3480">
            <v>9106750007</v>
          </cell>
          <cell r="AD3480">
            <v>1150980</v>
          </cell>
          <cell r="AE3480">
            <v>42633</v>
          </cell>
          <cell r="AF3480" t="str">
            <v>16-17</v>
          </cell>
          <cell r="AG3480" t="str">
            <v>45) Sept-2016</v>
          </cell>
          <cell r="AH3480">
            <v>1</v>
          </cell>
          <cell r="AI3480">
            <v>42664</v>
          </cell>
          <cell r="AJ3480">
            <v>42612</v>
          </cell>
          <cell r="AK3480" t="e">
            <v>#N/A</v>
          </cell>
          <cell r="AL3480" t="e">
            <v>#N/A</v>
          </cell>
          <cell r="AN3480" t="str">
            <v>cfr</v>
          </cell>
        </row>
        <row r="3481">
          <cell r="K3481" t="str">
            <v>VVF/BULK/EXP/012</v>
          </cell>
          <cell r="L3481" t="str">
            <v>Sea</v>
          </cell>
          <cell r="M3481" t="str">
            <v>DTA</v>
          </cell>
          <cell r="N3481" t="str">
            <v>SION</v>
          </cell>
          <cell r="O3481">
            <v>9106750007</v>
          </cell>
          <cell r="AD3481">
            <v>1208978</v>
          </cell>
          <cell r="AE3481">
            <v>42635</v>
          </cell>
          <cell r="AF3481" t="str">
            <v>16-17</v>
          </cell>
          <cell r="AG3481" t="str">
            <v>45) Sept-2016</v>
          </cell>
          <cell r="AH3481">
            <v>1</v>
          </cell>
          <cell r="AI3481">
            <v>42664</v>
          </cell>
          <cell r="AJ3481">
            <v>42612</v>
          </cell>
          <cell r="AK3481" t="e">
            <v>#N/A</v>
          </cell>
          <cell r="AL3481" t="e">
            <v>#N/A</v>
          </cell>
        </row>
        <row r="3482">
          <cell r="K3482" t="str">
            <v>VVF/TAL/EXP/0508</v>
          </cell>
          <cell r="L3482" t="str">
            <v>Sea</v>
          </cell>
          <cell r="M3482" t="str">
            <v>DTA</v>
          </cell>
          <cell r="N3482" t="str">
            <v>TALOJA</v>
          </cell>
          <cell r="O3482">
            <v>9103750467</v>
          </cell>
          <cell r="AD3482">
            <v>1163228</v>
          </cell>
          <cell r="AE3482">
            <v>42633</v>
          </cell>
          <cell r="AF3482" t="str">
            <v>16-17</v>
          </cell>
          <cell r="AG3482" t="str">
            <v>45) Sept-2016</v>
          </cell>
          <cell r="AH3482">
            <v>1</v>
          </cell>
          <cell r="AI3482">
            <v>42688</v>
          </cell>
          <cell r="AJ3482">
            <v>42691</v>
          </cell>
          <cell r="AK3482" t="str">
            <v>116216XSC001168</v>
          </cell>
          <cell r="AL3482" t="str">
            <v>BKDN0461162100531989</v>
          </cell>
          <cell r="AM3482">
            <v>42783</v>
          </cell>
          <cell r="AN3482" t="str">
            <v>cfr</v>
          </cell>
          <cell r="AO3482">
            <v>26081301.600000001</v>
          </cell>
        </row>
        <row r="3483">
          <cell r="K3483" t="str">
            <v>VVF/TAL/EXP/0516</v>
          </cell>
          <cell r="L3483" t="str">
            <v>Sea</v>
          </cell>
          <cell r="M3483" t="str">
            <v>DTA</v>
          </cell>
          <cell r="N3483" t="str">
            <v>TALOJA</v>
          </cell>
          <cell r="O3483">
            <v>9103750461</v>
          </cell>
          <cell r="AD3483">
            <v>1183563</v>
          </cell>
          <cell r="AE3483">
            <v>42634</v>
          </cell>
          <cell r="AF3483" t="str">
            <v>16-17</v>
          </cell>
          <cell r="AG3483" t="str">
            <v>45) Sept-2016</v>
          </cell>
          <cell r="AH3483">
            <v>66.05</v>
          </cell>
          <cell r="AI3483">
            <v>42679</v>
          </cell>
          <cell r="AJ3483">
            <v>42685</v>
          </cell>
          <cell r="AK3483" t="str">
            <v>116216XUC001153</v>
          </cell>
          <cell r="AL3483" t="str">
            <v>BKDN0461162100533498</v>
          </cell>
          <cell r="AM3483">
            <v>42800</v>
          </cell>
          <cell r="AN3483" t="str">
            <v>cif</v>
          </cell>
          <cell r="AO3483">
            <v>313077</v>
          </cell>
        </row>
        <row r="3484">
          <cell r="K3484" t="str">
            <v>VVF/TAL/EXP/0517</v>
          </cell>
          <cell r="L3484" t="str">
            <v>Sea</v>
          </cell>
          <cell r="M3484" t="str">
            <v>DTA</v>
          </cell>
          <cell r="N3484" t="str">
            <v>TALOJA</v>
          </cell>
          <cell r="O3484">
            <v>9103750462</v>
          </cell>
          <cell r="AD3484">
            <v>1195309</v>
          </cell>
          <cell r="AE3484">
            <v>42635</v>
          </cell>
          <cell r="AF3484" t="str">
            <v>16-17</v>
          </cell>
          <cell r="AG3484" t="str">
            <v>45) Sept-2016</v>
          </cell>
          <cell r="AH3484">
            <v>66.05</v>
          </cell>
          <cell r="AI3484">
            <v>42679</v>
          </cell>
          <cell r="AJ3484" t="str">
            <v>no</v>
          </cell>
          <cell r="AK3484" t="e">
            <v>#N/A</v>
          </cell>
          <cell r="AL3484" t="e">
            <v>#N/A</v>
          </cell>
          <cell r="AN3484" t="str">
            <v>cif</v>
          </cell>
        </row>
        <row r="3485">
          <cell r="K3485" t="str">
            <v>VVF/TAL/EXP/0521</v>
          </cell>
          <cell r="L3485" t="str">
            <v>Sea</v>
          </cell>
          <cell r="M3485" t="str">
            <v>DTA</v>
          </cell>
          <cell r="N3485" t="str">
            <v>TALOJA</v>
          </cell>
          <cell r="O3485">
            <v>9103750465</v>
          </cell>
          <cell r="AD3485">
            <v>1208976</v>
          </cell>
          <cell r="AE3485">
            <v>42635</v>
          </cell>
          <cell r="AF3485" t="str">
            <v>16-17</v>
          </cell>
          <cell r="AG3485" t="str">
            <v>45) Sept-2016</v>
          </cell>
          <cell r="AH3485">
            <v>66.05</v>
          </cell>
          <cell r="AI3485">
            <v>42685</v>
          </cell>
          <cell r="AJ3485">
            <v>42662</v>
          </cell>
          <cell r="AK3485" t="str">
            <v>116216XUC001307</v>
          </cell>
          <cell r="AL3485" t="str">
            <v>BKDN0461162100532066</v>
          </cell>
          <cell r="AM3485" t="str">
            <v>18.02.2017</v>
          </cell>
          <cell r="AN3485" t="str">
            <v>cif</v>
          </cell>
          <cell r="AO3485">
            <v>32851</v>
          </cell>
        </row>
        <row r="3486">
          <cell r="K3486" t="str">
            <v>VVF/TAL/EXP/0520</v>
          </cell>
          <cell r="L3486" t="str">
            <v>Sea</v>
          </cell>
          <cell r="M3486" t="str">
            <v>DTA</v>
          </cell>
          <cell r="N3486" t="str">
            <v>TALOJA</v>
          </cell>
          <cell r="O3486">
            <v>9103750466</v>
          </cell>
          <cell r="AD3486">
            <v>1208997</v>
          </cell>
          <cell r="AE3486">
            <v>42635</v>
          </cell>
          <cell r="AF3486" t="str">
            <v>16-17</v>
          </cell>
          <cell r="AG3486" t="str">
            <v>45) Sept-2016</v>
          </cell>
          <cell r="AH3486">
            <v>66.05</v>
          </cell>
          <cell r="AI3486">
            <v>42685</v>
          </cell>
          <cell r="AJ3486">
            <v>42620</v>
          </cell>
          <cell r="AK3486" t="str">
            <v>116217XSC000015</v>
          </cell>
          <cell r="AL3486" t="str">
            <v>BKDN0461162100531881</v>
          </cell>
          <cell r="AM3486">
            <v>42783</v>
          </cell>
          <cell r="AN3486" t="str">
            <v>cif</v>
          </cell>
          <cell r="AO3486">
            <v>47360</v>
          </cell>
        </row>
        <row r="3487">
          <cell r="K3487" t="str">
            <v>VVF/TAL/EXP/0522</v>
          </cell>
          <cell r="L3487" t="str">
            <v>Sea</v>
          </cell>
          <cell r="M3487" t="str">
            <v>DTA</v>
          </cell>
          <cell r="N3487" t="str">
            <v>TALOJA</v>
          </cell>
          <cell r="O3487">
            <v>9103750468</v>
          </cell>
          <cell r="AD3487">
            <v>1234938</v>
          </cell>
          <cell r="AE3487">
            <v>42636</v>
          </cell>
          <cell r="AF3487" t="str">
            <v>16-17</v>
          </cell>
          <cell r="AG3487" t="str">
            <v>45) Sept-2016</v>
          </cell>
          <cell r="AH3487">
            <v>66.05</v>
          </cell>
          <cell r="AI3487">
            <v>42685</v>
          </cell>
          <cell r="AJ3487">
            <v>42622</v>
          </cell>
          <cell r="AK3487" t="str">
            <v>116217XSC000131</v>
          </cell>
          <cell r="AL3487" t="str">
            <v>BKDN0461162100531882</v>
          </cell>
          <cell r="AM3487">
            <v>42783</v>
          </cell>
          <cell r="AN3487" t="str">
            <v>cfr</v>
          </cell>
          <cell r="AO3487">
            <v>24400</v>
          </cell>
        </row>
        <row r="3488">
          <cell r="K3488" t="str">
            <v>VVF/TAL/EXP/0506</v>
          </cell>
          <cell r="L3488" t="str">
            <v>Sea</v>
          </cell>
          <cell r="M3488" t="str">
            <v>DTA</v>
          </cell>
          <cell r="N3488" t="str">
            <v>TALOJA</v>
          </cell>
          <cell r="O3488">
            <v>9103750454</v>
          </cell>
          <cell r="AD3488">
            <v>1154112</v>
          </cell>
          <cell r="AE3488">
            <v>42633</v>
          </cell>
          <cell r="AF3488" t="str">
            <v>16-17</v>
          </cell>
          <cell r="AG3488" t="str">
            <v>45) Sept-2016</v>
          </cell>
          <cell r="AH3488">
            <v>66.05</v>
          </cell>
          <cell r="AI3488">
            <v>42679</v>
          </cell>
          <cell r="AJ3488">
            <v>42662</v>
          </cell>
          <cell r="AK3488" t="str">
            <v>116216XUC001306</v>
          </cell>
          <cell r="AL3488" t="str">
            <v>BKDN0461162100532067</v>
          </cell>
          <cell r="AM3488" t="str">
            <v>18.02.2017</v>
          </cell>
          <cell r="AN3488" t="str">
            <v>cif</v>
          </cell>
          <cell r="AO3488">
            <v>29112.62</v>
          </cell>
        </row>
        <row r="3489">
          <cell r="K3489" t="str">
            <v>VVF/TAL/EXP/0505</v>
          </cell>
          <cell r="L3489" t="str">
            <v>Sea</v>
          </cell>
          <cell r="M3489" t="str">
            <v>DTA</v>
          </cell>
          <cell r="N3489" t="str">
            <v>TALOJA</v>
          </cell>
          <cell r="O3489">
            <v>9103750453</v>
          </cell>
          <cell r="AD3489">
            <v>1155791</v>
          </cell>
          <cell r="AE3489">
            <v>42633</v>
          </cell>
          <cell r="AF3489" t="str">
            <v>16-17</v>
          </cell>
          <cell r="AG3489" t="str">
            <v>45) Sept-2016</v>
          </cell>
          <cell r="AH3489">
            <v>66.05</v>
          </cell>
          <cell r="AI3489">
            <v>42679</v>
          </cell>
          <cell r="AJ3489">
            <v>42662</v>
          </cell>
          <cell r="AK3489" t="str">
            <v>116216XUC001315</v>
          </cell>
          <cell r="AL3489" t="str">
            <v>BKDN0461162100532068</v>
          </cell>
          <cell r="AM3489" t="str">
            <v>18.02.2017</v>
          </cell>
          <cell r="AN3489" t="str">
            <v>cif</v>
          </cell>
          <cell r="AO3489">
            <v>29926.26</v>
          </cell>
        </row>
        <row r="3490">
          <cell r="K3490" t="str">
            <v>VVF/TAL/EXP/0512</v>
          </cell>
          <cell r="L3490" t="str">
            <v>Sea</v>
          </cell>
          <cell r="M3490" t="str">
            <v>DTA</v>
          </cell>
          <cell r="N3490" t="str">
            <v>TALOJA</v>
          </cell>
          <cell r="O3490">
            <v>9103750458</v>
          </cell>
          <cell r="AD3490">
            <v>1173405</v>
          </cell>
          <cell r="AE3490">
            <v>42634</v>
          </cell>
          <cell r="AF3490" t="str">
            <v>16-17</v>
          </cell>
          <cell r="AG3490" t="str">
            <v>45) Sept-2016</v>
          </cell>
          <cell r="AH3490">
            <v>66.05</v>
          </cell>
          <cell r="AI3490">
            <v>42679</v>
          </cell>
          <cell r="AJ3490">
            <v>42662</v>
          </cell>
          <cell r="AK3490" t="str">
            <v>116216XUC001304</v>
          </cell>
          <cell r="AL3490" t="str">
            <v>BKDN0461162100532069</v>
          </cell>
          <cell r="AM3490" t="str">
            <v>18.02.2017</v>
          </cell>
          <cell r="AN3490" t="str">
            <v>cif</v>
          </cell>
          <cell r="AO3490">
            <v>26617.25</v>
          </cell>
        </row>
        <row r="3491">
          <cell r="K3491" t="str">
            <v>VVF/TAL/EXP/0514</v>
          </cell>
          <cell r="L3491" t="str">
            <v>Sea</v>
          </cell>
          <cell r="M3491" t="str">
            <v>DTA</v>
          </cell>
          <cell r="N3491" t="str">
            <v>TALOJA</v>
          </cell>
          <cell r="O3491">
            <v>9103750459</v>
          </cell>
          <cell r="AD3491">
            <v>1183561</v>
          </cell>
          <cell r="AE3491">
            <v>42634</v>
          </cell>
          <cell r="AF3491" t="str">
            <v>16-17</v>
          </cell>
          <cell r="AG3491" t="str">
            <v>45) Sept-2016</v>
          </cell>
          <cell r="AH3491">
            <v>66.05</v>
          </cell>
          <cell r="AI3491">
            <v>42679</v>
          </cell>
          <cell r="AJ3491">
            <v>42628</v>
          </cell>
          <cell r="AK3491" t="str">
            <v>116217XSC000130</v>
          </cell>
          <cell r="AL3491" t="str">
            <v>BKDN0461162100531883</v>
          </cell>
          <cell r="AM3491">
            <v>42783</v>
          </cell>
          <cell r="AN3491" t="str">
            <v>cif</v>
          </cell>
          <cell r="AO3491">
            <v>35880</v>
          </cell>
        </row>
        <row r="3492">
          <cell r="K3492" t="str">
            <v>VVF/TAL/EXP/0515</v>
          </cell>
          <cell r="L3492" t="str">
            <v>Sea</v>
          </cell>
          <cell r="M3492" t="str">
            <v>DTA</v>
          </cell>
          <cell r="N3492" t="str">
            <v>TALOJA</v>
          </cell>
          <cell r="O3492">
            <v>9103750463</v>
          </cell>
          <cell r="AD3492">
            <v>1183593</v>
          </cell>
          <cell r="AE3492">
            <v>42634</v>
          </cell>
          <cell r="AF3492" t="str">
            <v>16-17</v>
          </cell>
          <cell r="AG3492" t="str">
            <v>45) Sept-2016</v>
          </cell>
          <cell r="AH3492">
            <v>66.05</v>
          </cell>
          <cell r="AI3492">
            <v>42679</v>
          </cell>
          <cell r="AJ3492">
            <v>42685</v>
          </cell>
          <cell r="AK3492" t="str">
            <v>116216XUC001159</v>
          </cell>
          <cell r="AL3492" t="str">
            <v>BKDN0461162100533493</v>
          </cell>
          <cell r="AM3492">
            <v>42800</v>
          </cell>
          <cell r="AN3492" t="str">
            <v>cif</v>
          </cell>
          <cell r="AO3492">
            <v>99100</v>
          </cell>
        </row>
        <row r="3493">
          <cell r="K3493" t="str">
            <v>VVF/TAL/EXP/0518</v>
          </cell>
          <cell r="L3493" t="str">
            <v>Sea</v>
          </cell>
          <cell r="M3493" t="str">
            <v>DTA</v>
          </cell>
          <cell r="N3493" t="str">
            <v>TALOJA</v>
          </cell>
          <cell r="O3493">
            <v>9103750464</v>
          </cell>
          <cell r="AD3493">
            <v>1195378</v>
          </cell>
          <cell r="AE3493">
            <v>42635</v>
          </cell>
          <cell r="AF3493" t="str">
            <v>16-17</v>
          </cell>
          <cell r="AG3493" t="str">
            <v>45) Sept-2016</v>
          </cell>
          <cell r="AH3493">
            <v>66.05</v>
          </cell>
          <cell r="AI3493">
            <v>42679</v>
          </cell>
          <cell r="AJ3493">
            <v>42685</v>
          </cell>
          <cell r="AK3493" t="str">
            <v>116216XUC001159</v>
          </cell>
          <cell r="AL3493" t="str">
            <v>BKDN0461162100533494</v>
          </cell>
          <cell r="AM3493">
            <v>42800</v>
          </cell>
          <cell r="AN3493" t="str">
            <v>cif</v>
          </cell>
          <cell r="AO3493">
            <v>393700</v>
          </cell>
        </row>
        <row r="3494">
          <cell r="K3494" t="str">
            <v>VVF/TAL/EXP/0523</v>
          </cell>
          <cell r="L3494" t="str">
            <v>Sea</v>
          </cell>
          <cell r="M3494" t="str">
            <v>DTA</v>
          </cell>
          <cell r="N3494" t="str">
            <v>TALOJA</v>
          </cell>
          <cell r="O3494">
            <v>9103750469</v>
          </cell>
          <cell r="AD3494">
            <v>1234931</v>
          </cell>
          <cell r="AE3494">
            <v>42636</v>
          </cell>
          <cell r="AF3494" t="str">
            <v>16-17</v>
          </cell>
          <cell r="AG3494" t="str">
            <v>45) Sept-2016</v>
          </cell>
          <cell r="AH3494">
            <v>1</v>
          </cell>
          <cell r="AI3494">
            <v>42688</v>
          </cell>
          <cell r="AJ3494">
            <v>42664</v>
          </cell>
          <cell r="AK3494" t="str">
            <v>19451617C1328</v>
          </cell>
          <cell r="AL3494" t="str">
            <v>UCBA0001945160215368</v>
          </cell>
          <cell r="AM3494">
            <v>42667</v>
          </cell>
          <cell r="AN3494" t="str">
            <v>cfr</v>
          </cell>
          <cell r="AO3494">
            <v>13167486.66</v>
          </cell>
        </row>
        <row r="3495">
          <cell r="K3495" t="str">
            <v>VVF/TAL/EXP/0524</v>
          </cell>
          <cell r="L3495" t="str">
            <v>Sea</v>
          </cell>
          <cell r="M3495" t="str">
            <v>DTA</v>
          </cell>
          <cell r="N3495" t="str">
            <v>TALOJA</v>
          </cell>
          <cell r="O3495">
            <v>9103750472</v>
          </cell>
          <cell r="AD3495">
            <v>1234937</v>
          </cell>
          <cell r="AE3495">
            <v>42636</v>
          </cell>
          <cell r="AF3495" t="str">
            <v>16-17</v>
          </cell>
          <cell r="AG3495" t="str">
            <v>45) Sept-2016</v>
          </cell>
          <cell r="AH3495">
            <v>1</v>
          </cell>
          <cell r="AI3495">
            <v>42688</v>
          </cell>
          <cell r="AJ3495">
            <v>42627</v>
          </cell>
          <cell r="AK3495" t="str">
            <v>116216XSC001169</v>
          </cell>
          <cell r="AL3495" t="str">
            <v>BKDN0461162100531990</v>
          </cell>
          <cell r="AM3495">
            <v>42783</v>
          </cell>
          <cell r="AN3495" t="str">
            <v>cfr</v>
          </cell>
          <cell r="AO3495">
            <v>11857782.300000001</v>
          </cell>
        </row>
        <row r="3496">
          <cell r="K3496" t="str">
            <v>VVF/TAL/EXP/0530</v>
          </cell>
          <cell r="L3496" t="str">
            <v>Sea</v>
          </cell>
          <cell r="M3496" t="str">
            <v>DTA</v>
          </cell>
          <cell r="N3496" t="str">
            <v>TALOJA</v>
          </cell>
          <cell r="O3496">
            <v>9103750473</v>
          </cell>
          <cell r="AD3496">
            <v>1272708</v>
          </cell>
          <cell r="AE3496">
            <v>42639</v>
          </cell>
          <cell r="AF3496" t="str">
            <v>16-17</v>
          </cell>
          <cell r="AG3496" t="str">
            <v>45) Sept-2016</v>
          </cell>
          <cell r="AH3496">
            <v>66.05</v>
          </cell>
          <cell r="AI3496">
            <v>42685</v>
          </cell>
          <cell r="AJ3496">
            <v>42627</v>
          </cell>
          <cell r="AK3496" t="str">
            <v>116216XSC001147</v>
          </cell>
          <cell r="AL3496" t="str">
            <v>BKDN0461162100532070</v>
          </cell>
          <cell r="AM3496" t="str">
            <v>18.02.2017</v>
          </cell>
          <cell r="AN3496" t="str">
            <v>cif</v>
          </cell>
          <cell r="AO3496">
            <v>21000</v>
          </cell>
        </row>
        <row r="3497">
          <cell r="K3497" t="str">
            <v>VVF/TAL/EXP/0511</v>
          </cell>
          <cell r="L3497" t="str">
            <v>Sea</v>
          </cell>
          <cell r="M3497" t="str">
            <v>DTA</v>
          </cell>
          <cell r="N3497" t="str">
            <v>TALOJA</v>
          </cell>
          <cell r="O3497">
            <v>9103750457</v>
          </cell>
          <cell r="AD3497">
            <v>1173404</v>
          </cell>
          <cell r="AE3497">
            <v>42634</v>
          </cell>
          <cell r="AF3497" t="str">
            <v>16-17</v>
          </cell>
          <cell r="AG3497" t="str">
            <v>45) Sept-2016</v>
          </cell>
          <cell r="AH3497">
            <v>66.05</v>
          </cell>
          <cell r="AI3497">
            <v>42679</v>
          </cell>
          <cell r="AJ3497">
            <v>42685</v>
          </cell>
          <cell r="AK3497" t="str">
            <v>116216XUC001526</v>
          </cell>
          <cell r="AL3497" t="str">
            <v>BKDN0461162100532071</v>
          </cell>
          <cell r="AM3497" t="str">
            <v>18.02.2017</v>
          </cell>
          <cell r="AN3497" t="str">
            <v>cfr</v>
          </cell>
          <cell r="AO3497">
            <v>28800</v>
          </cell>
        </row>
        <row r="3498">
          <cell r="K3498" t="str">
            <v>VVF/TAL/EXP/0526</v>
          </cell>
          <cell r="L3498" t="str">
            <v>Sea</v>
          </cell>
          <cell r="M3498" t="str">
            <v>DTA</v>
          </cell>
          <cell r="N3498" t="str">
            <v>TALOJA</v>
          </cell>
          <cell r="O3498">
            <v>9103750471</v>
          </cell>
          <cell r="AD3498">
            <v>1250376</v>
          </cell>
          <cell r="AE3498">
            <v>42637</v>
          </cell>
          <cell r="AF3498" t="str">
            <v>16-17</v>
          </cell>
          <cell r="AG3498" t="str">
            <v>45) Sept-2016</v>
          </cell>
          <cell r="AH3498">
            <v>66.05</v>
          </cell>
          <cell r="AI3498">
            <v>42685</v>
          </cell>
          <cell r="AJ3498">
            <v>42627</v>
          </cell>
          <cell r="AK3498" t="str">
            <v>116216XSC001316</v>
          </cell>
          <cell r="AL3498" t="str">
            <v>BKDN0461162100531884</v>
          </cell>
          <cell r="AM3498">
            <v>42783</v>
          </cell>
          <cell r="AN3498" t="str">
            <v>fob</v>
          </cell>
          <cell r="AO3498">
            <v>39900</v>
          </cell>
        </row>
        <row r="3499">
          <cell r="K3499" t="str">
            <v>VVF/TAL/EXP/0528</v>
          </cell>
          <cell r="L3499" t="str">
            <v>Sea</v>
          </cell>
          <cell r="M3499" t="str">
            <v>DTA</v>
          </cell>
          <cell r="N3499" t="str">
            <v>TALOJA</v>
          </cell>
          <cell r="O3499">
            <v>9103750470</v>
          </cell>
          <cell r="AD3499">
            <v>1252791</v>
          </cell>
          <cell r="AE3499">
            <v>42637</v>
          </cell>
          <cell r="AF3499" t="str">
            <v>16-17</v>
          </cell>
          <cell r="AG3499" t="str">
            <v>45) Sept-2016</v>
          </cell>
          <cell r="AH3499">
            <v>66.05</v>
          </cell>
          <cell r="AI3499">
            <v>42685</v>
          </cell>
          <cell r="AJ3499">
            <v>42656</v>
          </cell>
          <cell r="AK3499" t="e">
            <v>#N/A</v>
          </cell>
          <cell r="AL3499" t="e">
            <v>#N/A</v>
          </cell>
          <cell r="AN3499" t="str">
            <v>cfr</v>
          </cell>
        </row>
        <row r="3500">
          <cell r="K3500" t="str">
            <v>VVF/TAL/EXP/0533</v>
          </cell>
          <cell r="L3500" t="str">
            <v>Sea</v>
          </cell>
          <cell r="M3500" t="str">
            <v>DTA</v>
          </cell>
          <cell r="N3500" t="str">
            <v>TALOJA</v>
          </cell>
          <cell r="O3500">
            <v>9103750475</v>
          </cell>
          <cell r="AD3500">
            <v>1289146</v>
          </cell>
          <cell r="AE3500">
            <v>42640</v>
          </cell>
          <cell r="AF3500" t="str">
            <v>16-17</v>
          </cell>
          <cell r="AG3500" t="str">
            <v>45) Sept-2016</v>
          </cell>
          <cell r="AH3500">
            <v>66.05</v>
          </cell>
          <cell r="AI3500">
            <v>42685</v>
          </cell>
          <cell r="AJ3500">
            <v>42682</v>
          </cell>
          <cell r="AK3500" t="str">
            <v>116216XSC001173</v>
          </cell>
          <cell r="AL3500" t="str">
            <v>BKDN0461162100532072</v>
          </cell>
          <cell r="AM3500" t="str">
            <v>18.02.2017</v>
          </cell>
          <cell r="AN3500" t="str">
            <v>cif</v>
          </cell>
          <cell r="AO3500">
            <v>25920</v>
          </cell>
        </row>
        <row r="3501">
          <cell r="M3501" t="str">
            <v>DTA</v>
          </cell>
          <cell r="N3501" t="str">
            <v>TALOJA</v>
          </cell>
          <cell r="O3501">
            <v>9103750491</v>
          </cell>
        </row>
        <row r="3502">
          <cell r="K3502" t="str">
            <v>VVF/TAL/EXP/0495</v>
          </cell>
          <cell r="L3502" t="str">
            <v>Sea</v>
          </cell>
          <cell r="M3502" t="str">
            <v>DTA</v>
          </cell>
          <cell r="N3502" t="str">
            <v>TALOJA</v>
          </cell>
          <cell r="O3502">
            <v>9103750450</v>
          </cell>
          <cell r="AD3502">
            <v>1103354</v>
          </cell>
          <cell r="AE3502">
            <v>42630</v>
          </cell>
          <cell r="AF3502" t="str">
            <v>16-17</v>
          </cell>
          <cell r="AG3502" t="str">
            <v>46) Oct-2016</v>
          </cell>
          <cell r="AH3502">
            <v>66.05</v>
          </cell>
          <cell r="AI3502">
            <v>42688</v>
          </cell>
          <cell r="AJ3502">
            <v>42643</v>
          </cell>
          <cell r="AK3502" t="str">
            <v>116217XSC000004</v>
          </cell>
          <cell r="AL3502" t="str">
            <v>BKDN0461162100531886</v>
          </cell>
          <cell r="AM3502">
            <v>42783</v>
          </cell>
          <cell r="AN3502" t="str">
            <v>fob</v>
          </cell>
          <cell r="AO3502">
            <v>16440</v>
          </cell>
        </row>
        <row r="3503">
          <cell r="K3503" t="str">
            <v>VVF/TAL/EXP/0531</v>
          </cell>
          <cell r="L3503" t="str">
            <v>Sea</v>
          </cell>
          <cell r="M3503" t="str">
            <v>DTA</v>
          </cell>
          <cell r="N3503" t="str">
            <v>TALOJA</v>
          </cell>
          <cell r="O3503">
            <v>9103750474</v>
          </cell>
          <cell r="AD3503">
            <v>1272660</v>
          </cell>
          <cell r="AE3503">
            <v>42641</v>
          </cell>
          <cell r="AF3503" t="str">
            <v>16-17</v>
          </cell>
          <cell r="AG3503" t="str">
            <v>46) Oct-2016</v>
          </cell>
          <cell r="AH3503">
            <v>66.05</v>
          </cell>
          <cell r="AI3503">
            <v>42685</v>
          </cell>
          <cell r="AJ3503" t="str">
            <v>no</v>
          </cell>
          <cell r="AK3503" t="e">
            <v>#N/A</v>
          </cell>
          <cell r="AL3503" t="e">
            <v>#N/A</v>
          </cell>
          <cell r="AN3503" t="str">
            <v>cif</v>
          </cell>
        </row>
        <row r="3504">
          <cell r="K3504" t="str">
            <v>VVF/TAL/EXP/0534</v>
          </cell>
          <cell r="L3504" t="str">
            <v>Sea</v>
          </cell>
          <cell r="M3504" t="str">
            <v>DTA</v>
          </cell>
          <cell r="N3504" t="str">
            <v>TALOJA</v>
          </cell>
          <cell r="O3504">
            <v>9103750476</v>
          </cell>
          <cell r="AD3504">
            <v>1303686</v>
          </cell>
          <cell r="AE3504">
            <v>42640</v>
          </cell>
          <cell r="AF3504" t="str">
            <v>16-17</v>
          </cell>
          <cell r="AG3504" t="str">
            <v>46) Oct-2016</v>
          </cell>
          <cell r="AH3504">
            <v>66.05</v>
          </cell>
          <cell r="AI3504">
            <v>42685</v>
          </cell>
          <cell r="AJ3504" t="str">
            <v>no</v>
          </cell>
          <cell r="AK3504" t="e">
            <v>#N/A</v>
          </cell>
          <cell r="AL3504" t="e">
            <v>#N/A</v>
          </cell>
          <cell r="AN3504" t="str">
            <v>cif</v>
          </cell>
        </row>
        <row r="3505">
          <cell r="K3505" t="str">
            <v>VVF/TAL/EXP/0535</v>
          </cell>
          <cell r="L3505" t="str">
            <v>Sea</v>
          </cell>
          <cell r="M3505" t="str">
            <v>DTA</v>
          </cell>
          <cell r="N3505" t="str">
            <v>TALOJA</v>
          </cell>
          <cell r="O3505">
            <v>9103750477</v>
          </cell>
          <cell r="AD3505">
            <v>1303755</v>
          </cell>
          <cell r="AE3505">
            <v>42640</v>
          </cell>
          <cell r="AF3505" t="str">
            <v>16-17</v>
          </cell>
          <cell r="AG3505" t="str">
            <v>46) Oct-2016</v>
          </cell>
          <cell r="AH3505">
            <v>66.05</v>
          </cell>
          <cell r="AI3505">
            <v>42688</v>
          </cell>
          <cell r="AJ3505">
            <v>42682</v>
          </cell>
          <cell r="AK3505" t="str">
            <v>116216XSC001172</v>
          </cell>
          <cell r="AL3505" t="str">
            <v>BKDN0461162100532073</v>
          </cell>
          <cell r="AM3505" t="str">
            <v>18.02.2017</v>
          </cell>
          <cell r="AN3505" t="str">
            <v>cfr</v>
          </cell>
          <cell r="AO3505">
            <v>63120</v>
          </cell>
        </row>
        <row r="3506">
          <cell r="K3506" t="str">
            <v>VVF/TAL/EXP/0539</v>
          </cell>
          <cell r="L3506" t="str">
            <v>Sea</v>
          </cell>
          <cell r="M3506" t="str">
            <v>DTA</v>
          </cell>
          <cell r="N3506" t="str">
            <v>TALOJA</v>
          </cell>
          <cell r="O3506">
            <v>9103750478</v>
          </cell>
          <cell r="AD3506">
            <v>1323469</v>
          </cell>
          <cell r="AE3506">
            <v>42641</v>
          </cell>
          <cell r="AF3506" t="str">
            <v>16-17</v>
          </cell>
          <cell r="AG3506" t="str">
            <v>46) Oct-2016</v>
          </cell>
          <cell r="AH3506">
            <v>66.05</v>
          </cell>
          <cell r="AI3506">
            <v>42685</v>
          </cell>
          <cell r="AJ3506">
            <v>42682</v>
          </cell>
          <cell r="AK3506" t="str">
            <v>116216XSC000001</v>
          </cell>
          <cell r="AL3506" t="str">
            <v>BKDN0461162100531887</v>
          </cell>
          <cell r="AM3506">
            <v>42783</v>
          </cell>
          <cell r="AN3506" t="str">
            <v>cif</v>
          </cell>
          <cell r="AO3506">
            <v>21020</v>
          </cell>
        </row>
        <row r="3507">
          <cell r="K3507" t="str">
            <v>VVF/TAL/EXP/0540</v>
          </cell>
          <cell r="L3507" t="str">
            <v>Sea</v>
          </cell>
          <cell r="M3507" t="str">
            <v>DTA</v>
          </cell>
          <cell r="N3507" t="str">
            <v>TALOJA</v>
          </cell>
          <cell r="O3507">
            <v>9103750479</v>
          </cell>
          <cell r="AD3507">
            <v>1323467</v>
          </cell>
          <cell r="AE3507">
            <v>42641</v>
          </cell>
          <cell r="AF3507" t="str">
            <v>16-17</v>
          </cell>
          <cell r="AG3507" t="str">
            <v>46) Oct-2016</v>
          </cell>
          <cell r="AH3507">
            <v>66.05</v>
          </cell>
          <cell r="AI3507">
            <v>42688</v>
          </cell>
          <cell r="AJ3507">
            <v>42682</v>
          </cell>
          <cell r="AK3507" t="str">
            <v>116216XSC001170</v>
          </cell>
          <cell r="AL3507" t="str">
            <v>BKDN0461162100532075</v>
          </cell>
          <cell r="AM3507" t="str">
            <v>18.02.2017</v>
          </cell>
          <cell r="AN3507" t="str">
            <v>cfr</v>
          </cell>
          <cell r="AO3507">
            <v>21960</v>
          </cell>
        </row>
        <row r="3508">
          <cell r="K3508" t="str">
            <v>VVF/TAL/EXP/0538</v>
          </cell>
          <cell r="L3508" t="str">
            <v>Sea</v>
          </cell>
          <cell r="M3508" t="str">
            <v>DTA</v>
          </cell>
          <cell r="N3508" t="str">
            <v>TALOJA</v>
          </cell>
          <cell r="O3508">
            <v>9103750480</v>
          </cell>
          <cell r="AD3508">
            <v>1323511</v>
          </cell>
          <cell r="AE3508">
            <v>42641</v>
          </cell>
          <cell r="AF3508" t="str">
            <v>16-17</v>
          </cell>
          <cell r="AG3508" t="str">
            <v>46) Oct-2016</v>
          </cell>
          <cell r="AH3508">
            <v>66.05</v>
          </cell>
          <cell r="AI3508">
            <v>42685</v>
          </cell>
          <cell r="AJ3508">
            <v>42650</v>
          </cell>
          <cell r="AK3508" t="str">
            <v>116216XSC001230</v>
          </cell>
          <cell r="AL3508" t="str">
            <v>BKDN0461162100533455</v>
          </cell>
          <cell r="AM3508">
            <v>42800</v>
          </cell>
          <cell r="AN3508" t="str">
            <v>cfr</v>
          </cell>
          <cell r="AO3508">
            <v>67704</v>
          </cell>
        </row>
        <row r="3509">
          <cell r="K3509" t="str">
            <v>VVF/TAL/EXP/0543</v>
          </cell>
          <cell r="L3509" t="str">
            <v>Sea</v>
          </cell>
          <cell r="M3509" t="str">
            <v>DTA</v>
          </cell>
          <cell r="N3509" t="str">
            <v>TALOJA</v>
          </cell>
          <cell r="O3509">
            <v>9103750480</v>
          </cell>
          <cell r="AD3509">
            <v>1330933</v>
          </cell>
          <cell r="AE3509">
            <v>42641</v>
          </cell>
          <cell r="AF3509" t="str">
            <v>16-17</v>
          </cell>
          <cell r="AG3509" t="str">
            <v>46) Oct-2016</v>
          </cell>
          <cell r="AH3509">
            <v>66.05</v>
          </cell>
          <cell r="AI3509">
            <v>42685</v>
          </cell>
          <cell r="AJ3509">
            <v>42685</v>
          </cell>
          <cell r="AK3509" t="e">
            <v>#N/A</v>
          </cell>
          <cell r="AN3509" t="str">
            <v>cfr</v>
          </cell>
        </row>
        <row r="3510">
          <cell r="K3510" t="str">
            <v>VVF/TAL/EXP/0544</v>
          </cell>
          <cell r="L3510" t="str">
            <v>Sea</v>
          </cell>
          <cell r="M3510" t="str">
            <v>DTA</v>
          </cell>
          <cell r="N3510" t="str">
            <v>TALOJA</v>
          </cell>
          <cell r="O3510">
            <v>9103750481</v>
          </cell>
          <cell r="AD3510">
            <v>1331048</v>
          </cell>
          <cell r="AE3510">
            <v>42641</v>
          </cell>
          <cell r="AF3510" t="str">
            <v>16-17</v>
          </cell>
          <cell r="AG3510" t="str">
            <v>46) Oct-2016</v>
          </cell>
          <cell r="AH3510">
            <v>66.05</v>
          </cell>
          <cell r="AI3510">
            <v>42688</v>
          </cell>
          <cell r="AJ3510">
            <v>42682</v>
          </cell>
          <cell r="AK3510" t="str">
            <v>116216XUC001452</v>
          </cell>
          <cell r="AL3510" t="str">
            <v>BKDN0461162100532076</v>
          </cell>
          <cell r="AM3510" t="str">
            <v>18.02.2017</v>
          </cell>
          <cell r="AN3510" t="str">
            <v>cif</v>
          </cell>
          <cell r="AO3510">
            <v>4573</v>
          </cell>
        </row>
        <row r="3511">
          <cell r="K3511" t="str">
            <v>VVF/TAL/EXP/0545</v>
          </cell>
          <cell r="L3511" t="str">
            <v>Sea</v>
          </cell>
          <cell r="M3511" t="str">
            <v>DTA</v>
          </cell>
          <cell r="N3511" t="str">
            <v>TALOJA</v>
          </cell>
          <cell r="O3511">
            <v>9103750482</v>
          </cell>
          <cell r="AD3511">
            <v>1346123</v>
          </cell>
          <cell r="AE3511">
            <v>42642</v>
          </cell>
          <cell r="AF3511" t="str">
            <v>16-17</v>
          </cell>
          <cell r="AG3511" t="str">
            <v>46) Oct-2016</v>
          </cell>
          <cell r="AH3511">
            <v>66.05</v>
          </cell>
          <cell r="AI3511">
            <v>42688</v>
          </cell>
          <cell r="AJ3511">
            <v>42682</v>
          </cell>
          <cell r="AK3511" t="str">
            <v>116216XUC001186</v>
          </cell>
          <cell r="AL3511" t="str">
            <v>BKDN0461162100532077</v>
          </cell>
          <cell r="AM3511" t="str">
            <v>18.02.2017</v>
          </cell>
          <cell r="AN3511" t="str">
            <v>cfr</v>
          </cell>
          <cell r="AO3511">
            <v>24840</v>
          </cell>
        </row>
        <row r="3512">
          <cell r="K3512" t="str">
            <v>VVF/TAL/EXP/0541</v>
          </cell>
          <cell r="L3512" t="str">
            <v>Sea</v>
          </cell>
          <cell r="M3512" t="str">
            <v>DTA</v>
          </cell>
          <cell r="N3512" t="str">
            <v>TALOJA</v>
          </cell>
          <cell r="O3512">
            <v>9103750483</v>
          </cell>
          <cell r="AD3512">
            <v>1323526</v>
          </cell>
          <cell r="AE3512">
            <v>42641</v>
          </cell>
          <cell r="AF3512" t="str">
            <v>16-17</v>
          </cell>
          <cell r="AG3512" t="str">
            <v>46) Oct-2016</v>
          </cell>
          <cell r="AH3512">
            <v>66.05</v>
          </cell>
          <cell r="AI3512">
            <v>42688</v>
          </cell>
          <cell r="AJ3512">
            <v>42663</v>
          </cell>
          <cell r="AK3512" t="str">
            <v>116216XSC001171</v>
          </cell>
          <cell r="AL3512" t="str">
            <v>BKDN0461162100533448</v>
          </cell>
          <cell r="AM3512">
            <v>42800</v>
          </cell>
          <cell r="AN3512" t="str">
            <v>cfr</v>
          </cell>
          <cell r="AO3512">
            <v>47340</v>
          </cell>
        </row>
        <row r="3513">
          <cell r="K3513" t="str">
            <v>VVF/TAL/EXP/0546</v>
          </cell>
          <cell r="L3513" t="str">
            <v>Sea</v>
          </cell>
          <cell r="M3513" t="str">
            <v>DTA</v>
          </cell>
          <cell r="N3513" t="str">
            <v>TALOJA</v>
          </cell>
          <cell r="O3513">
            <v>9103750484</v>
          </cell>
          <cell r="AD3513">
            <v>1346127</v>
          </cell>
          <cell r="AE3513">
            <v>42642</v>
          </cell>
          <cell r="AF3513" t="str">
            <v>16-17</v>
          </cell>
          <cell r="AG3513" t="str">
            <v>46) Oct-2016</v>
          </cell>
          <cell r="AH3513">
            <v>66.05</v>
          </cell>
          <cell r="AI3513">
            <v>42688</v>
          </cell>
          <cell r="AJ3513">
            <v>42663</v>
          </cell>
          <cell r="AK3513" t="str">
            <v>116216XSC001171</v>
          </cell>
          <cell r="AL3513" t="str">
            <v>BKDN0461162100533449</v>
          </cell>
          <cell r="AM3513">
            <v>42800</v>
          </cell>
          <cell r="AN3513" t="str">
            <v>cfr</v>
          </cell>
          <cell r="AO3513">
            <v>15780</v>
          </cell>
        </row>
        <row r="3514">
          <cell r="K3514" t="str">
            <v>VVF/TAL/EXP/0503</v>
          </cell>
          <cell r="L3514" t="str">
            <v>Sea</v>
          </cell>
          <cell r="M3514" t="str">
            <v>DTA</v>
          </cell>
          <cell r="N3514" t="str">
            <v>TALOJA</v>
          </cell>
          <cell r="O3514">
            <v>9103750485</v>
          </cell>
          <cell r="AD3514">
            <v>1346261</v>
          </cell>
          <cell r="AE3514">
            <v>42642</v>
          </cell>
          <cell r="AF3514" t="str">
            <v>16-17</v>
          </cell>
          <cell r="AG3514" t="str">
            <v>46) Oct-2016</v>
          </cell>
          <cell r="AH3514">
            <v>66.05</v>
          </cell>
          <cell r="AI3514">
            <v>42688</v>
          </cell>
          <cell r="AJ3514">
            <v>42682</v>
          </cell>
          <cell r="AK3514" t="str">
            <v>116217XSC000137</v>
          </cell>
          <cell r="AL3514" t="str">
            <v>BKDN0461162100531888</v>
          </cell>
          <cell r="AM3514">
            <v>42783</v>
          </cell>
          <cell r="AN3514" t="str">
            <v>fob</v>
          </cell>
          <cell r="AO3514">
            <v>6783.6</v>
          </cell>
        </row>
        <row r="3515">
          <cell r="K3515" t="str">
            <v>VVF/TAL/EXP/0547</v>
          </cell>
          <cell r="L3515" t="str">
            <v>Sea</v>
          </cell>
          <cell r="M3515" t="str">
            <v>DTA</v>
          </cell>
          <cell r="N3515" t="str">
            <v>TALOJA</v>
          </cell>
          <cell r="O3515">
            <v>9103750486</v>
          </cell>
          <cell r="AD3515">
            <v>1354688</v>
          </cell>
          <cell r="AE3515">
            <v>42642</v>
          </cell>
          <cell r="AF3515" t="str">
            <v>16-17</v>
          </cell>
          <cell r="AG3515" t="str">
            <v>46) Oct-2016</v>
          </cell>
          <cell r="AH3515">
            <v>66.05</v>
          </cell>
          <cell r="AI3515">
            <v>42688</v>
          </cell>
          <cell r="AJ3515">
            <v>42689</v>
          </cell>
          <cell r="AK3515" t="str">
            <v>0160FBN16000172</v>
          </cell>
          <cell r="AL3515" t="str">
            <v>BKID0000160160997675</v>
          </cell>
          <cell r="AM3515">
            <v>42690</v>
          </cell>
          <cell r="AN3515" t="str">
            <v>cfr</v>
          </cell>
          <cell r="AO3515">
            <v>35448</v>
          </cell>
        </row>
        <row r="3516">
          <cell r="K3516" t="str">
            <v>VVF/TAL/EXP/0548</v>
          </cell>
          <cell r="L3516" t="str">
            <v>Sea</v>
          </cell>
          <cell r="M3516" t="str">
            <v>DTA</v>
          </cell>
          <cell r="N3516" t="str">
            <v>TALOJA</v>
          </cell>
          <cell r="O3516">
            <v>9103750487</v>
          </cell>
          <cell r="AD3516">
            <v>1354755</v>
          </cell>
          <cell r="AE3516">
            <v>42642</v>
          </cell>
          <cell r="AF3516" t="str">
            <v>16-17</v>
          </cell>
          <cell r="AG3516" t="str">
            <v>46) Oct-2016</v>
          </cell>
          <cell r="AH3516">
            <v>66.05</v>
          </cell>
          <cell r="AI3516">
            <v>42688</v>
          </cell>
          <cell r="AJ3516">
            <v>42682</v>
          </cell>
          <cell r="AK3516" t="str">
            <v>116216XUC001233</v>
          </cell>
          <cell r="AL3516" t="str">
            <v>BKDN0461162100532078</v>
          </cell>
          <cell r="AM3516" t="str">
            <v>18.02.2017</v>
          </cell>
          <cell r="AN3516" t="str">
            <v>cif</v>
          </cell>
          <cell r="AO3516">
            <v>21360</v>
          </cell>
        </row>
        <row r="3517">
          <cell r="K3517" t="str">
            <v>VVF/TAL/EXP/0550</v>
          </cell>
          <cell r="L3517" t="str">
            <v>Sea</v>
          </cell>
          <cell r="M3517" t="str">
            <v>DTA</v>
          </cell>
          <cell r="N3517" t="str">
            <v>TALOJA</v>
          </cell>
          <cell r="O3517">
            <v>9103750488</v>
          </cell>
          <cell r="AD3517">
            <v>1374016</v>
          </cell>
          <cell r="AE3517">
            <v>42643</v>
          </cell>
          <cell r="AF3517" t="str">
            <v>16-17</v>
          </cell>
          <cell r="AG3517" t="str">
            <v>46) Oct-2016</v>
          </cell>
          <cell r="AH3517">
            <v>66.05</v>
          </cell>
          <cell r="AI3517">
            <v>42685</v>
          </cell>
          <cell r="AJ3517">
            <v>42661</v>
          </cell>
          <cell r="AK3517" t="e">
            <v>#N/A</v>
          </cell>
          <cell r="AL3517" t="e">
            <v>#N/A</v>
          </cell>
          <cell r="AN3517" t="str">
            <v>cfr</v>
          </cell>
        </row>
        <row r="3518">
          <cell r="K3518" t="str">
            <v>VVF/TAL/EXP/0551</v>
          </cell>
          <cell r="L3518" t="str">
            <v>Sea</v>
          </cell>
          <cell r="M3518" t="str">
            <v>DTA</v>
          </cell>
          <cell r="N3518" t="str">
            <v>TALOJA</v>
          </cell>
          <cell r="O3518">
            <v>9103750489</v>
          </cell>
          <cell r="AD3518">
            <v>1378327</v>
          </cell>
          <cell r="AE3518">
            <v>42643</v>
          </cell>
          <cell r="AF3518" t="str">
            <v>16-17</v>
          </cell>
          <cell r="AG3518" t="str">
            <v>46) Oct-2016</v>
          </cell>
          <cell r="AH3518">
            <v>66.05</v>
          </cell>
          <cell r="AI3518">
            <v>42692</v>
          </cell>
          <cell r="AJ3518">
            <v>42682</v>
          </cell>
          <cell r="AK3518" t="str">
            <v>116217XSC000017</v>
          </cell>
          <cell r="AL3518" t="str">
            <v>BKDN0461162100531889</v>
          </cell>
          <cell r="AM3518">
            <v>42783</v>
          </cell>
          <cell r="AN3518" t="str">
            <v>fob</v>
          </cell>
          <cell r="AO3518">
            <v>2150</v>
          </cell>
        </row>
        <row r="3519">
          <cell r="K3519" t="str">
            <v>VVF/TAL/EXP/0552</v>
          </cell>
          <cell r="L3519" t="str">
            <v>Sea</v>
          </cell>
          <cell r="M3519" t="str">
            <v>DTA</v>
          </cell>
          <cell r="N3519" t="str">
            <v>TALOJA</v>
          </cell>
          <cell r="O3519">
            <v>9103750490</v>
          </cell>
          <cell r="AD3519">
            <v>1383474</v>
          </cell>
          <cell r="AE3519">
            <v>42643</v>
          </cell>
          <cell r="AF3519" t="str">
            <v>16-17</v>
          </cell>
          <cell r="AG3519" t="str">
            <v>46) Oct-2016</v>
          </cell>
          <cell r="AH3519">
            <v>66.05</v>
          </cell>
          <cell r="AI3519">
            <v>42688</v>
          </cell>
          <cell r="AJ3519" t="str">
            <v>no</v>
          </cell>
          <cell r="AK3519" t="e">
            <v>#N/A</v>
          </cell>
          <cell r="AL3519" t="e">
            <v>#N/A</v>
          </cell>
          <cell r="AN3519" t="str">
            <v>cif</v>
          </cell>
        </row>
        <row r="3520">
          <cell r="K3520" t="str">
            <v>VVF/TAL/EXP/0553</v>
          </cell>
          <cell r="L3520" t="str">
            <v>Sea</v>
          </cell>
          <cell r="M3520" t="str">
            <v>DTA</v>
          </cell>
          <cell r="N3520" t="str">
            <v>TALOJA</v>
          </cell>
          <cell r="O3520">
            <v>9103750492</v>
          </cell>
          <cell r="AD3520">
            <v>1390877</v>
          </cell>
          <cell r="AE3520">
            <v>42644</v>
          </cell>
          <cell r="AF3520" t="str">
            <v>16-17</v>
          </cell>
          <cell r="AG3520" t="str">
            <v>46) Oct-2016</v>
          </cell>
          <cell r="AH3520">
            <v>66.05</v>
          </cell>
          <cell r="AI3520">
            <v>42692</v>
          </cell>
          <cell r="AJ3520" t="str">
            <v>no</v>
          </cell>
          <cell r="AK3520" t="e">
            <v>#N/A</v>
          </cell>
          <cell r="AL3520" t="e">
            <v>#N/A</v>
          </cell>
          <cell r="AN3520" t="str">
            <v>cif</v>
          </cell>
        </row>
        <row r="3521">
          <cell r="K3521" t="str">
            <v>VVF/TAL/EXP/0554</v>
          </cell>
          <cell r="L3521" t="str">
            <v>Sea</v>
          </cell>
          <cell r="M3521" t="str">
            <v>DTA</v>
          </cell>
          <cell r="N3521" t="str">
            <v>TALOJA</v>
          </cell>
          <cell r="O3521">
            <v>9103750493</v>
          </cell>
          <cell r="AD3521">
            <v>1399016</v>
          </cell>
          <cell r="AE3521">
            <v>42644</v>
          </cell>
          <cell r="AF3521" t="str">
            <v>16-17</v>
          </cell>
          <cell r="AG3521" t="str">
            <v>46) Oct-2016</v>
          </cell>
          <cell r="AH3521">
            <v>66.05</v>
          </cell>
          <cell r="AI3521">
            <v>42692</v>
          </cell>
          <cell r="AJ3521">
            <v>42741</v>
          </cell>
          <cell r="AK3521" t="e">
            <v>#N/A</v>
          </cell>
          <cell r="AL3521" t="e">
            <v>#N/A</v>
          </cell>
          <cell r="AN3521" t="str">
            <v>CIF</v>
          </cell>
        </row>
        <row r="3522">
          <cell r="K3522" t="str">
            <v>VVF/TAL/EXP/0555</v>
          </cell>
          <cell r="L3522" t="str">
            <v>Sea</v>
          </cell>
          <cell r="M3522" t="str">
            <v>DTA</v>
          </cell>
          <cell r="N3522" t="str">
            <v>TALOJA</v>
          </cell>
          <cell r="O3522">
            <v>9103750494</v>
          </cell>
          <cell r="AD3522">
            <v>1423903</v>
          </cell>
          <cell r="AE3522">
            <v>42646</v>
          </cell>
          <cell r="AF3522" t="str">
            <v>16-17</v>
          </cell>
          <cell r="AG3522" t="str">
            <v>46) Oct-2016</v>
          </cell>
          <cell r="AH3522">
            <v>66.05</v>
          </cell>
          <cell r="AI3522">
            <v>42692</v>
          </cell>
          <cell r="AJ3522">
            <v>42682</v>
          </cell>
          <cell r="AK3522" t="str">
            <v>116216XUC001453</v>
          </cell>
          <cell r="AL3522" t="str">
            <v>BKDN0461162100532079</v>
          </cell>
          <cell r="AM3522" t="str">
            <v>18.02.2017</v>
          </cell>
          <cell r="AN3522" t="str">
            <v>CIF</v>
          </cell>
          <cell r="AO3522">
            <v>1170</v>
          </cell>
        </row>
        <row r="3523">
          <cell r="K3523" t="str">
            <v>VVF/TAL/EXP/0556</v>
          </cell>
          <cell r="L3523" t="str">
            <v>Sea</v>
          </cell>
          <cell r="M3523" t="str">
            <v>DTA</v>
          </cell>
          <cell r="N3523" t="str">
            <v>TALOJA</v>
          </cell>
          <cell r="O3523">
            <v>9103750495</v>
          </cell>
          <cell r="AD3523">
            <v>1423900</v>
          </cell>
          <cell r="AE3523">
            <v>42646</v>
          </cell>
          <cell r="AF3523" t="str">
            <v>16-17</v>
          </cell>
          <cell r="AG3523" t="str">
            <v>46) Oct-2016</v>
          </cell>
          <cell r="AH3523">
            <v>66.05</v>
          </cell>
          <cell r="AI3523">
            <v>42692</v>
          </cell>
          <cell r="AJ3523">
            <v>42641</v>
          </cell>
          <cell r="AK3523" t="str">
            <v>116217XSC000139</v>
          </cell>
          <cell r="AL3523" t="str">
            <v>BKDN0461162100533378</v>
          </cell>
          <cell r="AM3523">
            <v>42800</v>
          </cell>
          <cell r="AN3523" t="str">
            <v>CIF</v>
          </cell>
          <cell r="AO3523">
            <v>2640</v>
          </cell>
        </row>
        <row r="3524">
          <cell r="K3524" t="str">
            <v>VVF/TAL/EXP/0557</v>
          </cell>
          <cell r="L3524" t="str">
            <v>Sea</v>
          </cell>
          <cell r="M3524" t="str">
            <v>DTA</v>
          </cell>
          <cell r="N3524" t="str">
            <v>TALOJA</v>
          </cell>
          <cell r="O3524">
            <v>9103750496</v>
          </cell>
          <cell r="AD3524">
            <v>1429813</v>
          </cell>
          <cell r="AE3524">
            <v>42646</v>
          </cell>
          <cell r="AF3524" t="str">
            <v>16-17</v>
          </cell>
          <cell r="AG3524" t="str">
            <v>46) Oct-2016</v>
          </cell>
          <cell r="AH3524">
            <v>66.05</v>
          </cell>
          <cell r="AI3524">
            <v>42692</v>
          </cell>
          <cell r="AJ3524">
            <v>42689</v>
          </cell>
          <cell r="AK3524" t="str">
            <v>0160FBN16000172</v>
          </cell>
          <cell r="AL3524" t="str">
            <v>BKID0000160160997674</v>
          </cell>
          <cell r="AM3524">
            <v>42690</v>
          </cell>
          <cell r="AN3524" t="str">
            <v>CFR</v>
          </cell>
          <cell r="AO3524">
            <v>35448</v>
          </cell>
        </row>
        <row r="3525">
          <cell r="K3525" t="str">
            <v>VVF/TAL/EXP/0558</v>
          </cell>
          <cell r="L3525" t="str">
            <v>Sea</v>
          </cell>
          <cell r="M3525" t="str">
            <v>DTA</v>
          </cell>
          <cell r="N3525" t="str">
            <v>TALOJA</v>
          </cell>
          <cell r="O3525">
            <v>9103750497</v>
          </cell>
          <cell r="AD3525">
            <v>1444835</v>
          </cell>
          <cell r="AE3525">
            <v>42647</v>
          </cell>
          <cell r="AF3525" t="str">
            <v>16-17</v>
          </cell>
          <cell r="AG3525" t="str">
            <v>46) Oct-2016</v>
          </cell>
          <cell r="AH3525">
            <v>66.05</v>
          </cell>
          <cell r="AI3525">
            <v>42692</v>
          </cell>
          <cell r="AJ3525">
            <v>42689</v>
          </cell>
          <cell r="AK3525" t="str">
            <v>0160FBN16000172</v>
          </cell>
          <cell r="AL3525" t="str">
            <v>BKID0000160160997673</v>
          </cell>
          <cell r="AM3525">
            <v>42690</v>
          </cell>
          <cell r="AN3525" t="str">
            <v>CFR</v>
          </cell>
          <cell r="AO3525">
            <v>35448</v>
          </cell>
        </row>
        <row r="3526">
          <cell r="K3526" t="str">
            <v>VVF/TAL/EXP/0559</v>
          </cell>
          <cell r="L3526" t="str">
            <v>Sea</v>
          </cell>
          <cell r="M3526" t="str">
            <v>DTA</v>
          </cell>
          <cell r="N3526" t="str">
            <v>TALOJA</v>
          </cell>
          <cell r="O3526">
            <v>9103750498</v>
          </cell>
          <cell r="AD3526">
            <v>1444721</v>
          </cell>
          <cell r="AE3526">
            <v>42647</v>
          </cell>
          <cell r="AF3526" t="str">
            <v>16-17</v>
          </cell>
          <cell r="AG3526" t="str">
            <v>46) Oct-2016</v>
          </cell>
          <cell r="AH3526">
            <v>66.05</v>
          </cell>
          <cell r="AI3526">
            <v>42692</v>
          </cell>
          <cell r="AJ3526" t="str">
            <v>no</v>
          </cell>
          <cell r="AK3526" t="e">
            <v>#N/A</v>
          </cell>
          <cell r="AL3526" t="e">
            <v>#N/A</v>
          </cell>
          <cell r="AN3526" t="str">
            <v>CIF</v>
          </cell>
        </row>
        <row r="3527">
          <cell r="K3527" t="str">
            <v>VVF/TAL/EXP/0561</v>
          </cell>
          <cell r="L3527" t="str">
            <v>Sea</v>
          </cell>
          <cell r="M3527" t="str">
            <v>DTA</v>
          </cell>
          <cell r="N3527" t="str">
            <v>TALOJA</v>
          </cell>
          <cell r="O3527">
            <v>9103750499</v>
          </cell>
          <cell r="AD3527">
            <v>1445384</v>
          </cell>
          <cell r="AE3527">
            <v>42647</v>
          </cell>
          <cell r="AF3527" t="str">
            <v>16-17</v>
          </cell>
          <cell r="AG3527" t="str">
            <v>46) Oct-2016</v>
          </cell>
          <cell r="AH3527">
            <v>66.05</v>
          </cell>
          <cell r="AI3527">
            <v>42692</v>
          </cell>
          <cell r="AJ3527">
            <v>42682</v>
          </cell>
          <cell r="AK3527" t="str">
            <v>116217XSC000018</v>
          </cell>
          <cell r="AL3527" t="str">
            <v>BKDN0461162100531890</v>
          </cell>
          <cell r="AM3527">
            <v>42783</v>
          </cell>
          <cell r="AN3527" t="str">
            <v>CFR</v>
          </cell>
          <cell r="AO3527">
            <v>19750</v>
          </cell>
        </row>
        <row r="3528">
          <cell r="K3528" t="str">
            <v>VVF/TAL/EXP/0564</v>
          </cell>
          <cell r="L3528" t="str">
            <v>Sea</v>
          </cell>
          <cell r="M3528" t="str">
            <v>DTA</v>
          </cell>
          <cell r="N3528" t="str">
            <v>TALOJA</v>
          </cell>
          <cell r="O3528">
            <v>9103750500</v>
          </cell>
          <cell r="AD3528">
            <v>1473509</v>
          </cell>
          <cell r="AE3528">
            <v>42648</v>
          </cell>
          <cell r="AF3528" t="str">
            <v>16-17</v>
          </cell>
          <cell r="AG3528" t="str">
            <v>46) Oct-2016</v>
          </cell>
          <cell r="AH3528">
            <v>66.05</v>
          </cell>
          <cell r="AI3528">
            <v>42698</v>
          </cell>
          <cell r="AJ3528">
            <v>42682</v>
          </cell>
          <cell r="AK3528" t="str">
            <v>116217XSC000140</v>
          </cell>
          <cell r="AL3528" t="str">
            <v>BKDN0461162100531891</v>
          </cell>
          <cell r="AM3528">
            <v>42783</v>
          </cell>
          <cell r="AN3528" t="str">
            <v>cfr</v>
          </cell>
          <cell r="AO3528">
            <v>22016</v>
          </cell>
        </row>
        <row r="3529">
          <cell r="K3529" t="str">
            <v>VVF/TAL/EXP/0563</v>
          </cell>
          <cell r="L3529" t="str">
            <v>Sea</v>
          </cell>
          <cell r="M3529" t="str">
            <v>DTA</v>
          </cell>
          <cell r="N3529" t="str">
            <v>TALOJA</v>
          </cell>
          <cell r="O3529">
            <v>9103750501</v>
          </cell>
          <cell r="AD3529">
            <v>1473483</v>
          </cell>
          <cell r="AE3529">
            <v>42648</v>
          </cell>
          <cell r="AF3529" t="str">
            <v>16-17</v>
          </cell>
          <cell r="AG3529" t="str">
            <v>46) Oct-2016</v>
          </cell>
          <cell r="AH3529">
            <v>66.05</v>
          </cell>
          <cell r="AI3529">
            <v>42692</v>
          </cell>
          <cell r="AJ3529">
            <v>42667</v>
          </cell>
          <cell r="AK3529" t="e">
            <v>#N/A</v>
          </cell>
          <cell r="AL3529" t="e">
            <v>#N/A</v>
          </cell>
          <cell r="AN3529" t="str">
            <v>CFR</v>
          </cell>
        </row>
        <row r="3530">
          <cell r="K3530" t="str">
            <v>VVF/TAL/EXP/0562</v>
          </cell>
          <cell r="L3530" t="str">
            <v>Sea</v>
          </cell>
          <cell r="M3530" t="str">
            <v>DTA</v>
          </cell>
          <cell r="N3530" t="str">
            <v>TALOJA</v>
          </cell>
          <cell r="O3530">
            <v>9103750502</v>
          </cell>
          <cell r="AD3530">
            <v>1473490</v>
          </cell>
          <cell r="AE3530">
            <v>42650</v>
          </cell>
          <cell r="AF3530" t="str">
            <v>16-17</v>
          </cell>
          <cell r="AG3530" t="str">
            <v>46) Oct-2016</v>
          </cell>
          <cell r="AH3530">
            <v>66.05</v>
          </cell>
          <cell r="AI3530">
            <v>42692</v>
          </cell>
          <cell r="AJ3530">
            <v>42663</v>
          </cell>
          <cell r="AK3530" t="e">
            <v>#N/A</v>
          </cell>
          <cell r="AL3530" t="e">
            <v>#N/A</v>
          </cell>
          <cell r="AN3530" t="str">
            <v>CIF</v>
          </cell>
        </row>
        <row r="3531">
          <cell r="K3531" t="str">
            <v>VVF/TAL/EXP/0565</v>
          </cell>
          <cell r="L3531" t="str">
            <v>Sea</v>
          </cell>
          <cell r="M3531" t="str">
            <v>DTA</v>
          </cell>
          <cell r="N3531" t="str">
            <v>TALOJA</v>
          </cell>
          <cell r="O3531">
            <v>9103750503</v>
          </cell>
          <cell r="AD3531">
            <v>1479238</v>
          </cell>
          <cell r="AE3531">
            <v>42648</v>
          </cell>
          <cell r="AF3531" t="str">
            <v>16-17</v>
          </cell>
          <cell r="AG3531" t="str">
            <v>46) Oct-2016</v>
          </cell>
          <cell r="AH3531">
            <v>1</v>
          </cell>
          <cell r="AI3531">
            <v>42698</v>
          </cell>
          <cell r="AJ3531">
            <v>42679</v>
          </cell>
          <cell r="AK3531" t="str">
            <v>00031617C0771</v>
          </cell>
          <cell r="AL3531" t="str">
            <v>UCBA0000003160216875</v>
          </cell>
          <cell r="AM3531">
            <v>42681</v>
          </cell>
          <cell r="AN3531" t="str">
            <v>CFR</v>
          </cell>
          <cell r="AO3531">
            <v>12377370.24</v>
          </cell>
        </row>
        <row r="3532">
          <cell r="K3532" t="str">
            <v>VVF/TAL/EXP/0568</v>
          </cell>
          <cell r="L3532" t="str">
            <v>Sea</v>
          </cell>
          <cell r="M3532" t="str">
            <v>DTA</v>
          </cell>
          <cell r="N3532" t="str">
            <v>TALOJA</v>
          </cell>
          <cell r="O3532">
            <v>9103750504</v>
          </cell>
          <cell r="AD3532">
            <v>1500724</v>
          </cell>
          <cell r="AE3532">
            <v>42649</v>
          </cell>
          <cell r="AF3532" t="str">
            <v>16-17</v>
          </cell>
          <cell r="AG3532" t="str">
            <v>46) Oct-2016</v>
          </cell>
          <cell r="AH3532">
            <v>1</v>
          </cell>
          <cell r="AI3532">
            <v>42698</v>
          </cell>
          <cell r="AJ3532">
            <v>42706</v>
          </cell>
          <cell r="AK3532" t="str">
            <v>00031617C0768</v>
          </cell>
          <cell r="AL3532" t="str">
            <v>UCBA0000003160219828</v>
          </cell>
          <cell r="AM3532">
            <v>42707</v>
          </cell>
          <cell r="AN3532" t="str">
            <v>CFR</v>
          </cell>
          <cell r="AO3532">
            <v>4808160</v>
          </cell>
        </row>
        <row r="3533">
          <cell r="K3533" t="str">
            <v>VVF/TAL/EXP/0569</v>
          </cell>
          <cell r="L3533" t="str">
            <v>Sea</v>
          </cell>
          <cell r="M3533" t="str">
            <v>DTA</v>
          </cell>
          <cell r="N3533" t="str">
            <v>TALOJA</v>
          </cell>
          <cell r="O3533">
            <v>9103750505</v>
          </cell>
          <cell r="AD3533">
            <v>1519793</v>
          </cell>
          <cell r="AE3533">
            <v>42651</v>
          </cell>
          <cell r="AF3533" t="str">
            <v>16-17</v>
          </cell>
          <cell r="AG3533" t="str">
            <v>46) Oct-2016</v>
          </cell>
          <cell r="AH3533">
            <v>65.8</v>
          </cell>
          <cell r="AI3533">
            <v>42698</v>
          </cell>
          <cell r="AJ3533">
            <v>42682</v>
          </cell>
          <cell r="AK3533" t="str">
            <v>116216XSC001232</v>
          </cell>
          <cell r="AL3533" t="str">
            <v>BKDN0461162100532080</v>
          </cell>
          <cell r="AM3533" t="str">
            <v>18.02.2017</v>
          </cell>
          <cell r="AN3533" t="str">
            <v>cfr</v>
          </cell>
          <cell r="AO3533">
            <v>78900</v>
          </cell>
        </row>
        <row r="3534">
          <cell r="K3534" t="str">
            <v>VVF/TAL/EXP/0570</v>
          </cell>
          <cell r="L3534" t="str">
            <v>Sea</v>
          </cell>
          <cell r="M3534" t="str">
            <v>DTA</v>
          </cell>
          <cell r="N3534" t="str">
            <v>TALOJA</v>
          </cell>
          <cell r="O3534">
            <v>9103750506</v>
          </cell>
          <cell r="AD3534">
            <v>1519785</v>
          </cell>
          <cell r="AE3534">
            <v>42650</v>
          </cell>
          <cell r="AF3534" t="str">
            <v>16-17</v>
          </cell>
          <cell r="AG3534" t="str">
            <v>46) Oct-2016</v>
          </cell>
          <cell r="AH3534">
            <v>65.8</v>
          </cell>
          <cell r="AI3534">
            <v>42698</v>
          </cell>
          <cell r="AJ3534">
            <v>42704</v>
          </cell>
          <cell r="AK3534" t="e">
            <v>#N/A</v>
          </cell>
          <cell r="AL3534" t="e">
            <v>#N/A</v>
          </cell>
          <cell r="AN3534" t="str">
            <v>cif</v>
          </cell>
        </row>
        <row r="3535">
          <cell r="K3535" t="str">
            <v>VVF/TAL/EXP/0572</v>
          </cell>
          <cell r="L3535" t="str">
            <v>Sea</v>
          </cell>
          <cell r="M3535" t="str">
            <v>DTA</v>
          </cell>
          <cell r="N3535" t="str">
            <v>TALOJA</v>
          </cell>
          <cell r="O3535">
            <v>9103750507</v>
          </cell>
          <cell r="AD3535">
            <v>1527290</v>
          </cell>
          <cell r="AE3535">
            <v>42650</v>
          </cell>
          <cell r="AF3535" t="str">
            <v>16-17</v>
          </cell>
          <cell r="AG3535" t="str">
            <v>46) Oct-2016</v>
          </cell>
          <cell r="AH3535">
            <v>65.8</v>
          </cell>
          <cell r="AI3535">
            <v>42698</v>
          </cell>
          <cell r="AJ3535" t="str">
            <v>no</v>
          </cell>
          <cell r="AK3535" t="e">
            <v>#N/A</v>
          </cell>
          <cell r="AL3535" t="e">
            <v>#N/A</v>
          </cell>
          <cell r="AN3535" t="str">
            <v>CIF</v>
          </cell>
        </row>
        <row r="3536">
          <cell r="K3536" t="str">
            <v>VVF/TAL/EXP/0571</v>
          </cell>
          <cell r="L3536" t="str">
            <v>Sea</v>
          </cell>
          <cell r="M3536" t="str">
            <v>DTA</v>
          </cell>
          <cell r="N3536" t="str">
            <v>TALOJA</v>
          </cell>
          <cell r="O3536">
            <v>9103750508</v>
          </cell>
          <cell r="AD3536">
            <v>1526595</v>
          </cell>
          <cell r="AE3536">
            <v>42650</v>
          </cell>
          <cell r="AF3536" t="str">
            <v>16-17</v>
          </cell>
          <cell r="AG3536" t="str">
            <v>46) Oct-2016</v>
          </cell>
          <cell r="AH3536">
            <v>65.8</v>
          </cell>
          <cell r="AI3536">
            <v>42698</v>
          </cell>
          <cell r="AJ3536">
            <v>42689</v>
          </cell>
          <cell r="AK3536" t="str">
            <v>116216XUC001241</v>
          </cell>
          <cell r="AL3536" t="str">
            <v>BKDN0461162100533476</v>
          </cell>
          <cell r="AM3536">
            <v>42800</v>
          </cell>
          <cell r="AN3536" t="str">
            <v>CFR</v>
          </cell>
          <cell r="AO3536">
            <v>82000</v>
          </cell>
        </row>
        <row r="3537">
          <cell r="K3537" t="str">
            <v>VVF/TAL/EXP/0574</v>
          </cell>
          <cell r="L3537" t="str">
            <v>Sea</v>
          </cell>
          <cell r="M3537" t="str">
            <v>DTA</v>
          </cell>
          <cell r="N3537" t="str">
            <v>TALOJA</v>
          </cell>
          <cell r="O3537">
            <v>9103750509</v>
          </cell>
          <cell r="AD3537">
            <v>1537791</v>
          </cell>
          <cell r="AE3537">
            <v>42651</v>
          </cell>
          <cell r="AF3537" t="str">
            <v>16-17</v>
          </cell>
          <cell r="AG3537" t="str">
            <v>46) Oct-2016</v>
          </cell>
          <cell r="AH3537">
            <v>65.8</v>
          </cell>
          <cell r="AI3537">
            <v>42698</v>
          </cell>
          <cell r="AJ3537">
            <v>42689</v>
          </cell>
          <cell r="AK3537" t="str">
            <v>116216XUC001241</v>
          </cell>
          <cell r="AL3537" t="str">
            <v>BKDN0461162100533477</v>
          </cell>
          <cell r="AM3537">
            <v>42800</v>
          </cell>
          <cell r="AN3537" t="str">
            <v>cfr</v>
          </cell>
          <cell r="AO3537">
            <v>82000</v>
          </cell>
        </row>
        <row r="3538">
          <cell r="K3538" t="str">
            <v>VVF/TAL/EXP/0575</v>
          </cell>
          <cell r="L3538" t="str">
            <v>Sea</v>
          </cell>
          <cell r="M3538" t="str">
            <v>DTA</v>
          </cell>
          <cell r="N3538" t="str">
            <v>TALOJA</v>
          </cell>
          <cell r="O3538">
            <v>9103750510</v>
          </cell>
          <cell r="AD3538">
            <v>1540754</v>
          </cell>
          <cell r="AE3538">
            <v>42651</v>
          </cell>
          <cell r="AF3538" t="str">
            <v>16-17</v>
          </cell>
          <cell r="AG3538" t="str">
            <v>46) Oct-2016</v>
          </cell>
          <cell r="AH3538">
            <v>65.8</v>
          </cell>
          <cell r="AI3538">
            <v>42698</v>
          </cell>
          <cell r="AJ3538">
            <v>42682</v>
          </cell>
          <cell r="AK3538" t="str">
            <v>116216XUC001527</v>
          </cell>
          <cell r="AL3538" t="str">
            <v>BKDN0461162100532081</v>
          </cell>
          <cell r="AM3538" t="str">
            <v>18.02.2017</v>
          </cell>
          <cell r="AN3538" t="str">
            <v>cfr</v>
          </cell>
          <cell r="AO3538">
            <v>9360</v>
          </cell>
        </row>
        <row r="3539">
          <cell r="K3539" t="str">
            <v>VVF/TAL/EXP/0577</v>
          </cell>
          <cell r="L3539" t="str">
            <v>Sea</v>
          </cell>
          <cell r="M3539" t="str">
            <v>DTA</v>
          </cell>
          <cell r="N3539" t="str">
            <v>TALOJA</v>
          </cell>
          <cell r="O3539">
            <v>9103750511</v>
          </cell>
          <cell r="AD3539">
            <v>1558311</v>
          </cell>
          <cell r="AE3539">
            <v>42653</v>
          </cell>
          <cell r="AF3539" t="str">
            <v>16-17</v>
          </cell>
          <cell r="AG3539" t="str">
            <v>46) Oct-2016</v>
          </cell>
          <cell r="AH3539">
            <v>65.8</v>
          </cell>
          <cell r="AI3539">
            <v>42698</v>
          </cell>
          <cell r="AJ3539">
            <v>42682</v>
          </cell>
          <cell r="AK3539" t="str">
            <v>116216XSC001239</v>
          </cell>
          <cell r="AL3539" t="str">
            <v>BKDN0461162100532082</v>
          </cell>
          <cell r="AM3539" t="str">
            <v>18.02.2017</v>
          </cell>
          <cell r="AN3539" t="str">
            <v>FOB</v>
          </cell>
          <cell r="AO3539">
            <v>10200</v>
          </cell>
        </row>
        <row r="3540">
          <cell r="K3540" t="str">
            <v>VVF/TAL/EXP/0576</v>
          </cell>
          <cell r="L3540" t="str">
            <v>Sea</v>
          </cell>
          <cell r="M3540" t="str">
            <v>DTA</v>
          </cell>
          <cell r="N3540" t="str">
            <v>TALOJA</v>
          </cell>
          <cell r="O3540">
            <v>9103750512</v>
          </cell>
          <cell r="AD3540">
            <v>1558302</v>
          </cell>
          <cell r="AE3540">
            <v>42653</v>
          </cell>
          <cell r="AF3540" t="str">
            <v>16-17</v>
          </cell>
          <cell r="AG3540" t="str">
            <v>46) Oct-2016</v>
          </cell>
          <cell r="AH3540">
            <v>65.8</v>
          </cell>
          <cell r="AI3540">
            <v>42698</v>
          </cell>
          <cell r="AJ3540">
            <v>42775</v>
          </cell>
          <cell r="AK3540" t="str">
            <v>116216XUC001268</v>
          </cell>
          <cell r="AL3540" t="str">
            <v>BKDN0461162100533490</v>
          </cell>
          <cell r="AM3540">
            <v>42800</v>
          </cell>
          <cell r="AN3540" t="str">
            <v>cif</v>
          </cell>
          <cell r="AO3540">
            <v>303366</v>
          </cell>
        </row>
        <row r="3541">
          <cell r="K3541" t="str">
            <v>VVF/TAL/EXP/0578</v>
          </cell>
          <cell r="L3541" t="str">
            <v>Sea</v>
          </cell>
          <cell r="M3541" t="str">
            <v>DTA</v>
          </cell>
          <cell r="N3541" t="str">
            <v>TALOJA</v>
          </cell>
          <cell r="O3541">
            <v>9103750513</v>
          </cell>
          <cell r="AD3541">
            <v>1561996</v>
          </cell>
          <cell r="AE3541">
            <v>42653</v>
          </cell>
          <cell r="AF3541" t="str">
            <v>16-17</v>
          </cell>
          <cell r="AG3541" t="str">
            <v>46) Oct-2016</v>
          </cell>
          <cell r="AH3541">
            <v>65.8</v>
          </cell>
          <cell r="AI3541">
            <v>42699</v>
          </cell>
          <cell r="AJ3541">
            <v>42682</v>
          </cell>
          <cell r="AK3541" t="str">
            <v>116217XSC000136</v>
          </cell>
          <cell r="AL3541" t="str">
            <v>BKDN0461162100531892</v>
          </cell>
          <cell r="AM3541">
            <v>42783</v>
          </cell>
          <cell r="AN3541" t="str">
            <v>cfr</v>
          </cell>
          <cell r="AO3541">
            <v>66000</v>
          </cell>
        </row>
        <row r="3542">
          <cell r="K3542" t="str">
            <v>VVF/TAL/EXP/0581</v>
          </cell>
          <cell r="L3542" t="str">
            <v>Sea</v>
          </cell>
          <cell r="M3542" t="str">
            <v>DTA</v>
          </cell>
          <cell r="N3542" t="str">
            <v>TALOJA</v>
          </cell>
          <cell r="O3542">
            <v>9103750514</v>
          </cell>
          <cell r="AD3542">
            <v>1575070</v>
          </cell>
          <cell r="AE3542">
            <v>42655</v>
          </cell>
          <cell r="AF3542" t="str">
            <v>16-17</v>
          </cell>
          <cell r="AG3542" t="str">
            <v>46) Oct-2016</v>
          </cell>
          <cell r="AH3542">
            <v>65.8</v>
          </cell>
          <cell r="AI3542">
            <v>42699</v>
          </cell>
          <cell r="AJ3542">
            <v>42656</v>
          </cell>
          <cell r="AK3542" t="str">
            <v>116217XSC000138</v>
          </cell>
          <cell r="AL3542" t="str">
            <v>BKDN0461162100533436</v>
          </cell>
          <cell r="AM3542">
            <v>42800</v>
          </cell>
          <cell r="AN3542" t="str">
            <v>cif</v>
          </cell>
          <cell r="AO3542">
            <v>36211.199999999997</v>
          </cell>
        </row>
        <row r="3543">
          <cell r="K3543" t="str">
            <v>VVF/TAL/EXP/0582</v>
          </cell>
          <cell r="L3543" t="str">
            <v>Sea</v>
          </cell>
          <cell r="M3543" t="str">
            <v>DTA</v>
          </cell>
          <cell r="N3543" t="str">
            <v>TALOJA</v>
          </cell>
          <cell r="O3543">
            <v>9103750515</v>
          </cell>
          <cell r="AD3543">
            <v>1575559</v>
          </cell>
          <cell r="AE3543">
            <v>42655</v>
          </cell>
          <cell r="AF3543" t="str">
            <v>16-17</v>
          </cell>
          <cell r="AG3543" t="str">
            <v>46) Oct-2016</v>
          </cell>
          <cell r="AH3543">
            <v>65.8</v>
          </cell>
          <cell r="AI3543">
            <v>42699</v>
          </cell>
          <cell r="AJ3543" t="str">
            <v>no</v>
          </cell>
          <cell r="AK3543" t="e">
            <v>#N/A</v>
          </cell>
          <cell r="AL3543" t="e">
            <v>#N/A</v>
          </cell>
          <cell r="AN3543" t="str">
            <v>cif</v>
          </cell>
        </row>
        <row r="3544">
          <cell r="K3544" t="str">
            <v>VVF/TAL/EXP/0584</v>
          </cell>
          <cell r="L3544" t="str">
            <v>Sea</v>
          </cell>
          <cell r="M3544" t="str">
            <v>DTA</v>
          </cell>
          <cell r="N3544" t="str">
            <v>TALOJA</v>
          </cell>
          <cell r="O3544">
            <v>9103750516</v>
          </cell>
          <cell r="AD3544">
            <v>1578291</v>
          </cell>
          <cell r="AE3544">
            <v>42655</v>
          </cell>
          <cell r="AF3544" t="str">
            <v>16-17</v>
          </cell>
          <cell r="AG3544" t="str">
            <v>46) Oct-2016</v>
          </cell>
          <cell r="AH3544">
            <v>65.8</v>
          </cell>
          <cell r="AI3544">
            <v>42699</v>
          </cell>
          <cell r="AJ3544">
            <v>42682</v>
          </cell>
          <cell r="AK3544" t="str">
            <v>116216XSC001328</v>
          </cell>
          <cell r="AL3544" t="str">
            <v>BKDN0461162100532084</v>
          </cell>
          <cell r="AM3544" t="str">
            <v>18.02.2017</v>
          </cell>
          <cell r="AN3544" t="str">
            <v>cfr</v>
          </cell>
          <cell r="AO3544">
            <v>43328</v>
          </cell>
        </row>
        <row r="3545">
          <cell r="K3545" t="str">
            <v>VVF/TAL/EXP/0583</v>
          </cell>
          <cell r="L3545" t="str">
            <v>Sea</v>
          </cell>
          <cell r="M3545" t="str">
            <v>DTA</v>
          </cell>
          <cell r="N3545" t="str">
            <v>TALOJA</v>
          </cell>
          <cell r="O3545">
            <v>9103750517</v>
          </cell>
          <cell r="AD3545">
            <v>1578268</v>
          </cell>
          <cell r="AE3545">
            <v>42655</v>
          </cell>
          <cell r="AF3545" t="str">
            <v>16-17</v>
          </cell>
          <cell r="AG3545" t="str">
            <v>46) Oct-2016</v>
          </cell>
          <cell r="AH3545">
            <v>65.8</v>
          </cell>
          <cell r="AI3545">
            <v>42699</v>
          </cell>
          <cell r="AJ3545" t="str">
            <v>no</v>
          </cell>
          <cell r="AK3545" t="e">
            <v>#N/A</v>
          </cell>
          <cell r="AL3545" t="e">
            <v>#N/A</v>
          </cell>
          <cell r="AN3545" t="str">
            <v>cif</v>
          </cell>
        </row>
        <row r="3546">
          <cell r="K3546" t="str">
            <v>VVF/TAL/EXP/0586</v>
          </cell>
          <cell r="L3546" t="str">
            <v>Sea</v>
          </cell>
          <cell r="M3546" t="str">
            <v>DTA</v>
          </cell>
          <cell r="N3546" t="str">
            <v>TALOJA</v>
          </cell>
          <cell r="O3546">
            <v>9103750518</v>
          </cell>
          <cell r="AD3546">
            <v>1598634</v>
          </cell>
          <cell r="AE3546">
            <v>42656</v>
          </cell>
          <cell r="AF3546" t="str">
            <v>16-17</v>
          </cell>
          <cell r="AG3546" t="str">
            <v>46) Oct-2016</v>
          </cell>
          <cell r="AH3546">
            <v>65.8</v>
          </cell>
          <cell r="AI3546">
            <v>42721</v>
          </cell>
          <cell r="AJ3546">
            <v>42671</v>
          </cell>
          <cell r="AK3546" t="e">
            <v>#N/A</v>
          </cell>
          <cell r="AL3546" t="e">
            <v>#N/A</v>
          </cell>
          <cell r="AN3546" t="str">
            <v>cfr</v>
          </cell>
        </row>
        <row r="3547">
          <cell r="K3547" t="str">
            <v>VVF/TAL/EXP/0587</v>
          </cell>
          <cell r="L3547" t="str">
            <v>Sea</v>
          </cell>
          <cell r="M3547" t="str">
            <v>DTA</v>
          </cell>
          <cell r="N3547" t="str">
            <v>TALOJA</v>
          </cell>
          <cell r="O3547">
            <v>9103750519</v>
          </cell>
          <cell r="AD3547">
            <v>1603654</v>
          </cell>
          <cell r="AE3547">
            <v>42656</v>
          </cell>
          <cell r="AF3547" t="str">
            <v>16-17</v>
          </cell>
          <cell r="AG3547" t="str">
            <v>46) Oct-2016</v>
          </cell>
          <cell r="AH3547">
            <v>1</v>
          </cell>
          <cell r="AI3547">
            <v>42699</v>
          </cell>
          <cell r="AJ3547">
            <v>42685</v>
          </cell>
          <cell r="AK3547" t="e">
            <v>#N/A</v>
          </cell>
          <cell r="AL3547" t="e">
            <v>#N/A</v>
          </cell>
          <cell r="AN3547" t="str">
            <v>CFR</v>
          </cell>
        </row>
        <row r="3548">
          <cell r="K3548" t="str">
            <v>VVF/TAL/EXP/0589</v>
          </cell>
          <cell r="L3548" t="str">
            <v>Sea</v>
          </cell>
          <cell r="M3548" t="str">
            <v>DTA</v>
          </cell>
          <cell r="N3548" t="str">
            <v>TALOJA</v>
          </cell>
          <cell r="O3548">
            <v>9103750520</v>
          </cell>
          <cell r="AD3548">
            <v>1625216</v>
          </cell>
          <cell r="AE3548">
            <v>42657</v>
          </cell>
          <cell r="AF3548" t="str">
            <v>16-17</v>
          </cell>
          <cell r="AG3548" t="str">
            <v>46) Oct-2016</v>
          </cell>
          <cell r="AH3548">
            <v>65.8</v>
          </cell>
          <cell r="AI3548">
            <v>42721</v>
          </cell>
          <cell r="AJ3548">
            <v>42691</v>
          </cell>
          <cell r="AK3548" t="str">
            <v>116216XSC001334</v>
          </cell>
          <cell r="AL3548" t="str">
            <v>BKDN0461162100532085</v>
          </cell>
          <cell r="AM3548" t="str">
            <v>18.02.2017</v>
          </cell>
          <cell r="AN3548" t="str">
            <v>cif</v>
          </cell>
          <cell r="AO3548">
            <v>173952</v>
          </cell>
        </row>
        <row r="3549">
          <cell r="K3549" t="str">
            <v>VVF/TAL/EXP/0590</v>
          </cell>
          <cell r="L3549" t="str">
            <v>Sea</v>
          </cell>
          <cell r="M3549" t="str">
            <v>DTA</v>
          </cell>
          <cell r="N3549" t="str">
            <v>TALOJA</v>
          </cell>
          <cell r="O3549">
            <v>9103750521</v>
          </cell>
          <cell r="AD3549">
            <v>1634902</v>
          </cell>
          <cell r="AE3549">
            <v>42657</v>
          </cell>
          <cell r="AF3549" t="str">
            <v>16-17</v>
          </cell>
          <cell r="AG3549" t="str">
            <v>46) Oct-2016</v>
          </cell>
          <cell r="AH3549">
            <v>65.8</v>
          </cell>
          <cell r="AI3549">
            <v>42721</v>
          </cell>
          <cell r="AJ3549" t="str">
            <v>no</v>
          </cell>
          <cell r="AK3549" t="e">
            <v>#N/A</v>
          </cell>
          <cell r="AL3549" t="e">
            <v>#N/A</v>
          </cell>
          <cell r="AN3549" t="str">
            <v>cif</v>
          </cell>
        </row>
        <row r="3550">
          <cell r="K3550" t="str">
            <v>VVF/TAL/EXP/0592</v>
          </cell>
          <cell r="L3550" t="str">
            <v>Sea</v>
          </cell>
          <cell r="M3550" t="str">
            <v>DTA</v>
          </cell>
          <cell r="N3550" t="str">
            <v>TALOJA</v>
          </cell>
          <cell r="O3550">
            <v>9103750522</v>
          </cell>
          <cell r="AD3550">
            <v>1634403</v>
          </cell>
          <cell r="AE3550">
            <v>42658</v>
          </cell>
          <cell r="AF3550" t="str">
            <v>16-17</v>
          </cell>
          <cell r="AG3550" t="str">
            <v>46) Oct-2016</v>
          </cell>
          <cell r="AH3550">
            <v>65.8</v>
          </cell>
          <cell r="AI3550">
            <v>42721</v>
          </cell>
          <cell r="AJ3550" t="str">
            <v>no</v>
          </cell>
          <cell r="AK3550" t="e">
            <v>#N/A</v>
          </cell>
          <cell r="AL3550" t="e">
            <v>#N/A</v>
          </cell>
          <cell r="AN3550" t="str">
            <v>cif</v>
          </cell>
        </row>
        <row r="3551">
          <cell r="K3551" t="str">
            <v>VVF/TAL/EXP/0591</v>
          </cell>
          <cell r="L3551" t="str">
            <v>Sea</v>
          </cell>
          <cell r="M3551" t="str">
            <v>DTA</v>
          </cell>
          <cell r="N3551" t="str">
            <v>TALOJA</v>
          </cell>
          <cell r="O3551">
            <v>9103750523</v>
          </cell>
          <cell r="AD3551">
            <v>1634371</v>
          </cell>
          <cell r="AE3551">
            <v>42657</v>
          </cell>
          <cell r="AF3551" t="str">
            <v>16-17</v>
          </cell>
          <cell r="AG3551" t="str">
            <v>46) Oct-2016</v>
          </cell>
          <cell r="AH3551">
            <v>65.8</v>
          </cell>
          <cell r="AI3551">
            <v>42721</v>
          </cell>
          <cell r="AJ3551" t="str">
            <v>no</v>
          </cell>
          <cell r="AK3551" t="e">
            <v>#N/A</v>
          </cell>
          <cell r="AL3551" t="e">
            <v>#N/A</v>
          </cell>
          <cell r="AN3551" t="str">
            <v>cif</v>
          </cell>
        </row>
        <row r="3552">
          <cell r="K3552" t="str">
            <v>VVF/TAL/EXP/0594</v>
          </cell>
          <cell r="L3552" t="str">
            <v>Sea</v>
          </cell>
          <cell r="M3552" t="str">
            <v>DTA</v>
          </cell>
          <cell r="N3552" t="str">
            <v>TALOJA</v>
          </cell>
          <cell r="O3552">
            <v>9103750524</v>
          </cell>
          <cell r="AD3552">
            <v>1675547</v>
          </cell>
          <cell r="AE3552">
            <v>42660</v>
          </cell>
          <cell r="AF3552" t="str">
            <v>16-17</v>
          </cell>
          <cell r="AG3552" t="str">
            <v>46) Oct-2016</v>
          </cell>
          <cell r="AH3552">
            <v>65.8</v>
          </cell>
          <cell r="AI3552">
            <v>42721</v>
          </cell>
          <cell r="AJ3552">
            <v>42704</v>
          </cell>
          <cell r="AK3552" t="str">
            <v>116216XUC001385</v>
          </cell>
          <cell r="AL3552" t="str">
            <v>BKDN0461162100532086</v>
          </cell>
          <cell r="AM3552" t="str">
            <v>18.02.2017</v>
          </cell>
          <cell r="AN3552" t="str">
            <v>cif</v>
          </cell>
          <cell r="AO3552">
            <v>83024.7</v>
          </cell>
        </row>
        <row r="3553">
          <cell r="K3553" t="str">
            <v>VVF/TAL/EXP/0595</v>
          </cell>
          <cell r="L3553" t="str">
            <v>Sea</v>
          </cell>
          <cell r="M3553" t="str">
            <v>DTA</v>
          </cell>
          <cell r="N3553" t="str">
            <v>TALOJA</v>
          </cell>
          <cell r="O3553">
            <v>9103750525</v>
          </cell>
          <cell r="AD3553">
            <v>1681062</v>
          </cell>
          <cell r="AE3553">
            <v>42660</v>
          </cell>
          <cell r="AF3553" t="str">
            <v>16-17</v>
          </cell>
          <cell r="AG3553" t="str">
            <v>46) Oct-2016</v>
          </cell>
          <cell r="AH3553">
            <v>65.8</v>
          </cell>
          <cell r="AI3553">
            <v>42721</v>
          </cell>
          <cell r="AJ3553" t="str">
            <v>no</v>
          </cell>
          <cell r="AK3553" t="e">
            <v>#N/A</v>
          </cell>
          <cell r="AL3553" t="e">
            <v>#N/A</v>
          </cell>
          <cell r="AN3553" t="str">
            <v>cif</v>
          </cell>
        </row>
        <row r="3554">
          <cell r="K3554" t="str">
            <v>VVF/TAL/EXP/0596</v>
          </cell>
          <cell r="L3554" t="str">
            <v>Sea</v>
          </cell>
          <cell r="M3554" t="str">
            <v>DTA</v>
          </cell>
          <cell r="N3554" t="str">
            <v>TALOJA</v>
          </cell>
          <cell r="O3554">
            <v>9103750526</v>
          </cell>
          <cell r="AD3554">
            <v>1684787</v>
          </cell>
          <cell r="AE3554">
            <v>42660</v>
          </cell>
          <cell r="AF3554" t="str">
            <v>16-17</v>
          </cell>
          <cell r="AG3554" t="str">
            <v>46) Oct-2016</v>
          </cell>
          <cell r="AH3554">
            <v>65.8</v>
          </cell>
          <cell r="AI3554">
            <v>42721</v>
          </cell>
          <cell r="AJ3554">
            <v>42702</v>
          </cell>
          <cell r="AK3554" t="str">
            <v>116216XUC001339</v>
          </cell>
          <cell r="AL3554" t="str">
            <v>BKDN0461162100532087</v>
          </cell>
          <cell r="AM3554" t="str">
            <v>18.02.2017</v>
          </cell>
          <cell r="AN3554" t="str">
            <v>cif</v>
          </cell>
          <cell r="AO3554">
            <v>128000</v>
          </cell>
        </row>
        <row r="3555">
          <cell r="K3555" t="str">
            <v>VVF/TAL/EXP/0597</v>
          </cell>
          <cell r="L3555" t="str">
            <v>Sea</v>
          </cell>
          <cell r="M3555" t="str">
            <v>DTA</v>
          </cell>
          <cell r="N3555" t="str">
            <v>TALOJA</v>
          </cell>
          <cell r="O3555">
            <v>9103750527</v>
          </cell>
          <cell r="AD3555">
            <v>1684853</v>
          </cell>
          <cell r="AE3555">
            <v>42660</v>
          </cell>
          <cell r="AF3555" t="str">
            <v>16-17</v>
          </cell>
          <cell r="AG3555" t="str">
            <v>46) Oct-2016</v>
          </cell>
          <cell r="AH3555">
            <v>65.8</v>
          </cell>
          <cell r="AI3555">
            <v>42721</v>
          </cell>
          <cell r="AJ3555" t="str">
            <v>no</v>
          </cell>
          <cell r="AK3555" t="e">
            <v>#N/A</v>
          </cell>
          <cell r="AL3555" t="e">
            <v>#N/A</v>
          </cell>
          <cell r="AN3555" t="str">
            <v>cif</v>
          </cell>
        </row>
        <row r="3556">
          <cell r="K3556" t="str">
            <v>VVF/TAL/EXP/0598</v>
          </cell>
          <cell r="L3556" t="str">
            <v>Sea</v>
          </cell>
          <cell r="M3556" t="str">
            <v>DTA</v>
          </cell>
          <cell r="N3556" t="str">
            <v>TALOJA</v>
          </cell>
          <cell r="O3556">
            <v>9103750528</v>
          </cell>
          <cell r="AD3556">
            <v>1707427</v>
          </cell>
          <cell r="AE3556">
            <v>42661</v>
          </cell>
          <cell r="AF3556" t="str">
            <v>16-17</v>
          </cell>
          <cell r="AG3556" t="str">
            <v>46) Oct-2016</v>
          </cell>
          <cell r="AH3556">
            <v>65.8</v>
          </cell>
          <cell r="AI3556">
            <v>42721</v>
          </cell>
          <cell r="AJ3556">
            <v>42713</v>
          </cell>
          <cell r="AK3556" t="str">
            <v>116216XUC001377</v>
          </cell>
          <cell r="AL3556" t="str">
            <v>BKDN0461162100531893</v>
          </cell>
          <cell r="AM3556">
            <v>42783</v>
          </cell>
          <cell r="AN3556" t="str">
            <v>fob</v>
          </cell>
          <cell r="AO3556">
            <v>20020</v>
          </cell>
        </row>
        <row r="3557">
          <cell r="K3557" t="str">
            <v>VVF/TAL/EXP/0600</v>
          </cell>
          <cell r="L3557" t="str">
            <v>Sea</v>
          </cell>
          <cell r="M3557" t="str">
            <v>DTA</v>
          </cell>
          <cell r="N3557" t="str">
            <v>TALOJA</v>
          </cell>
          <cell r="O3557">
            <v>9103750529</v>
          </cell>
          <cell r="AD3557">
            <v>1707425</v>
          </cell>
          <cell r="AE3557">
            <v>42661</v>
          </cell>
          <cell r="AF3557" t="str">
            <v>16-17</v>
          </cell>
          <cell r="AG3557" t="str">
            <v>46) Oct-2016</v>
          </cell>
          <cell r="AH3557">
            <v>65.8</v>
          </cell>
          <cell r="AI3557">
            <v>42721</v>
          </cell>
          <cell r="AJ3557">
            <v>42704</v>
          </cell>
          <cell r="AK3557" t="str">
            <v>116216XUC001384</v>
          </cell>
          <cell r="AL3557" t="str">
            <v>BKDN0461162100532088</v>
          </cell>
          <cell r="AM3557" t="str">
            <v>18.02.2017</v>
          </cell>
          <cell r="AN3557" t="str">
            <v>cif</v>
          </cell>
          <cell r="AO3557">
            <v>24850.7</v>
          </cell>
        </row>
        <row r="3558">
          <cell r="K3558" t="str">
            <v>VVF/TAL/EXP/0601</v>
          </cell>
          <cell r="L3558" t="str">
            <v>Sea</v>
          </cell>
          <cell r="M3558" t="str">
            <v>DTA</v>
          </cell>
          <cell r="N3558" t="str">
            <v>TALOJA</v>
          </cell>
          <cell r="O3558">
            <v>9103750530</v>
          </cell>
          <cell r="AD3558">
            <v>1707356</v>
          </cell>
          <cell r="AE3558">
            <v>42661</v>
          </cell>
          <cell r="AF3558" t="str">
            <v>16-17</v>
          </cell>
          <cell r="AG3558" t="str">
            <v>46) Oct-2016</v>
          </cell>
          <cell r="AH3558">
            <v>65.8</v>
          </cell>
          <cell r="AI3558">
            <v>42721</v>
          </cell>
          <cell r="AJ3558">
            <v>42640</v>
          </cell>
          <cell r="AK3558" t="str">
            <v>116217XSC000141</v>
          </cell>
          <cell r="AL3558" t="str">
            <v>BKDN0461162100531894</v>
          </cell>
          <cell r="AM3558">
            <v>42783</v>
          </cell>
          <cell r="AN3558" t="str">
            <v>cfr</v>
          </cell>
          <cell r="AO3558">
            <v>23600</v>
          </cell>
        </row>
        <row r="3559">
          <cell r="K3559" t="str">
            <v>VVF/TAL/EXP/0603</v>
          </cell>
          <cell r="L3559" t="str">
            <v>Sea</v>
          </cell>
          <cell r="M3559" t="str">
            <v>DTA</v>
          </cell>
          <cell r="N3559" t="str">
            <v>TALOJA</v>
          </cell>
          <cell r="O3559">
            <v>9103750531</v>
          </cell>
          <cell r="AD3559">
            <v>1707418</v>
          </cell>
          <cell r="AE3559">
            <v>42661</v>
          </cell>
          <cell r="AF3559" t="str">
            <v>16-17</v>
          </cell>
          <cell r="AG3559" t="str">
            <v>46) Oct-2016</v>
          </cell>
          <cell r="AH3559">
            <v>65.8</v>
          </cell>
          <cell r="AI3559">
            <v>42721</v>
          </cell>
          <cell r="AJ3559">
            <v>42697</v>
          </cell>
          <cell r="AK3559" t="str">
            <v>116216XUC001335</v>
          </cell>
          <cell r="AL3559" t="str">
            <v>BKDN0461162100532090</v>
          </cell>
          <cell r="AM3559" t="str">
            <v>18.02.2017</v>
          </cell>
          <cell r="AN3559" t="str">
            <v>cfr</v>
          </cell>
          <cell r="AO3559">
            <v>48960</v>
          </cell>
        </row>
        <row r="3560">
          <cell r="K3560" t="str">
            <v>VVF/TAL/EXP/0599</v>
          </cell>
          <cell r="L3560" t="str">
            <v>Sea</v>
          </cell>
          <cell r="M3560" t="str">
            <v>DTA</v>
          </cell>
          <cell r="N3560" t="str">
            <v>TALOJA</v>
          </cell>
          <cell r="O3560">
            <v>9103750532</v>
          </cell>
          <cell r="AD3560">
            <v>1707429</v>
          </cell>
          <cell r="AE3560">
            <v>42661</v>
          </cell>
          <cell r="AF3560" t="str">
            <v>16-17</v>
          </cell>
          <cell r="AG3560" t="str">
            <v>46) Oct-2016</v>
          </cell>
          <cell r="AH3560">
            <v>65.8</v>
          </cell>
          <cell r="AI3560">
            <v>42721</v>
          </cell>
          <cell r="AJ3560">
            <v>42733</v>
          </cell>
          <cell r="AK3560" t="str">
            <v>116216XUC001371</v>
          </cell>
          <cell r="AL3560" t="str">
            <v>BKDN0461162100532091</v>
          </cell>
          <cell r="AM3560" t="str">
            <v>18.02.2017</v>
          </cell>
          <cell r="AN3560" t="str">
            <v>CFR</v>
          </cell>
          <cell r="AO3560">
            <v>16752</v>
          </cell>
        </row>
        <row r="3561">
          <cell r="K3561" t="str">
            <v>VVF/TAL/EXP/0602</v>
          </cell>
          <cell r="L3561" t="str">
            <v>Sea</v>
          </cell>
          <cell r="M3561" t="str">
            <v>DTA</v>
          </cell>
          <cell r="N3561" t="str">
            <v>TALOJA</v>
          </cell>
          <cell r="O3561">
            <v>9103750533</v>
          </cell>
          <cell r="AD3561">
            <v>1707375</v>
          </cell>
          <cell r="AE3561">
            <v>42661</v>
          </cell>
          <cell r="AF3561" t="str">
            <v>16-17</v>
          </cell>
          <cell r="AG3561" t="str">
            <v>46) Oct-2016</v>
          </cell>
          <cell r="AH3561">
            <v>65.8</v>
          </cell>
          <cell r="AI3561">
            <v>42721</v>
          </cell>
          <cell r="AJ3561">
            <v>42754</v>
          </cell>
          <cell r="AK3561" t="str">
            <v>0160FBN16000181</v>
          </cell>
          <cell r="AL3561" t="str">
            <v>BKID0000160170140138</v>
          </cell>
          <cell r="AM3561">
            <v>42756</v>
          </cell>
          <cell r="AN3561" t="str">
            <v>CFR</v>
          </cell>
          <cell r="AO3561">
            <v>16790</v>
          </cell>
        </row>
        <row r="3562">
          <cell r="K3562" t="str">
            <v>VVF/TAL/EXP/0604</v>
          </cell>
          <cell r="L3562" t="str">
            <v>Sea</v>
          </cell>
          <cell r="M3562" t="str">
            <v>DTA</v>
          </cell>
          <cell r="N3562" t="str">
            <v>TALOJA</v>
          </cell>
          <cell r="O3562">
            <v>9103750534</v>
          </cell>
          <cell r="AD3562">
            <v>1711645</v>
          </cell>
          <cell r="AE3562">
            <v>42661</v>
          </cell>
          <cell r="AF3562" t="str">
            <v>16-17</v>
          </cell>
          <cell r="AG3562" t="str">
            <v>46) Oct-2016</v>
          </cell>
          <cell r="AH3562">
            <v>65.8</v>
          </cell>
          <cell r="AI3562">
            <v>42721</v>
          </cell>
          <cell r="AJ3562">
            <v>42717</v>
          </cell>
          <cell r="AK3562" t="str">
            <v>116216XUC001389</v>
          </cell>
          <cell r="AL3562" t="str">
            <v>BKDN0461162100532092</v>
          </cell>
          <cell r="AM3562" t="str">
            <v>18.02.2017</v>
          </cell>
          <cell r="AN3562" t="str">
            <v>cfr</v>
          </cell>
          <cell r="AO3562">
            <v>32254</v>
          </cell>
        </row>
        <row r="3563">
          <cell r="K3563" t="str">
            <v>VVF/TAL/EXP/0605</v>
          </cell>
          <cell r="L3563" t="str">
            <v>Sea</v>
          </cell>
          <cell r="M3563" t="str">
            <v>DTA</v>
          </cell>
          <cell r="N3563" t="str">
            <v>TALOJA</v>
          </cell>
          <cell r="O3563">
            <v>9103750535</v>
          </cell>
          <cell r="AD3563">
            <v>1727181</v>
          </cell>
          <cell r="AE3563">
            <v>42662</v>
          </cell>
          <cell r="AF3563" t="str">
            <v>16-17</v>
          </cell>
          <cell r="AG3563" t="str">
            <v>46) Oct-2016</v>
          </cell>
          <cell r="AH3563">
            <v>65.8</v>
          </cell>
          <cell r="AI3563">
            <v>42721</v>
          </cell>
          <cell r="AJ3563" t="str">
            <v>no</v>
          </cell>
          <cell r="AK3563" t="e">
            <v>#N/A</v>
          </cell>
          <cell r="AL3563" t="e">
            <v>#N/A</v>
          </cell>
          <cell r="AN3563" t="str">
            <v>cif</v>
          </cell>
        </row>
        <row r="3564">
          <cell r="K3564" t="str">
            <v>VVF/TAL/EXP/0609</v>
          </cell>
          <cell r="L3564" t="str">
            <v>Sea</v>
          </cell>
          <cell r="M3564" t="str">
            <v>DTA</v>
          </cell>
          <cell r="N3564" t="str">
            <v>TALOJA</v>
          </cell>
          <cell r="O3564">
            <v>9103750536</v>
          </cell>
          <cell r="AD3564">
            <v>1735649</v>
          </cell>
          <cell r="AE3564">
            <v>42662</v>
          </cell>
          <cell r="AF3564" t="str">
            <v>16-17</v>
          </cell>
          <cell r="AG3564" t="str">
            <v>46) Oct-2016</v>
          </cell>
          <cell r="AH3564">
            <v>65.8</v>
          </cell>
          <cell r="AI3564">
            <v>42721</v>
          </cell>
          <cell r="AJ3564">
            <v>42691</v>
          </cell>
          <cell r="AK3564" t="str">
            <v>116216XUC001347</v>
          </cell>
          <cell r="AL3564" t="str">
            <v>BKDN0461162100533446</v>
          </cell>
          <cell r="AM3564">
            <v>42800</v>
          </cell>
          <cell r="AN3564" t="str">
            <v>cif</v>
          </cell>
          <cell r="AO3564">
            <v>20820.75</v>
          </cell>
        </row>
        <row r="3565">
          <cell r="K3565" t="str">
            <v>VVF/TAL/EXP/0614</v>
          </cell>
          <cell r="L3565" t="str">
            <v>Sea</v>
          </cell>
          <cell r="M3565" t="str">
            <v>DTA</v>
          </cell>
          <cell r="N3565" t="str">
            <v>TALOJA</v>
          </cell>
          <cell r="O3565">
            <v>9103750537</v>
          </cell>
          <cell r="AD3565">
            <v>1753510</v>
          </cell>
          <cell r="AE3565">
            <v>42663</v>
          </cell>
          <cell r="AF3565" t="str">
            <v>16-17</v>
          </cell>
          <cell r="AG3565" t="str">
            <v>46) Oct-2016</v>
          </cell>
          <cell r="AH3565">
            <v>65.8</v>
          </cell>
          <cell r="AI3565">
            <v>42721</v>
          </cell>
          <cell r="AJ3565">
            <v>42691</v>
          </cell>
          <cell r="AK3565" t="str">
            <v>116216XUC001347</v>
          </cell>
          <cell r="AL3565" t="str">
            <v>BKDN0461162100533447</v>
          </cell>
          <cell r="AM3565">
            <v>42800</v>
          </cell>
          <cell r="AN3565" t="str">
            <v>CIF</v>
          </cell>
          <cell r="AO3565">
            <v>41375.25</v>
          </cell>
        </row>
        <row r="3566">
          <cell r="K3566" t="str">
            <v>VVF/TAL/EXP/0607</v>
          </cell>
          <cell r="L3566" t="str">
            <v>Sea</v>
          </cell>
          <cell r="M3566" t="str">
            <v>DTA</v>
          </cell>
          <cell r="N3566" t="str">
            <v>TALOJA</v>
          </cell>
          <cell r="O3566">
            <v>9103750538</v>
          </cell>
          <cell r="AD3566">
            <v>1731331</v>
          </cell>
          <cell r="AE3566">
            <v>42662</v>
          </cell>
          <cell r="AF3566" t="str">
            <v>16-17</v>
          </cell>
          <cell r="AG3566" t="str">
            <v>46) Oct-2016</v>
          </cell>
          <cell r="AH3566">
            <v>65.8</v>
          </cell>
          <cell r="AI3566">
            <v>42721</v>
          </cell>
          <cell r="AJ3566">
            <v>42730</v>
          </cell>
          <cell r="AK3566" t="str">
            <v>116216XUC001349</v>
          </cell>
          <cell r="AL3566" t="str">
            <v>BKDN0461162100533495</v>
          </cell>
          <cell r="AM3566">
            <v>42800</v>
          </cell>
          <cell r="AN3566" t="str">
            <v>CIF</v>
          </cell>
          <cell r="AO3566">
            <v>199200</v>
          </cell>
        </row>
        <row r="3567">
          <cell r="K3567" t="str">
            <v>VVF/TAL/EXP/0615</v>
          </cell>
          <cell r="L3567" t="str">
            <v>Sea</v>
          </cell>
          <cell r="M3567" t="str">
            <v>DTA</v>
          </cell>
          <cell r="N3567" t="str">
            <v>TALOJA</v>
          </cell>
          <cell r="O3567">
            <v>9103750539</v>
          </cell>
          <cell r="AD3567">
            <v>1753507</v>
          </cell>
          <cell r="AE3567">
            <v>42663</v>
          </cell>
          <cell r="AF3567" t="str">
            <v>16-17</v>
          </cell>
          <cell r="AG3567" t="str">
            <v>46) Oct-2016</v>
          </cell>
          <cell r="AH3567">
            <v>65.8</v>
          </cell>
          <cell r="AI3567">
            <v>42721</v>
          </cell>
          <cell r="AJ3567">
            <v>42730</v>
          </cell>
          <cell r="AK3567" t="str">
            <v>116216XUC001349</v>
          </cell>
          <cell r="AL3567" t="str">
            <v>BKDN0461162100533497</v>
          </cell>
          <cell r="AM3567">
            <v>42800</v>
          </cell>
          <cell r="AN3567" t="str">
            <v>CIF</v>
          </cell>
          <cell r="AO3567">
            <v>299100</v>
          </cell>
        </row>
        <row r="3568">
          <cell r="K3568" t="str">
            <v>VVF/TAL/EXP/0616</v>
          </cell>
          <cell r="L3568" t="str">
            <v>Sea</v>
          </cell>
          <cell r="M3568" t="str">
            <v>DTA</v>
          </cell>
          <cell r="N3568" t="str">
            <v>TALOJA</v>
          </cell>
          <cell r="O3568">
            <v>9103750540</v>
          </cell>
          <cell r="AD3568">
            <v>1753504</v>
          </cell>
          <cell r="AE3568">
            <v>42663</v>
          </cell>
          <cell r="AF3568" t="str">
            <v>16-17</v>
          </cell>
          <cell r="AG3568" t="str">
            <v>46) Oct-2016</v>
          </cell>
          <cell r="AH3568">
            <v>65.8</v>
          </cell>
          <cell r="AI3568">
            <v>42721</v>
          </cell>
          <cell r="AJ3568">
            <v>42684</v>
          </cell>
          <cell r="AK3568" t="e">
            <v>#N/A</v>
          </cell>
          <cell r="AL3568" t="e">
            <v>#N/A</v>
          </cell>
          <cell r="AN3568" t="str">
            <v>CIF</v>
          </cell>
        </row>
        <row r="3569">
          <cell r="K3569" t="str">
            <v>VVF/TAL/EXP/0619</v>
          </cell>
          <cell r="L3569" t="str">
            <v>Sea</v>
          </cell>
          <cell r="M3569" t="str">
            <v>DTA</v>
          </cell>
          <cell r="N3569" t="str">
            <v>TALOJA</v>
          </cell>
          <cell r="O3569">
            <v>9103750541</v>
          </cell>
          <cell r="AD3569">
            <v>1757821</v>
          </cell>
          <cell r="AE3569">
            <v>42663</v>
          </cell>
          <cell r="AF3569" t="str">
            <v>16-17</v>
          </cell>
          <cell r="AG3569" t="str">
            <v>46) Oct-2016</v>
          </cell>
          <cell r="AH3569">
            <v>65.900000000000006</v>
          </cell>
          <cell r="AI3569">
            <v>42721</v>
          </cell>
          <cell r="AJ3569">
            <v>42685</v>
          </cell>
          <cell r="AK3569" t="str">
            <v>116216XSC001336</v>
          </cell>
          <cell r="AL3569" t="str">
            <v>BKDN0461162100532093</v>
          </cell>
          <cell r="AM3569" t="str">
            <v>18.02.2017</v>
          </cell>
          <cell r="AN3569" t="str">
            <v>cif</v>
          </cell>
          <cell r="AO3569">
            <v>17340</v>
          </cell>
        </row>
        <row r="3570">
          <cell r="K3570" t="str">
            <v>VVF/TAL/EXP/0608</v>
          </cell>
          <cell r="L3570" t="str">
            <v>Sea</v>
          </cell>
          <cell r="M3570" t="str">
            <v>DTA</v>
          </cell>
          <cell r="N3570" t="str">
            <v>TALOJA</v>
          </cell>
          <cell r="O3570">
            <v>9103750544</v>
          </cell>
          <cell r="AD3570">
            <v>1734043</v>
          </cell>
          <cell r="AE3570">
            <v>42662</v>
          </cell>
          <cell r="AF3570" t="str">
            <v>16-17</v>
          </cell>
          <cell r="AG3570" t="str">
            <v>46) Oct-2016</v>
          </cell>
          <cell r="AH3570">
            <v>1</v>
          </cell>
          <cell r="AI3570">
            <v>42721</v>
          </cell>
          <cell r="AJ3570">
            <v>42697</v>
          </cell>
          <cell r="AK3570" t="str">
            <v>00031617C0877</v>
          </cell>
          <cell r="AL3570" t="str">
            <v>UCBA0000003160218823</v>
          </cell>
          <cell r="AM3570">
            <v>42698</v>
          </cell>
          <cell r="AN3570" t="str">
            <v>CFR</v>
          </cell>
          <cell r="AO3570">
            <v>1597911.84</v>
          </cell>
        </row>
        <row r="3571">
          <cell r="K3571" t="str">
            <v>VVF/TAL/EXP/0618</v>
          </cell>
          <cell r="L3571" t="str">
            <v>Sea</v>
          </cell>
          <cell r="M3571" t="str">
            <v>DTA</v>
          </cell>
          <cell r="N3571" t="str">
            <v>TALOJA</v>
          </cell>
          <cell r="O3571">
            <v>9103750545</v>
          </cell>
          <cell r="AD3571">
            <v>1753487</v>
          </cell>
          <cell r="AE3571">
            <v>42663</v>
          </cell>
          <cell r="AF3571" t="str">
            <v>16-17</v>
          </cell>
          <cell r="AG3571" t="str">
            <v>46) Oct-2016</v>
          </cell>
          <cell r="AH3571">
            <v>1</v>
          </cell>
          <cell r="AI3571">
            <v>42721</v>
          </cell>
          <cell r="AJ3571">
            <v>42697</v>
          </cell>
          <cell r="AK3571" t="str">
            <v>00031617C0877</v>
          </cell>
          <cell r="AL3571" t="str">
            <v>UCBA0000003160218824</v>
          </cell>
          <cell r="AM3571">
            <v>42698</v>
          </cell>
          <cell r="AN3571" t="str">
            <v>Cfr</v>
          </cell>
          <cell r="AO3571">
            <v>3205440</v>
          </cell>
        </row>
        <row r="3572">
          <cell r="K3572" t="str">
            <v>VVF/TAL/EXP/0624</v>
          </cell>
          <cell r="L3572" t="str">
            <v>Sea</v>
          </cell>
          <cell r="M3572" t="str">
            <v>DTA</v>
          </cell>
          <cell r="N3572" t="str">
            <v>TALOJA</v>
          </cell>
          <cell r="O3572">
            <v>9103750547</v>
          </cell>
          <cell r="AD3572">
            <v>1790244</v>
          </cell>
          <cell r="AE3572">
            <v>42664</v>
          </cell>
          <cell r="AF3572" t="str">
            <v>16-17</v>
          </cell>
          <cell r="AG3572" t="str">
            <v>46) Oct-2016</v>
          </cell>
          <cell r="AH3572">
            <v>65.900000000000006</v>
          </cell>
          <cell r="AI3572">
            <v>42721</v>
          </cell>
          <cell r="AJ3572" t="str">
            <v>no</v>
          </cell>
          <cell r="AK3572" t="e">
            <v>#N/A</v>
          </cell>
          <cell r="AL3572" t="e">
            <v>#N/A</v>
          </cell>
          <cell r="AN3572" t="str">
            <v>CFR</v>
          </cell>
        </row>
        <row r="3573">
          <cell r="K3573" t="str">
            <v>VVF/TAL/EXP/0620</v>
          </cell>
          <cell r="L3573" t="str">
            <v>Sea</v>
          </cell>
          <cell r="M3573" t="str">
            <v>DTA</v>
          </cell>
          <cell r="N3573" t="str">
            <v>TALOJA</v>
          </cell>
          <cell r="O3573">
            <v>9103750548</v>
          </cell>
          <cell r="AD3573">
            <v>1759034</v>
          </cell>
          <cell r="AE3573">
            <v>42663</v>
          </cell>
          <cell r="AF3573" t="str">
            <v>16-17</v>
          </cell>
          <cell r="AG3573" t="str">
            <v>46) Oct-2016</v>
          </cell>
          <cell r="AH3573">
            <v>65.8</v>
          </cell>
          <cell r="AI3573">
            <v>42721</v>
          </cell>
          <cell r="AJ3573">
            <v>42730</v>
          </cell>
          <cell r="AK3573" t="str">
            <v>116216XUC001348</v>
          </cell>
          <cell r="AL3573" t="str">
            <v>BKDN0461162100533491</v>
          </cell>
          <cell r="AM3573">
            <v>42800</v>
          </cell>
          <cell r="AN3573" t="str">
            <v>CIF</v>
          </cell>
          <cell r="AO3573">
            <v>156537.60000000001</v>
          </cell>
        </row>
        <row r="3574">
          <cell r="K3574" t="str">
            <v>VVF/TAL/EXP/0626</v>
          </cell>
          <cell r="L3574" t="str">
            <v>Sea</v>
          </cell>
          <cell r="M3574" t="str">
            <v>DTA</v>
          </cell>
          <cell r="N3574" t="str">
            <v>TALOJA</v>
          </cell>
          <cell r="O3574">
            <v>9103750549</v>
          </cell>
          <cell r="AD3574">
            <v>1790239</v>
          </cell>
          <cell r="AE3574">
            <v>42664</v>
          </cell>
          <cell r="AF3574" t="str">
            <v>16-17</v>
          </cell>
          <cell r="AG3574" t="str">
            <v>46) Oct-2016</v>
          </cell>
          <cell r="AH3574">
            <v>65.900000000000006</v>
          </cell>
          <cell r="AI3574">
            <v>42721</v>
          </cell>
          <cell r="AJ3574">
            <v>42730</v>
          </cell>
          <cell r="AK3574" t="str">
            <v>116216XUC001348</v>
          </cell>
          <cell r="AL3574" t="str">
            <v>BKDN0461162100533492</v>
          </cell>
          <cell r="AM3574">
            <v>42800</v>
          </cell>
          <cell r="AN3574" t="str">
            <v>CIF</v>
          </cell>
          <cell r="AO3574">
            <v>156379.79999999999</v>
          </cell>
        </row>
        <row r="3575">
          <cell r="K3575" t="str">
            <v>VVF/TAL/EXP/0625</v>
          </cell>
          <cell r="L3575" t="str">
            <v>Sea</v>
          </cell>
          <cell r="M3575" t="str">
            <v>DTA</v>
          </cell>
          <cell r="N3575" t="str">
            <v>TALOJA</v>
          </cell>
          <cell r="O3575">
            <v>9103750550</v>
          </cell>
          <cell r="AD3575">
            <v>1790232</v>
          </cell>
          <cell r="AE3575">
            <v>42664</v>
          </cell>
          <cell r="AF3575" t="str">
            <v>16-17</v>
          </cell>
          <cell r="AG3575" t="str">
            <v>46) Oct-2016</v>
          </cell>
          <cell r="AH3575">
            <v>65.900000000000006</v>
          </cell>
          <cell r="AI3575">
            <v>42721</v>
          </cell>
          <cell r="AJ3575">
            <v>42740</v>
          </cell>
          <cell r="AK3575" t="str">
            <v>116216XUC001363</v>
          </cell>
          <cell r="AL3575" t="str">
            <v>BKDN0461162100533437</v>
          </cell>
          <cell r="AM3575">
            <v>42800</v>
          </cell>
          <cell r="AN3575" t="str">
            <v>CFR</v>
          </cell>
          <cell r="AO3575">
            <v>37505</v>
          </cell>
        </row>
        <row r="3576">
          <cell r="K3576" t="str">
            <v>VVF/TAL/EXP/0631</v>
          </cell>
          <cell r="L3576" t="str">
            <v>Sea</v>
          </cell>
          <cell r="M3576" t="str">
            <v>DTA</v>
          </cell>
          <cell r="N3576" t="str">
            <v>TALOJA</v>
          </cell>
          <cell r="O3576">
            <v>9103750551</v>
          </cell>
          <cell r="AD3576">
            <v>1823692</v>
          </cell>
          <cell r="AE3576">
            <v>42667</v>
          </cell>
          <cell r="AF3576" t="str">
            <v>16-17</v>
          </cell>
          <cell r="AG3576" t="str">
            <v>46) Oct-2016</v>
          </cell>
          <cell r="AH3576">
            <v>65.900000000000006</v>
          </cell>
          <cell r="AI3576">
            <v>42721</v>
          </cell>
          <cell r="AJ3576">
            <v>42737</v>
          </cell>
          <cell r="AK3576" t="str">
            <v>116216XUC001418</v>
          </cell>
          <cell r="AL3576" t="str">
            <v>BKDN0461162100532094</v>
          </cell>
          <cell r="AM3576" t="str">
            <v>18.02.2017</v>
          </cell>
          <cell r="AN3576" t="str">
            <v>CFR</v>
          </cell>
          <cell r="AO3576">
            <v>67200</v>
          </cell>
        </row>
        <row r="3577">
          <cell r="K3577" t="str">
            <v>VVF/TAL/EXP/0632</v>
          </cell>
          <cell r="L3577" t="str">
            <v>Sea</v>
          </cell>
          <cell r="M3577" t="str">
            <v>DTA</v>
          </cell>
          <cell r="N3577" t="str">
            <v>TALOJA</v>
          </cell>
          <cell r="O3577">
            <v>9103750552</v>
          </cell>
          <cell r="AD3577">
            <v>1826583</v>
          </cell>
          <cell r="AE3577">
            <v>42667</v>
          </cell>
          <cell r="AF3577" t="str">
            <v>16-17</v>
          </cell>
          <cell r="AG3577" t="str">
            <v>46) Oct-2016</v>
          </cell>
          <cell r="AH3577">
            <v>65.900000000000006</v>
          </cell>
          <cell r="AI3577">
            <v>42721</v>
          </cell>
          <cell r="AJ3577">
            <v>42691</v>
          </cell>
          <cell r="AK3577" t="str">
            <v>116216XSC001337</v>
          </cell>
          <cell r="AL3577" t="str">
            <v>BKDN0461162100532095</v>
          </cell>
          <cell r="AM3577" t="str">
            <v>18.02.2017</v>
          </cell>
          <cell r="AN3577" t="str">
            <v>FOB</v>
          </cell>
          <cell r="AO3577">
            <v>10200</v>
          </cell>
        </row>
        <row r="3578">
          <cell r="K3578" t="str">
            <v>VVF/TAL/EXP/0623</v>
          </cell>
          <cell r="L3578" t="str">
            <v>Sea</v>
          </cell>
          <cell r="M3578" t="str">
            <v>DTA</v>
          </cell>
          <cell r="N3578" t="str">
            <v>TALOJA</v>
          </cell>
          <cell r="O3578">
            <v>9103750553</v>
          </cell>
          <cell r="AD3578">
            <v>1781870</v>
          </cell>
          <cell r="AE3578">
            <v>42664</v>
          </cell>
          <cell r="AF3578" t="str">
            <v>16-17</v>
          </cell>
          <cell r="AG3578" t="str">
            <v>46) Oct-2016</v>
          </cell>
          <cell r="AH3578">
            <v>65.900000000000006</v>
          </cell>
          <cell r="AI3578">
            <v>42721</v>
          </cell>
          <cell r="AJ3578">
            <v>42734</v>
          </cell>
          <cell r="AK3578" t="str">
            <v>116216XUC001345</v>
          </cell>
          <cell r="AL3578" t="str">
            <v>BKDN0461162100533377</v>
          </cell>
          <cell r="AM3578">
            <v>42800</v>
          </cell>
          <cell r="AN3578" t="str">
            <v>CFR</v>
          </cell>
          <cell r="AO3578">
            <v>1260</v>
          </cell>
        </row>
        <row r="3579">
          <cell r="K3579" t="str">
            <v>VVF/TAL/EXP/0622</v>
          </cell>
          <cell r="L3579" t="str">
            <v>Sea</v>
          </cell>
          <cell r="M3579" t="str">
            <v>DTA</v>
          </cell>
          <cell r="N3579" t="str">
            <v>TALOJA</v>
          </cell>
          <cell r="O3579">
            <v>9103750554</v>
          </cell>
          <cell r="AD3579">
            <v>1781826</v>
          </cell>
          <cell r="AE3579">
            <v>42664</v>
          </cell>
          <cell r="AF3579" t="str">
            <v>16-17</v>
          </cell>
          <cell r="AG3579" t="str">
            <v>46) Oct-2016</v>
          </cell>
          <cell r="AH3579">
            <v>65.900000000000006</v>
          </cell>
          <cell r="AI3579">
            <v>42721</v>
          </cell>
          <cell r="AJ3579">
            <v>42717</v>
          </cell>
          <cell r="AK3579" t="str">
            <v>116216XUC001390</v>
          </cell>
          <cell r="AL3579" t="str">
            <v>BKDN0461162100532096</v>
          </cell>
          <cell r="AM3579" t="str">
            <v>18.02.2017</v>
          </cell>
          <cell r="AN3579" t="str">
            <v>CIF</v>
          </cell>
          <cell r="AO3579">
            <v>873</v>
          </cell>
        </row>
        <row r="3580">
          <cell r="K3580" t="str">
            <v>VVF/TAL/EXP/0633</v>
          </cell>
          <cell r="L3580" t="str">
            <v>Sea</v>
          </cell>
          <cell r="M3580" t="str">
            <v>DTA</v>
          </cell>
          <cell r="N3580" t="str">
            <v>TALOJA</v>
          </cell>
          <cell r="O3580">
            <v>9103750555</v>
          </cell>
          <cell r="AD3580">
            <v>1832007</v>
          </cell>
          <cell r="AE3580">
            <v>42667</v>
          </cell>
          <cell r="AF3580" t="str">
            <v>16-17</v>
          </cell>
          <cell r="AG3580" t="str">
            <v>46) Oct-2016</v>
          </cell>
          <cell r="AH3580">
            <v>65.900000000000006</v>
          </cell>
          <cell r="AI3580">
            <v>42721</v>
          </cell>
          <cell r="AJ3580">
            <v>42717</v>
          </cell>
          <cell r="AK3580" t="str">
            <v>116216XUC001386</v>
          </cell>
          <cell r="AL3580" t="str">
            <v>BKDN0461162100532098</v>
          </cell>
          <cell r="AM3580" t="str">
            <v>18.02.2017</v>
          </cell>
          <cell r="AN3580" t="str">
            <v>CIF</v>
          </cell>
          <cell r="AO3580">
            <v>26165.05</v>
          </cell>
        </row>
        <row r="3581">
          <cell r="K3581" t="str">
            <v>VVF/TAL/EXP/0638</v>
          </cell>
          <cell r="L3581" t="str">
            <v>Sea</v>
          </cell>
          <cell r="M3581" t="str">
            <v>DTA</v>
          </cell>
          <cell r="N3581" t="str">
            <v>TALOJA</v>
          </cell>
          <cell r="O3581">
            <v>9103750556</v>
          </cell>
          <cell r="AD3581">
            <v>1861598</v>
          </cell>
          <cell r="AE3581">
            <v>42668</v>
          </cell>
          <cell r="AF3581" t="str">
            <v>16-17</v>
          </cell>
          <cell r="AG3581" t="str">
            <v>46) Oct-2016</v>
          </cell>
          <cell r="AH3581">
            <v>65.900000000000006</v>
          </cell>
          <cell r="AI3581">
            <v>42705</v>
          </cell>
          <cell r="AJ3581">
            <v>42717</v>
          </cell>
          <cell r="AK3581" t="str">
            <v>116216XUC001507</v>
          </cell>
          <cell r="AL3581" t="str">
            <v>BKDN0461162100532099</v>
          </cell>
          <cell r="AM3581" t="str">
            <v>18.02.2017</v>
          </cell>
          <cell r="AN3581" t="str">
            <v>CIF</v>
          </cell>
          <cell r="AO3581">
            <v>83108.100000000006</v>
          </cell>
        </row>
        <row r="3582">
          <cell r="K3582" t="str">
            <v>VVF/TAL/EXP/0634</v>
          </cell>
          <cell r="L3582" t="str">
            <v>Sea</v>
          </cell>
          <cell r="M3582" t="str">
            <v>DTA</v>
          </cell>
          <cell r="N3582" t="str">
            <v>TALOJA</v>
          </cell>
          <cell r="O3582">
            <v>9103750557</v>
          </cell>
          <cell r="AD3582">
            <v>1832009</v>
          </cell>
          <cell r="AE3582">
            <v>42667</v>
          </cell>
          <cell r="AF3582" t="str">
            <v>16-17</v>
          </cell>
          <cell r="AG3582" t="str">
            <v>46) Oct-2016</v>
          </cell>
          <cell r="AH3582">
            <v>65.900000000000006</v>
          </cell>
          <cell r="AI3582">
            <v>42721</v>
          </cell>
          <cell r="AJ3582">
            <v>42717</v>
          </cell>
          <cell r="AK3582" t="str">
            <v>116216XUC001380</v>
          </cell>
          <cell r="AL3582" t="str">
            <v>BKDN0461162100532100</v>
          </cell>
          <cell r="AM3582" t="str">
            <v>18.02.2017</v>
          </cell>
          <cell r="AN3582" t="str">
            <v>CFR</v>
          </cell>
          <cell r="AO3582">
            <v>42480</v>
          </cell>
        </row>
        <row r="3583">
          <cell r="K3583" t="str">
            <v>VVF/TAL/EXP/0637</v>
          </cell>
          <cell r="L3583" t="str">
            <v>Sea</v>
          </cell>
          <cell r="M3583" t="str">
            <v>DTA</v>
          </cell>
          <cell r="N3583" t="str">
            <v>TALOJA</v>
          </cell>
          <cell r="O3583">
            <v>9103750558</v>
          </cell>
          <cell r="AD3583">
            <v>1861567</v>
          </cell>
          <cell r="AE3583">
            <v>42668</v>
          </cell>
          <cell r="AF3583" t="str">
            <v>16-17</v>
          </cell>
          <cell r="AG3583" t="str">
            <v>46) Oct-2016</v>
          </cell>
          <cell r="AH3583">
            <v>65.900000000000006</v>
          </cell>
          <cell r="AI3583">
            <v>42705</v>
          </cell>
          <cell r="AJ3583" t="str">
            <v>no</v>
          </cell>
          <cell r="AK3583" t="e">
            <v>#N/A</v>
          </cell>
          <cell r="AL3583" t="e">
            <v>#N/A</v>
          </cell>
          <cell r="AN3583" t="str">
            <v>CIF</v>
          </cell>
        </row>
        <row r="3584">
          <cell r="K3584" t="str">
            <v>VVF/TAL/EXP/0639</v>
          </cell>
          <cell r="L3584" t="str">
            <v>Sea</v>
          </cell>
          <cell r="M3584" t="str">
            <v>DTA</v>
          </cell>
          <cell r="N3584" t="str">
            <v>TALOJA</v>
          </cell>
          <cell r="O3584">
            <v>9103750559</v>
          </cell>
          <cell r="AD3584">
            <v>1864436</v>
          </cell>
          <cell r="AE3584">
            <v>42668</v>
          </cell>
          <cell r="AF3584" t="str">
            <v>16-17</v>
          </cell>
          <cell r="AG3584" t="str">
            <v>46) Oct-2016</v>
          </cell>
          <cell r="AH3584">
            <v>65.900000000000006</v>
          </cell>
          <cell r="AI3584">
            <v>42705</v>
          </cell>
          <cell r="AJ3584" t="str">
            <v>no</v>
          </cell>
          <cell r="AK3584" t="e">
            <v>#N/A</v>
          </cell>
          <cell r="AL3584" t="e">
            <v>#N/A</v>
          </cell>
          <cell r="AN3584" t="str">
            <v>CIF</v>
          </cell>
        </row>
        <row r="3585">
          <cell r="K3585" t="str">
            <v>VVF/TAL/EXP/0640</v>
          </cell>
          <cell r="L3585" t="str">
            <v>Sea</v>
          </cell>
          <cell r="M3585" t="str">
            <v>DTA</v>
          </cell>
          <cell r="N3585" t="str">
            <v>TALOJA</v>
          </cell>
          <cell r="O3585">
            <v>9103750560</v>
          </cell>
          <cell r="AD3585">
            <v>1864884</v>
          </cell>
          <cell r="AE3585">
            <v>42668</v>
          </cell>
          <cell r="AF3585" t="str">
            <v>16-17</v>
          </cell>
          <cell r="AG3585" t="str">
            <v>46) Oct-2016</v>
          </cell>
          <cell r="AH3585">
            <v>65.900000000000006</v>
          </cell>
          <cell r="AI3585">
            <v>42705</v>
          </cell>
          <cell r="AJ3585">
            <v>42717</v>
          </cell>
          <cell r="AK3585" t="str">
            <v>116216XUC001392</v>
          </cell>
          <cell r="AL3585" t="str">
            <v>BKDN0461162100532101</v>
          </cell>
          <cell r="AM3585" t="str">
            <v>18.02.2017</v>
          </cell>
          <cell r="AN3585" t="str">
            <v>CFR</v>
          </cell>
          <cell r="AO3585">
            <v>63408</v>
          </cell>
        </row>
        <row r="3586">
          <cell r="K3586" t="str">
            <v>VVF/TAL/EXP/0630</v>
          </cell>
          <cell r="L3586" t="str">
            <v>Sea</v>
          </cell>
          <cell r="M3586" t="str">
            <v>DTA</v>
          </cell>
          <cell r="N3586" t="str">
            <v>TALOJA</v>
          </cell>
          <cell r="O3586">
            <v>9103750561</v>
          </cell>
          <cell r="AD3586">
            <v>1823747</v>
          </cell>
          <cell r="AE3586">
            <v>42667</v>
          </cell>
          <cell r="AF3586" t="str">
            <v>16-17</v>
          </cell>
          <cell r="AG3586" t="str">
            <v>46) Oct-2016</v>
          </cell>
          <cell r="AH3586">
            <v>65.900000000000006</v>
          </cell>
          <cell r="AI3586">
            <v>42721</v>
          </cell>
          <cell r="AJ3586">
            <v>42751</v>
          </cell>
          <cell r="AK3586" t="str">
            <v>116216XUC001381</v>
          </cell>
          <cell r="AL3586" t="str">
            <v>BKDN0461162100533431</v>
          </cell>
          <cell r="AM3586">
            <v>42800</v>
          </cell>
          <cell r="AN3586" t="str">
            <v>CFR</v>
          </cell>
          <cell r="AO3586">
            <v>33600</v>
          </cell>
        </row>
        <row r="3587">
          <cell r="K3587" t="str">
            <v>VVF/TAL/EXP/0645</v>
          </cell>
          <cell r="L3587" t="str">
            <v>Sea</v>
          </cell>
          <cell r="M3587" t="str">
            <v>DTA</v>
          </cell>
          <cell r="N3587" t="str">
            <v>TALOJA</v>
          </cell>
          <cell r="O3587">
            <v>9103750563</v>
          </cell>
          <cell r="AD3587">
            <v>1896419</v>
          </cell>
          <cell r="AE3587">
            <v>42670</v>
          </cell>
          <cell r="AF3587" t="str">
            <v>16-17</v>
          </cell>
          <cell r="AG3587" t="str">
            <v>46) Oct-2016</v>
          </cell>
          <cell r="AH3587">
            <v>65.900000000000006</v>
          </cell>
          <cell r="AI3587">
            <v>42705</v>
          </cell>
          <cell r="AJ3587">
            <v>42717</v>
          </cell>
          <cell r="AK3587" t="str">
            <v>116216XUC001379</v>
          </cell>
          <cell r="AL3587" t="str">
            <v>BKDN0461162100532102</v>
          </cell>
          <cell r="AM3587" t="str">
            <v>18.02.2017</v>
          </cell>
          <cell r="AN3587" t="str">
            <v>CIF</v>
          </cell>
          <cell r="AO3587">
            <v>78150.45</v>
          </cell>
        </row>
        <row r="3588">
          <cell r="K3588" t="str">
            <v>VVF/TAL/EXP/0635</v>
          </cell>
          <cell r="L3588" t="str">
            <v>Sea</v>
          </cell>
          <cell r="M3588" t="str">
            <v>DTA</v>
          </cell>
          <cell r="N3588" t="str">
            <v>TALOJA</v>
          </cell>
          <cell r="O3588">
            <v>9103750564</v>
          </cell>
          <cell r="AD3588">
            <v>1838209</v>
          </cell>
          <cell r="AE3588">
            <v>42667</v>
          </cell>
          <cell r="AF3588" t="str">
            <v>16-17</v>
          </cell>
          <cell r="AG3588" t="str">
            <v>46) Oct-2016</v>
          </cell>
          <cell r="AH3588">
            <v>1</v>
          </cell>
          <cell r="AI3588">
            <v>42705</v>
          </cell>
          <cell r="AJ3588">
            <v>42707</v>
          </cell>
          <cell r="AK3588" t="str">
            <v>00031617C0937</v>
          </cell>
          <cell r="AL3588" t="str">
            <v>UCBA0000003160219952</v>
          </cell>
          <cell r="AM3588">
            <v>42709</v>
          </cell>
          <cell r="AN3588" t="str">
            <v>CFR</v>
          </cell>
          <cell r="AO3588">
            <v>14276279.029999999</v>
          </cell>
        </row>
        <row r="3589">
          <cell r="K3589" t="str">
            <v>VVF/TAL/EXP/0649</v>
          </cell>
          <cell r="L3589" t="str">
            <v>Sea</v>
          </cell>
          <cell r="M3589" t="str">
            <v>DTA</v>
          </cell>
          <cell r="N3589" t="str">
            <v>TALOJA</v>
          </cell>
          <cell r="O3589">
            <v>9103750566</v>
          </cell>
          <cell r="AD3589">
            <v>1911517</v>
          </cell>
          <cell r="AE3589">
            <v>42670</v>
          </cell>
          <cell r="AF3589" t="str">
            <v>16-17</v>
          </cell>
          <cell r="AG3589" t="str">
            <v>46) Oct-2016</v>
          </cell>
          <cell r="AH3589">
            <v>65.900000000000006</v>
          </cell>
          <cell r="AI3589">
            <v>42705</v>
          </cell>
          <cell r="AJ3589" t="str">
            <v>no</v>
          </cell>
          <cell r="AK3589" t="e">
            <v>#N/A</v>
          </cell>
          <cell r="AL3589" t="e">
            <v>#N/A</v>
          </cell>
          <cell r="AN3589" t="str">
            <v>CIF</v>
          </cell>
        </row>
        <row r="3590">
          <cell r="K3590" t="str">
            <v>VVF/TAL/EXP/0651</v>
          </cell>
          <cell r="L3590" t="str">
            <v>Sea</v>
          </cell>
          <cell r="M3590" t="str">
            <v>DTA</v>
          </cell>
          <cell r="N3590" t="str">
            <v>TALOJA</v>
          </cell>
          <cell r="O3590">
            <v>9103750567</v>
          </cell>
          <cell r="AD3590">
            <v>1916375</v>
          </cell>
          <cell r="AE3590">
            <v>42670</v>
          </cell>
          <cell r="AF3590" t="str">
            <v>16-17</v>
          </cell>
          <cell r="AG3590" t="str">
            <v>46) Oct-2016</v>
          </cell>
          <cell r="AH3590">
            <v>65.900000000000006</v>
          </cell>
          <cell r="AI3590">
            <v>42705</v>
          </cell>
          <cell r="AJ3590" t="str">
            <v>no</v>
          </cell>
          <cell r="AK3590" t="e">
            <v>#N/A</v>
          </cell>
          <cell r="AL3590" t="e">
            <v>#N/A</v>
          </cell>
          <cell r="AN3590" t="str">
            <v>CIF</v>
          </cell>
        </row>
        <row r="3591">
          <cell r="K3591" t="str">
            <v>VVF/TAL/EXP/0654</v>
          </cell>
          <cell r="L3591" t="str">
            <v>Sea</v>
          </cell>
          <cell r="M3591" t="str">
            <v>DTA</v>
          </cell>
          <cell r="N3591" t="str">
            <v>TALOJA</v>
          </cell>
          <cell r="O3591">
            <v>9103750569</v>
          </cell>
          <cell r="AD3591">
            <v>1927518</v>
          </cell>
          <cell r="AE3591">
            <v>42670</v>
          </cell>
          <cell r="AF3591" t="str">
            <v>16-17</v>
          </cell>
          <cell r="AG3591" t="str">
            <v>46) Oct-2016</v>
          </cell>
          <cell r="AH3591">
            <v>65.900000000000006</v>
          </cell>
          <cell r="AI3591">
            <v>42705</v>
          </cell>
          <cell r="AJ3591" t="str">
            <v>no</v>
          </cell>
          <cell r="AK3591" t="e">
            <v>#N/A</v>
          </cell>
          <cell r="AL3591" t="e">
            <v>#N/A</v>
          </cell>
          <cell r="AN3591" t="str">
            <v>CIF</v>
          </cell>
        </row>
        <row r="3592">
          <cell r="K3592" t="str">
            <v>VVF/TAL/EXP/0653</v>
          </cell>
          <cell r="L3592" t="str">
            <v>Sea</v>
          </cell>
          <cell r="M3592" t="str">
            <v>DTA</v>
          </cell>
          <cell r="N3592" t="str">
            <v>TALOJA</v>
          </cell>
          <cell r="O3592">
            <v>9103750570</v>
          </cell>
          <cell r="AD3592">
            <v>1927519</v>
          </cell>
          <cell r="AE3592">
            <v>42670</v>
          </cell>
          <cell r="AF3592" t="str">
            <v>16-17</v>
          </cell>
          <cell r="AG3592" t="str">
            <v>46) Oct-2016</v>
          </cell>
          <cell r="AH3592">
            <v>65.900000000000006</v>
          </cell>
          <cell r="AI3592">
            <v>42705</v>
          </cell>
          <cell r="AJ3592" t="str">
            <v>no</v>
          </cell>
          <cell r="AK3592" t="e">
            <v>#N/A</v>
          </cell>
          <cell r="AL3592" t="e">
            <v>#N/A</v>
          </cell>
          <cell r="AN3592" t="str">
            <v>cif</v>
          </cell>
        </row>
        <row r="3593">
          <cell r="K3593" t="str">
            <v>VVF/TAL/EXP/0652</v>
          </cell>
          <cell r="L3593" t="str">
            <v>Sea</v>
          </cell>
          <cell r="M3593" t="str">
            <v>DTA</v>
          </cell>
          <cell r="N3593" t="str">
            <v>TALOJA</v>
          </cell>
          <cell r="O3593">
            <v>9103750571</v>
          </cell>
          <cell r="AD3593">
            <v>1927540</v>
          </cell>
          <cell r="AE3593">
            <v>42670</v>
          </cell>
          <cell r="AF3593" t="str">
            <v>16-17</v>
          </cell>
          <cell r="AG3593" t="str">
            <v>46) Oct-2016</v>
          </cell>
          <cell r="AH3593">
            <v>65.900000000000006</v>
          </cell>
          <cell r="AI3593">
            <v>42705</v>
          </cell>
          <cell r="AJ3593" t="str">
            <v>no</v>
          </cell>
          <cell r="AK3593" t="e">
            <v>#N/A</v>
          </cell>
          <cell r="AL3593" t="e">
            <v>#N/A</v>
          </cell>
          <cell r="AN3593" t="str">
            <v>cif</v>
          </cell>
        </row>
        <row r="3594">
          <cell r="K3594" t="str">
            <v>VVF/TAL/EXP/0646</v>
          </cell>
          <cell r="L3594" t="str">
            <v>Sea</v>
          </cell>
          <cell r="M3594" t="str">
            <v>DTA</v>
          </cell>
          <cell r="N3594" t="str">
            <v>TALOJA</v>
          </cell>
          <cell r="O3594">
            <v>9103750572</v>
          </cell>
          <cell r="AD3594">
            <v>1913991</v>
          </cell>
          <cell r="AE3594">
            <v>42670</v>
          </cell>
          <cell r="AF3594" t="str">
            <v>16-17</v>
          </cell>
          <cell r="AG3594" t="str">
            <v>46) Oct-2016</v>
          </cell>
          <cell r="AH3594">
            <v>1</v>
          </cell>
          <cell r="AI3594">
            <v>42705</v>
          </cell>
          <cell r="AJ3594">
            <v>42707</v>
          </cell>
          <cell r="AK3594" t="str">
            <v>00031617C0935</v>
          </cell>
          <cell r="AL3594" t="str">
            <v>UCBA0000003160219951</v>
          </cell>
          <cell r="AM3594">
            <v>42709</v>
          </cell>
          <cell r="AN3594" t="str">
            <v>CFR</v>
          </cell>
          <cell r="AO3594">
            <v>11626930.869999999</v>
          </cell>
        </row>
        <row r="3595">
          <cell r="K3595" t="str">
            <v>VVF/TAL/EXP/0647</v>
          </cell>
          <cell r="L3595" t="str">
            <v>Sea</v>
          </cell>
          <cell r="M3595" t="str">
            <v>DTA</v>
          </cell>
          <cell r="N3595" t="str">
            <v>TALOJA</v>
          </cell>
          <cell r="O3595">
            <v>9103750573</v>
          </cell>
          <cell r="AD3595">
            <v>1911910</v>
          </cell>
          <cell r="AE3595">
            <v>42670</v>
          </cell>
          <cell r="AF3595" t="str">
            <v>16-17</v>
          </cell>
          <cell r="AG3595" t="str">
            <v>46) Oct-2016</v>
          </cell>
          <cell r="AH3595">
            <v>1</v>
          </cell>
          <cell r="AI3595">
            <v>42705</v>
          </cell>
          <cell r="AJ3595">
            <v>42711</v>
          </cell>
          <cell r="AK3595" t="str">
            <v>00031617C0936</v>
          </cell>
          <cell r="AL3595" t="str">
            <v>UCBA0000003160220429</v>
          </cell>
          <cell r="AM3595">
            <v>42712</v>
          </cell>
          <cell r="AN3595" t="str">
            <v>CFR</v>
          </cell>
          <cell r="AO3595">
            <v>14134297.17</v>
          </cell>
        </row>
        <row r="3596">
          <cell r="M3596" t="str">
            <v>DTA</v>
          </cell>
          <cell r="N3596" t="str">
            <v>TALOJA</v>
          </cell>
          <cell r="O3596">
            <v>9103750579</v>
          </cell>
          <cell r="AD3596">
            <v>1927500</v>
          </cell>
          <cell r="AE3596">
            <v>42670</v>
          </cell>
          <cell r="AF3596" t="str">
            <v>16-17</v>
          </cell>
          <cell r="AG3596" t="str">
            <v>46) Oct-2016</v>
          </cell>
          <cell r="AH3596">
            <v>1</v>
          </cell>
          <cell r="AJ3596">
            <v>42756</v>
          </cell>
          <cell r="AK3596" t="str">
            <v>00031617C1005</v>
          </cell>
          <cell r="AL3596" t="str">
            <v>UCBA0000003170225135</v>
          </cell>
          <cell r="AM3596">
            <v>42758</v>
          </cell>
          <cell r="AO3596">
            <v>21959075.739999998</v>
          </cell>
        </row>
        <row r="3597">
          <cell r="K3597" t="str">
            <v>VVF/BULK/EXP/013</v>
          </cell>
          <cell r="L3597" t="str">
            <v>Sea</v>
          </cell>
          <cell r="M3597" t="str">
            <v>DTA</v>
          </cell>
          <cell r="N3597" t="str">
            <v>SION</v>
          </cell>
          <cell r="O3597">
            <v>9106750008</v>
          </cell>
          <cell r="AD3597">
            <v>1449442</v>
          </cell>
          <cell r="AE3597">
            <v>42647</v>
          </cell>
          <cell r="AF3597" t="str">
            <v>16-17</v>
          </cell>
          <cell r="AG3597" t="str">
            <v>46) Oct-2016</v>
          </cell>
          <cell r="AH3597">
            <v>1</v>
          </cell>
          <cell r="AI3597">
            <v>42686</v>
          </cell>
          <cell r="AJ3597">
            <v>42669</v>
          </cell>
          <cell r="AK3597" t="str">
            <v>19451617MB1684</v>
          </cell>
          <cell r="AL3597" t="str">
            <v>UCBA0001945160215853</v>
          </cell>
          <cell r="AM3597">
            <v>42670</v>
          </cell>
          <cell r="AN3597" t="str">
            <v>FOB</v>
          </cell>
          <cell r="AO3597">
            <v>7823973.75</v>
          </cell>
        </row>
        <row r="3598">
          <cell r="K3598" t="str">
            <v>VVF/BULK/EXP/014</v>
          </cell>
          <cell r="L3598" t="str">
            <v>Sea</v>
          </cell>
          <cell r="M3598" t="str">
            <v>DTA</v>
          </cell>
          <cell r="N3598" t="str">
            <v>SION</v>
          </cell>
          <cell r="O3598">
            <v>9106750009</v>
          </cell>
          <cell r="AD3598">
            <v>1558295</v>
          </cell>
          <cell r="AE3598">
            <v>42653</v>
          </cell>
          <cell r="AF3598" t="str">
            <v>16-17</v>
          </cell>
          <cell r="AG3598" t="str">
            <v>46) Oct-2016</v>
          </cell>
          <cell r="AH3598">
            <v>1</v>
          </cell>
          <cell r="AI3598">
            <v>42686</v>
          </cell>
          <cell r="AJ3598">
            <v>42674</v>
          </cell>
          <cell r="AK3598" t="str">
            <v>19451617MB1706</v>
          </cell>
          <cell r="AL3598" t="str">
            <v>UCBA0001945160216310</v>
          </cell>
          <cell r="AM3598">
            <v>42675</v>
          </cell>
          <cell r="AO3598">
            <v>5217300</v>
          </cell>
        </row>
        <row r="3599">
          <cell r="K3599" t="str">
            <v>VVF/BULK/EXP/015</v>
          </cell>
          <cell r="L3599" t="str">
            <v>Sea</v>
          </cell>
          <cell r="M3599" t="str">
            <v>DTA</v>
          </cell>
          <cell r="N3599" t="str">
            <v>SION</v>
          </cell>
          <cell r="O3599">
            <v>9106750010</v>
          </cell>
          <cell r="AD3599">
            <v>1675550</v>
          </cell>
          <cell r="AE3599">
            <v>42660</v>
          </cell>
          <cell r="AF3599" t="str">
            <v>16-17</v>
          </cell>
          <cell r="AG3599" t="str">
            <v>46) Oct-2016</v>
          </cell>
          <cell r="AH3599">
            <v>1</v>
          </cell>
          <cell r="AI3599">
            <v>42714</v>
          </cell>
          <cell r="AJ3599">
            <v>42660</v>
          </cell>
          <cell r="AK3599" t="str">
            <v>116217XSC000135</v>
          </cell>
          <cell r="AL3599" t="str">
            <v>BKDN0461162100535371</v>
          </cell>
          <cell r="AM3599">
            <v>42815</v>
          </cell>
          <cell r="AN3599" t="str">
            <v>cfr</v>
          </cell>
          <cell r="AO3599">
            <v>7858620</v>
          </cell>
        </row>
        <row r="3600">
          <cell r="M3600" t="str">
            <v>DTA</v>
          </cell>
          <cell r="N3600" t="str">
            <v>TALOJA</v>
          </cell>
          <cell r="O3600">
            <v>9103750580</v>
          </cell>
          <cell r="AD3600">
            <v>1956442</v>
          </cell>
          <cell r="AE3600">
            <v>42671</v>
          </cell>
          <cell r="AK3600" t="e">
            <v>#N/A</v>
          </cell>
          <cell r="AL3600" t="e">
            <v>#N/A</v>
          </cell>
        </row>
        <row r="3601">
          <cell r="K3601" t="str">
            <v>VVF/TAL/EXP/0606</v>
          </cell>
          <cell r="L3601" t="str">
            <v>Sea</v>
          </cell>
          <cell r="M3601" t="str">
            <v>DTA</v>
          </cell>
          <cell r="N3601" t="str">
            <v>TALOJA</v>
          </cell>
          <cell r="O3601">
            <v>9103750543</v>
          </cell>
          <cell r="AD3601">
            <v>1727195</v>
          </cell>
          <cell r="AE3601">
            <v>42662</v>
          </cell>
          <cell r="AF3601" t="str">
            <v>16-17</v>
          </cell>
          <cell r="AG3601" t="str">
            <v>47) Nov-2016</v>
          </cell>
          <cell r="AH3601">
            <v>1</v>
          </cell>
          <cell r="AI3601">
            <v>42705</v>
          </cell>
          <cell r="AJ3601">
            <v>42613</v>
          </cell>
          <cell r="AK3601" t="str">
            <v>116217XSC000174</v>
          </cell>
          <cell r="AL3601" t="str">
            <v>BKDN0461162100533376</v>
          </cell>
          <cell r="AM3601">
            <v>42800</v>
          </cell>
          <cell r="AN3601" t="str">
            <v>FOB</v>
          </cell>
          <cell r="AO3601">
            <v>4671.6000000000004</v>
          </cell>
        </row>
        <row r="3602">
          <cell r="K3602" t="str">
            <v>VVF/TAL/EXP/0644</v>
          </cell>
          <cell r="L3602" t="str">
            <v>Sea</v>
          </cell>
          <cell r="M3602" t="str">
            <v>DTA</v>
          </cell>
          <cell r="N3602" t="str">
            <v>TALOJA</v>
          </cell>
          <cell r="O3602">
            <v>9103750562</v>
          </cell>
          <cell r="AD3602">
            <v>1898317</v>
          </cell>
          <cell r="AE3602">
            <v>42670</v>
          </cell>
          <cell r="AF3602" t="str">
            <v>16-17</v>
          </cell>
          <cell r="AG3602" t="str">
            <v>47) Nov-2016</v>
          </cell>
          <cell r="AH3602">
            <v>65.900000000000006</v>
          </cell>
          <cell r="AI3602">
            <v>42705</v>
          </cell>
          <cell r="AJ3602">
            <v>42717</v>
          </cell>
          <cell r="AK3602" t="str">
            <v>116216XSC001411</v>
          </cell>
          <cell r="AL3602" t="str">
            <v>BKDN0461162100532103</v>
          </cell>
          <cell r="AM3602" t="str">
            <v>18.02.2017</v>
          </cell>
          <cell r="AN3602" t="str">
            <v>CIF</v>
          </cell>
          <cell r="AO3602">
            <v>62174.7</v>
          </cell>
        </row>
        <row r="3603">
          <cell r="K3603" t="str">
            <v>VVF/TAL/EXP/0648</v>
          </cell>
          <cell r="L3603" t="str">
            <v>Sea</v>
          </cell>
          <cell r="M3603" t="str">
            <v>DTA</v>
          </cell>
          <cell r="N3603" t="str">
            <v>TALOJA</v>
          </cell>
          <cell r="O3603">
            <v>9103750565</v>
          </cell>
          <cell r="AD3603">
            <v>1911531</v>
          </cell>
          <cell r="AE3603">
            <v>42670</v>
          </cell>
          <cell r="AF3603" t="str">
            <v>16-17</v>
          </cell>
          <cell r="AG3603" t="str">
            <v>47) Nov-2016</v>
          </cell>
          <cell r="AH3603">
            <v>65.900000000000006</v>
          </cell>
          <cell r="AI3603">
            <v>42705</v>
          </cell>
          <cell r="AJ3603" t="str">
            <v>no</v>
          </cell>
          <cell r="AK3603" t="e">
            <v>#N/A</v>
          </cell>
          <cell r="AL3603" t="e">
            <v>#N/A</v>
          </cell>
          <cell r="AN3603" t="str">
            <v>CIF</v>
          </cell>
        </row>
        <row r="3604">
          <cell r="K3604" t="str">
            <v>VVF/TAL/EXP/0650</v>
          </cell>
          <cell r="L3604" t="str">
            <v>Sea</v>
          </cell>
          <cell r="M3604" t="str">
            <v>DTA</v>
          </cell>
          <cell r="N3604" t="str">
            <v>TALOJA</v>
          </cell>
          <cell r="O3604">
            <v>9103750568</v>
          </cell>
          <cell r="AD3604">
            <v>1911513</v>
          </cell>
          <cell r="AE3604">
            <v>42670</v>
          </cell>
          <cell r="AF3604" t="str">
            <v>16-17</v>
          </cell>
          <cell r="AG3604" t="str">
            <v>47) Nov-2016</v>
          </cell>
          <cell r="AH3604">
            <v>65.900000000000006</v>
          </cell>
          <cell r="AI3604">
            <v>42705</v>
          </cell>
          <cell r="AJ3604" t="str">
            <v>no</v>
          </cell>
          <cell r="AK3604" t="e">
            <v>#N/A</v>
          </cell>
          <cell r="AL3604" t="e">
            <v>#N/A</v>
          </cell>
          <cell r="AN3604" t="str">
            <v>CIF</v>
          </cell>
        </row>
        <row r="3605">
          <cell r="K3605" t="str">
            <v>VVF/TAL/EXP/0659</v>
          </cell>
          <cell r="L3605" t="str">
            <v>Sea</v>
          </cell>
          <cell r="M3605" t="str">
            <v>DTA</v>
          </cell>
          <cell r="N3605" t="str">
            <v>TALOJA</v>
          </cell>
          <cell r="O3605">
            <v>9103750575</v>
          </cell>
          <cell r="AD3605">
            <v>1956878</v>
          </cell>
          <cell r="AE3605">
            <v>42671</v>
          </cell>
          <cell r="AF3605" t="str">
            <v>16-17</v>
          </cell>
          <cell r="AG3605" t="str">
            <v>47) Nov-2016</v>
          </cell>
          <cell r="AH3605">
            <v>65.900000000000006</v>
          </cell>
          <cell r="AI3605">
            <v>42705</v>
          </cell>
          <cell r="AJ3605">
            <v>42786</v>
          </cell>
          <cell r="AK3605" t="str">
            <v>116216XUC001372</v>
          </cell>
          <cell r="AL3605" t="str">
            <v>BKDN0461162100533501</v>
          </cell>
          <cell r="AM3605">
            <v>42800</v>
          </cell>
          <cell r="AN3605" t="str">
            <v>CFR</v>
          </cell>
          <cell r="AO3605">
            <v>66024</v>
          </cell>
        </row>
        <row r="3606">
          <cell r="K3606" t="str">
            <v>VVF/TAL/EXP/0660</v>
          </cell>
          <cell r="L3606" t="str">
            <v>Sea</v>
          </cell>
          <cell r="M3606" t="str">
            <v>DTA</v>
          </cell>
          <cell r="N3606" t="str">
            <v>TALOJA</v>
          </cell>
          <cell r="O3606">
            <v>9103750576</v>
          </cell>
          <cell r="AD3606">
            <v>1956910</v>
          </cell>
          <cell r="AE3606">
            <v>42671</v>
          </cell>
          <cell r="AF3606" t="str">
            <v>16-17</v>
          </cell>
          <cell r="AG3606" t="str">
            <v>47) Nov-2016</v>
          </cell>
          <cell r="AH3606">
            <v>65.900000000000006</v>
          </cell>
          <cell r="AI3606">
            <v>42705</v>
          </cell>
          <cell r="AJ3606" t="str">
            <v>no</v>
          </cell>
          <cell r="AK3606" t="e">
            <v>#N/A</v>
          </cell>
          <cell r="AL3606" t="e">
            <v>#N/A</v>
          </cell>
          <cell r="AN3606" t="str">
            <v>CIF</v>
          </cell>
        </row>
        <row r="3607">
          <cell r="K3607" t="str">
            <v>VVF/TAL/EXP/0662</v>
          </cell>
          <cell r="L3607" t="str">
            <v>Sea</v>
          </cell>
          <cell r="M3607" t="str">
            <v>DTA</v>
          </cell>
          <cell r="N3607" t="str">
            <v>TALOJA</v>
          </cell>
          <cell r="O3607">
            <v>9103750577</v>
          </cell>
          <cell r="AD3607">
            <v>1956848</v>
          </cell>
          <cell r="AE3607">
            <v>42671</v>
          </cell>
          <cell r="AF3607" t="str">
            <v>16-17</v>
          </cell>
          <cell r="AG3607" t="str">
            <v>47) Nov-2016</v>
          </cell>
          <cell r="AH3607">
            <v>65.900000000000006</v>
          </cell>
          <cell r="AI3607">
            <v>42705</v>
          </cell>
          <cell r="AJ3607">
            <v>42780</v>
          </cell>
          <cell r="AK3607" t="str">
            <v>116216XUC001391</v>
          </cell>
          <cell r="AL3607" t="str">
            <v>BKDN0461162100533502</v>
          </cell>
          <cell r="AM3607">
            <v>42800</v>
          </cell>
          <cell r="AN3607" t="str">
            <v>CFR</v>
          </cell>
          <cell r="AO3607">
            <v>28800</v>
          </cell>
        </row>
        <row r="3608">
          <cell r="K3608" t="str">
            <v>VVF/TAL/EXP/0664</v>
          </cell>
          <cell r="L3608" t="str">
            <v>Sea</v>
          </cell>
          <cell r="M3608" t="str">
            <v>DTA</v>
          </cell>
          <cell r="N3608" t="str">
            <v>TALOJA</v>
          </cell>
          <cell r="O3608">
            <v>9103750581</v>
          </cell>
          <cell r="AD3608">
            <v>2015089</v>
          </cell>
          <cell r="AE3608" t="str">
            <v>04.11.2016</v>
          </cell>
          <cell r="AF3608" t="str">
            <v>16-17</v>
          </cell>
          <cell r="AG3608" t="str">
            <v>46) Oct-2016</v>
          </cell>
          <cell r="AH3608">
            <v>65.900000000000006</v>
          </cell>
          <cell r="AI3608">
            <v>42721</v>
          </cell>
          <cell r="AJ3608">
            <v>42678</v>
          </cell>
          <cell r="AK3608" t="str">
            <v>116217XUC000209</v>
          </cell>
          <cell r="AL3608" t="str">
            <v>BKDN0461162100535451</v>
          </cell>
          <cell r="AM3608">
            <v>42815</v>
          </cell>
          <cell r="AN3608" t="str">
            <v>CIF</v>
          </cell>
          <cell r="AO3608">
            <v>13230</v>
          </cell>
        </row>
        <row r="3609">
          <cell r="M3609" t="str">
            <v>DTA</v>
          </cell>
          <cell r="N3609" t="str">
            <v>TALOJA</v>
          </cell>
          <cell r="O3609">
            <v>9103750582</v>
          </cell>
          <cell r="AD3609">
            <v>1927500</v>
          </cell>
          <cell r="AE3609" t="str">
            <v>-</v>
          </cell>
          <cell r="AJ3609" t="str">
            <v>no</v>
          </cell>
        </row>
        <row r="3610">
          <cell r="K3610" t="str">
            <v>VVF/TAL/EXP/0665</v>
          </cell>
          <cell r="L3610" t="str">
            <v>Sea</v>
          </cell>
          <cell r="M3610" t="str">
            <v>DTA</v>
          </cell>
          <cell r="N3610" t="str">
            <v>TALOJA</v>
          </cell>
          <cell r="O3610">
            <v>9103750583</v>
          </cell>
          <cell r="AD3610">
            <v>2028034</v>
          </cell>
          <cell r="AE3610">
            <v>42677</v>
          </cell>
          <cell r="AF3610" t="str">
            <v>16-17</v>
          </cell>
          <cell r="AG3610" t="str">
            <v>47) Nov-2016</v>
          </cell>
          <cell r="AH3610">
            <v>65.900000000000006</v>
          </cell>
          <cell r="AI3610">
            <v>42741</v>
          </cell>
          <cell r="AJ3610">
            <v>42667</v>
          </cell>
          <cell r="AK3610" t="e">
            <v>#N/A</v>
          </cell>
          <cell r="AL3610" t="e">
            <v>#N/A</v>
          </cell>
          <cell r="AN3610" t="str">
            <v>FOB</v>
          </cell>
        </row>
        <row r="3611">
          <cell r="K3611" t="str">
            <v>VVF/TAL/EXP/0666</v>
          </cell>
          <cell r="L3611" t="str">
            <v>Sea</v>
          </cell>
          <cell r="M3611" t="str">
            <v>DTA</v>
          </cell>
          <cell r="N3611" t="str">
            <v>TALOJA</v>
          </cell>
          <cell r="O3611">
            <v>9103750584</v>
          </cell>
          <cell r="AD3611">
            <v>2028093</v>
          </cell>
          <cell r="AE3611">
            <v>42678</v>
          </cell>
          <cell r="AF3611" t="str">
            <v>16-17</v>
          </cell>
          <cell r="AG3611" t="str">
            <v>46) Oct-2016</v>
          </cell>
          <cell r="AH3611">
            <v>65.900000000000006</v>
          </cell>
          <cell r="AI3611">
            <v>42721</v>
          </cell>
          <cell r="AJ3611">
            <v>42667</v>
          </cell>
          <cell r="AK3611" t="e">
            <v>#N/A</v>
          </cell>
          <cell r="AL3611" t="e">
            <v>#N/A</v>
          </cell>
          <cell r="AN3611" t="str">
            <v>FOB</v>
          </cell>
        </row>
        <row r="3612">
          <cell r="K3612" t="str">
            <v>VVF/TAL/EXP/0667</v>
          </cell>
          <cell r="L3612" t="str">
            <v>Sea</v>
          </cell>
          <cell r="M3612" t="str">
            <v>DTA</v>
          </cell>
          <cell r="N3612" t="str">
            <v>TALOJA</v>
          </cell>
          <cell r="O3612">
            <v>9103750585</v>
          </cell>
          <cell r="AD3612">
            <v>2049155</v>
          </cell>
          <cell r="AE3612">
            <v>42678</v>
          </cell>
          <cell r="AF3612" t="str">
            <v>16-17</v>
          </cell>
          <cell r="AG3612" t="str">
            <v>47) Nov-2016</v>
          </cell>
          <cell r="AH3612">
            <v>65.900000000000006</v>
          </cell>
          <cell r="AI3612">
            <v>42741</v>
          </cell>
          <cell r="AJ3612">
            <v>42717</v>
          </cell>
          <cell r="AK3612" t="str">
            <v>116216XSC001410</v>
          </cell>
          <cell r="AL3612" t="str">
            <v>BKDN0461162100533396</v>
          </cell>
          <cell r="AM3612">
            <v>42800</v>
          </cell>
          <cell r="AN3612" t="str">
            <v>CIF</v>
          </cell>
          <cell r="AO3612">
            <v>21600</v>
          </cell>
        </row>
        <row r="3613">
          <cell r="K3613" t="str">
            <v>VVF/TAL/EXP/0668</v>
          </cell>
          <cell r="L3613" t="str">
            <v>Sea</v>
          </cell>
          <cell r="M3613" t="str">
            <v>DTA</v>
          </cell>
          <cell r="N3613" t="str">
            <v>TALOJA</v>
          </cell>
          <cell r="O3613">
            <v>9103750586</v>
          </cell>
          <cell r="AD3613">
            <v>2049134</v>
          </cell>
          <cell r="AE3613">
            <v>42678</v>
          </cell>
          <cell r="AF3613" t="str">
            <v>16-17</v>
          </cell>
          <cell r="AG3613" t="str">
            <v>47) Nov-2016</v>
          </cell>
          <cell r="AH3613">
            <v>65.900000000000006</v>
          </cell>
          <cell r="AI3613">
            <v>42741</v>
          </cell>
          <cell r="AJ3613">
            <v>42672</v>
          </cell>
          <cell r="AK3613" t="str">
            <v>116217XSC000172</v>
          </cell>
          <cell r="AL3613" t="str">
            <v>BKDN0461162100533395</v>
          </cell>
          <cell r="AM3613">
            <v>42800</v>
          </cell>
          <cell r="AN3613" t="str">
            <v>CFR</v>
          </cell>
          <cell r="AO3613">
            <v>21600</v>
          </cell>
        </row>
        <row r="3614">
          <cell r="K3614" t="str">
            <v>VVF/TAL/EXP/0669</v>
          </cell>
          <cell r="L3614" t="str">
            <v>Sea</v>
          </cell>
          <cell r="M3614" t="str">
            <v>DTA</v>
          </cell>
          <cell r="N3614" t="str">
            <v>TALOJA</v>
          </cell>
          <cell r="O3614">
            <v>9103750587</v>
          </cell>
          <cell r="AD3614">
            <v>2056295</v>
          </cell>
          <cell r="AE3614">
            <v>42678</v>
          </cell>
          <cell r="AF3614" t="str">
            <v>16-17</v>
          </cell>
          <cell r="AG3614" t="str">
            <v>47) Nov-2016</v>
          </cell>
          <cell r="AH3614">
            <v>65.900000000000006</v>
          </cell>
          <cell r="AI3614">
            <v>42741</v>
          </cell>
          <cell r="AJ3614">
            <v>42678</v>
          </cell>
          <cell r="AK3614" t="str">
            <v>116217XSC000208</v>
          </cell>
          <cell r="AL3614" t="str">
            <v>BKDN0461162100535395</v>
          </cell>
          <cell r="AM3614">
            <v>42815</v>
          </cell>
          <cell r="AN3614" t="str">
            <v>CIF</v>
          </cell>
          <cell r="AO3614">
            <v>21020</v>
          </cell>
        </row>
        <row r="3615">
          <cell r="K3615" t="str">
            <v>VVF/TAL/EXP/0670</v>
          </cell>
          <cell r="L3615" t="str">
            <v>Sea</v>
          </cell>
          <cell r="M3615" t="str">
            <v>DTA</v>
          </cell>
          <cell r="N3615" t="str">
            <v>TALOJA</v>
          </cell>
          <cell r="O3615">
            <v>9103750588</v>
          </cell>
          <cell r="AD3615">
            <v>2056263</v>
          </cell>
          <cell r="AE3615">
            <v>42678</v>
          </cell>
          <cell r="AF3615" t="str">
            <v>16-17</v>
          </cell>
          <cell r="AG3615" t="str">
            <v>47) Nov-2016</v>
          </cell>
          <cell r="AH3615">
            <v>65.900000000000006</v>
          </cell>
          <cell r="AI3615">
            <v>42741</v>
          </cell>
          <cell r="AJ3615" t="str">
            <v>no</v>
          </cell>
          <cell r="AK3615" t="e">
            <v>#N/A</v>
          </cell>
          <cell r="AL3615" t="e">
            <v>#N/A</v>
          </cell>
          <cell r="AN3615" t="str">
            <v>CFR</v>
          </cell>
        </row>
        <row r="3616">
          <cell r="K3616" t="str">
            <v>VVF/TAL/EXP/0671</v>
          </cell>
          <cell r="L3616" t="str">
            <v>Sea</v>
          </cell>
          <cell r="M3616" t="str">
            <v>DTA</v>
          </cell>
          <cell r="N3616" t="str">
            <v>TALOJA</v>
          </cell>
          <cell r="O3616">
            <v>9103750589</v>
          </cell>
          <cell r="AD3616">
            <v>2056259</v>
          </cell>
          <cell r="AE3616">
            <v>42678</v>
          </cell>
          <cell r="AF3616" t="str">
            <v>16-17</v>
          </cell>
          <cell r="AG3616" t="str">
            <v>47) Nov-2016</v>
          </cell>
          <cell r="AH3616">
            <v>1</v>
          </cell>
          <cell r="AI3616">
            <v>42741</v>
          </cell>
          <cell r="AJ3616">
            <v>42752</v>
          </cell>
          <cell r="AK3616" t="str">
            <v>00031617C0989</v>
          </cell>
          <cell r="AL3616" t="str">
            <v>UCBA0000003170224408</v>
          </cell>
          <cell r="AM3616">
            <v>42753</v>
          </cell>
          <cell r="AN3616" t="str">
            <v>CFR</v>
          </cell>
          <cell r="AO3616">
            <v>2209526.2599999998</v>
          </cell>
        </row>
        <row r="3617">
          <cell r="K3617" t="str">
            <v>VVF/TAL/EXP/0672</v>
          </cell>
          <cell r="L3617" t="str">
            <v>Sea</v>
          </cell>
          <cell r="M3617" t="str">
            <v>DTA</v>
          </cell>
          <cell r="N3617" t="str">
            <v>TALOJA</v>
          </cell>
          <cell r="O3617">
            <v>9103750590</v>
          </cell>
          <cell r="AD3617">
            <v>2068416</v>
          </cell>
          <cell r="AE3617">
            <v>42679</v>
          </cell>
          <cell r="AF3617" t="str">
            <v>16-17</v>
          </cell>
          <cell r="AG3617" t="str">
            <v>47) Nov-2016</v>
          </cell>
          <cell r="AH3617">
            <v>65.900000000000006</v>
          </cell>
          <cell r="AI3617">
            <v>42741</v>
          </cell>
          <cell r="AJ3617">
            <v>42691</v>
          </cell>
          <cell r="AK3617" t="e">
            <v>#N/A</v>
          </cell>
          <cell r="AL3617" t="e">
            <v>#N/A</v>
          </cell>
          <cell r="AN3617" t="str">
            <v>CIF</v>
          </cell>
        </row>
        <row r="3618">
          <cell r="K3618" t="str">
            <v>VVF/TAL/EXP/0673</v>
          </cell>
          <cell r="L3618" t="str">
            <v>Sea</v>
          </cell>
          <cell r="M3618" t="str">
            <v>DTA</v>
          </cell>
          <cell r="N3618" t="str">
            <v>TALOJA</v>
          </cell>
          <cell r="O3618">
            <v>9103750591</v>
          </cell>
          <cell r="AD3618">
            <v>2068757</v>
          </cell>
          <cell r="AE3618">
            <v>42679</v>
          </cell>
          <cell r="AF3618" t="str">
            <v>16-17</v>
          </cell>
          <cell r="AG3618" t="str">
            <v>47) Nov-2016</v>
          </cell>
          <cell r="AH3618">
            <v>65.900000000000006</v>
          </cell>
          <cell r="AI3618">
            <v>42741</v>
          </cell>
          <cell r="AJ3618">
            <v>42745</v>
          </cell>
          <cell r="AK3618" t="str">
            <v>116216XUC001373</v>
          </cell>
          <cell r="AL3618" t="str">
            <v>BKDN0461162100533456</v>
          </cell>
          <cell r="AM3618">
            <v>42800</v>
          </cell>
          <cell r="AN3618" t="str">
            <v>CIF</v>
          </cell>
          <cell r="AO3618">
            <v>68640</v>
          </cell>
        </row>
        <row r="3619">
          <cell r="K3619" t="str">
            <v>VVF/TAL/EXP/0674</v>
          </cell>
          <cell r="L3619" t="str">
            <v>Sea</v>
          </cell>
          <cell r="M3619" t="str">
            <v>DTA</v>
          </cell>
          <cell r="N3619" t="str">
            <v>TALOJA</v>
          </cell>
          <cell r="O3619">
            <v>9103750592</v>
          </cell>
          <cell r="AD3619">
            <v>2070212</v>
          </cell>
          <cell r="AE3619">
            <v>42679</v>
          </cell>
          <cell r="AF3619" t="str">
            <v>16-17</v>
          </cell>
          <cell r="AG3619" t="str">
            <v>47) Nov-2016</v>
          </cell>
          <cell r="AH3619">
            <v>65.900000000000006</v>
          </cell>
          <cell r="AI3619">
            <v>42741</v>
          </cell>
          <cell r="AJ3619">
            <v>42702</v>
          </cell>
          <cell r="AK3619" t="e">
            <v>#N/A</v>
          </cell>
          <cell r="AL3619" t="e">
            <v>#N/A</v>
          </cell>
          <cell r="AN3619" t="str">
            <v>CFR</v>
          </cell>
        </row>
        <row r="3620">
          <cell r="K3620" t="str">
            <v>VVF/TAL/EXP/0675</v>
          </cell>
          <cell r="L3620" t="str">
            <v>Sea</v>
          </cell>
          <cell r="M3620" t="str">
            <v>DTA</v>
          </cell>
          <cell r="N3620" t="str">
            <v>TALOJA</v>
          </cell>
          <cell r="O3620">
            <v>9103750593</v>
          </cell>
          <cell r="AD3620">
            <v>2088030</v>
          </cell>
          <cell r="AE3620">
            <v>42681</v>
          </cell>
          <cell r="AF3620" t="str">
            <v>16-17</v>
          </cell>
          <cell r="AG3620" t="str">
            <v>47) Nov-2016</v>
          </cell>
          <cell r="AH3620">
            <v>65.900000000000006</v>
          </cell>
          <cell r="AI3620">
            <v>42741</v>
          </cell>
          <cell r="AJ3620">
            <v>42710</v>
          </cell>
          <cell r="AK3620" t="str">
            <v>116216XSC001471</v>
          </cell>
          <cell r="AL3620" t="str">
            <v>BKDN0461162100533471</v>
          </cell>
          <cell r="AM3620">
            <v>42800</v>
          </cell>
          <cell r="AN3620" t="str">
            <v>CFR</v>
          </cell>
          <cell r="AO3620">
            <v>135408</v>
          </cell>
        </row>
        <row r="3621">
          <cell r="K3621" t="str">
            <v>VVF/TAL/EXP/0678</v>
          </cell>
          <cell r="L3621" t="str">
            <v>Sea</v>
          </cell>
          <cell r="M3621" t="str">
            <v>DTA</v>
          </cell>
          <cell r="N3621" t="str">
            <v>TALOJA</v>
          </cell>
          <cell r="O3621">
            <v>9103750594</v>
          </cell>
          <cell r="AD3621">
            <v>2108819</v>
          </cell>
          <cell r="AE3621">
            <v>42682</v>
          </cell>
          <cell r="AF3621" t="str">
            <v>16-17</v>
          </cell>
          <cell r="AG3621" t="str">
            <v>47) Nov-2016</v>
          </cell>
          <cell r="AH3621">
            <v>65.900000000000006</v>
          </cell>
          <cell r="AI3621">
            <v>42741</v>
          </cell>
          <cell r="AJ3621" t="str">
            <v>no</v>
          </cell>
          <cell r="AK3621" t="e">
            <v>#N/A</v>
          </cell>
          <cell r="AL3621" t="e">
            <v>#N/A</v>
          </cell>
          <cell r="AN3621" t="str">
            <v>CIF</v>
          </cell>
        </row>
        <row r="3622">
          <cell r="K3622" t="str">
            <v>VVF/TAL/EXP/0676</v>
          </cell>
          <cell r="L3622" t="str">
            <v>Sea</v>
          </cell>
          <cell r="M3622" t="str">
            <v>DTA</v>
          </cell>
          <cell r="N3622" t="str">
            <v>TALOJA</v>
          </cell>
          <cell r="O3622">
            <v>9103750595</v>
          </cell>
          <cell r="AD3622">
            <v>2087982</v>
          </cell>
          <cell r="AE3622">
            <v>42681</v>
          </cell>
          <cell r="AF3622" t="str">
            <v>16-17</v>
          </cell>
          <cell r="AG3622" t="str">
            <v>47) Nov-2016</v>
          </cell>
          <cell r="AH3622">
            <v>65.900000000000006</v>
          </cell>
          <cell r="AI3622">
            <v>42741</v>
          </cell>
          <cell r="AJ3622">
            <v>42642</v>
          </cell>
          <cell r="AK3622" t="str">
            <v>116216XSC001446</v>
          </cell>
          <cell r="AL3622" t="str">
            <v>BKDN0461162100533510</v>
          </cell>
          <cell r="AM3622">
            <v>42800</v>
          </cell>
          <cell r="AN3622" t="str">
            <v>CFR</v>
          </cell>
          <cell r="AO3622">
            <v>44300</v>
          </cell>
        </row>
        <row r="3623">
          <cell r="K3623" t="str">
            <v>VVF/TAL/EXP/0677</v>
          </cell>
          <cell r="L3623" t="str">
            <v>Sea</v>
          </cell>
          <cell r="M3623" t="str">
            <v>DTA</v>
          </cell>
          <cell r="N3623" t="str">
            <v>TALOJA</v>
          </cell>
          <cell r="O3623">
            <v>9103750596</v>
          </cell>
          <cell r="AD3623">
            <v>2108852</v>
          </cell>
          <cell r="AE3623">
            <v>42682</v>
          </cell>
          <cell r="AF3623" t="str">
            <v>16-17</v>
          </cell>
          <cell r="AG3623" t="str">
            <v>47) Nov-2016</v>
          </cell>
          <cell r="AH3623">
            <v>65.900000000000006</v>
          </cell>
          <cell r="AI3623">
            <v>42741</v>
          </cell>
          <cell r="AJ3623">
            <v>42656</v>
          </cell>
          <cell r="AK3623" t="str">
            <v>116217XSC000177</v>
          </cell>
          <cell r="AL3623" t="str">
            <v>BKDN0461162100533430</v>
          </cell>
          <cell r="AM3623">
            <v>42800</v>
          </cell>
          <cell r="AN3623" t="str">
            <v>CIF</v>
          </cell>
          <cell r="AO3623">
            <v>32560</v>
          </cell>
        </row>
        <row r="3624">
          <cell r="K3624" t="str">
            <v>VVF/TAL/EXP/0679</v>
          </cell>
          <cell r="L3624" t="str">
            <v>Sea</v>
          </cell>
          <cell r="M3624" t="str">
            <v>DTA</v>
          </cell>
          <cell r="N3624" t="str">
            <v>TALOJA</v>
          </cell>
          <cell r="O3624">
            <v>9103750597</v>
          </cell>
          <cell r="AD3624">
            <v>2109199</v>
          </cell>
          <cell r="AE3624">
            <v>42682</v>
          </cell>
          <cell r="AF3624" t="str">
            <v>16-17</v>
          </cell>
          <cell r="AG3624" t="str">
            <v>47) Nov-2016</v>
          </cell>
          <cell r="AH3624">
            <v>65.900000000000006</v>
          </cell>
          <cell r="AI3624">
            <v>42741</v>
          </cell>
          <cell r="AJ3624">
            <v>42710</v>
          </cell>
          <cell r="AK3624" t="str">
            <v>116216XSC001472</v>
          </cell>
          <cell r="AL3624" t="str">
            <v>BKDN0461162100533433</v>
          </cell>
          <cell r="AM3624">
            <v>42800</v>
          </cell>
          <cell r="AN3624" t="str">
            <v>CFR</v>
          </cell>
          <cell r="AO3624">
            <v>33852</v>
          </cell>
        </row>
        <row r="3625">
          <cell r="K3625" t="str">
            <v>VVF/TAL/EXP/0680</v>
          </cell>
          <cell r="L3625" t="str">
            <v>Sea</v>
          </cell>
          <cell r="M3625" t="str">
            <v>DTA</v>
          </cell>
          <cell r="N3625" t="str">
            <v>TALOJA</v>
          </cell>
          <cell r="O3625">
            <v>9103750598</v>
          </cell>
          <cell r="AD3625">
            <v>2115044</v>
          </cell>
          <cell r="AE3625">
            <v>42682</v>
          </cell>
          <cell r="AF3625" t="str">
            <v>16-17</v>
          </cell>
          <cell r="AG3625" t="str">
            <v>47) Nov-2016</v>
          </cell>
          <cell r="AH3625">
            <v>65.900000000000006</v>
          </cell>
          <cell r="AI3625">
            <v>42741</v>
          </cell>
          <cell r="AJ3625">
            <v>42734</v>
          </cell>
          <cell r="AK3625" t="str">
            <v>116216XUC001485</v>
          </cell>
          <cell r="AL3625" t="str">
            <v>BKDN0461162100533428</v>
          </cell>
          <cell r="AM3625">
            <v>42800</v>
          </cell>
          <cell r="AN3625" t="str">
            <v>CFR</v>
          </cell>
          <cell r="AO3625">
            <v>31704</v>
          </cell>
        </row>
        <row r="3626">
          <cell r="K3626" t="str">
            <v>VVF/TAL/EXP/0682</v>
          </cell>
          <cell r="L3626" t="str">
            <v>Sea</v>
          </cell>
          <cell r="M3626" t="str">
            <v>DTA</v>
          </cell>
          <cell r="N3626" t="str">
            <v>TALOJA</v>
          </cell>
          <cell r="O3626">
            <v>9103750599</v>
          </cell>
          <cell r="AD3626">
            <v>2129095</v>
          </cell>
          <cell r="AE3626">
            <v>42683</v>
          </cell>
          <cell r="AF3626" t="str">
            <v>16-17</v>
          </cell>
          <cell r="AG3626" t="str">
            <v>47) Nov-2016</v>
          </cell>
          <cell r="AH3626">
            <v>65.900000000000006</v>
          </cell>
          <cell r="AI3626">
            <v>42741</v>
          </cell>
          <cell r="AJ3626">
            <v>42705</v>
          </cell>
          <cell r="AK3626" t="str">
            <v>111616XSC001425</v>
          </cell>
          <cell r="AL3626" t="str">
            <v>BKDN0461162100533394</v>
          </cell>
          <cell r="AM3626">
            <v>42800</v>
          </cell>
          <cell r="AN3626" t="str">
            <v>CIF</v>
          </cell>
          <cell r="AO3626">
            <v>21520</v>
          </cell>
        </row>
        <row r="3627">
          <cell r="K3627" t="str">
            <v>VVF/TAL/EXP/0683</v>
          </cell>
          <cell r="L3627" t="str">
            <v>Sea</v>
          </cell>
          <cell r="M3627" t="str">
            <v>DTA</v>
          </cell>
          <cell r="N3627" t="str">
            <v>TALOJA</v>
          </cell>
          <cell r="O3627">
            <v>9103750600</v>
          </cell>
          <cell r="AD3627">
            <v>2130900</v>
          </cell>
          <cell r="AE3627">
            <v>42683</v>
          </cell>
          <cell r="AF3627" t="str">
            <v>16-17</v>
          </cell>
          <cell r="AG3627" t="str">
            <v>47) Nov-2016</v>
          </cell>
          <cell r="AH3627">
            <v>65.900000000000006</v>
          </cell>
          <cell r="AI3627">
            <v>42741</v>
          </cell>
          <cell r="AJ3627" t="str">
            <v>no</v>
          </cell>
          <cell r="AK3627" t="e">
            <v>#N/A</v>
          </cell>
          <cell r="AL3627" t="e">
            <v>#N/A</v>
          </cell>
          <cell r="AN3627" t="str">
            <v>CFR</v>
          </cell>
        </row>
        <row r="3628">
          <cell r="K3628" t="str">
            <v>VVF/TAL/EXP/0686</v>
          </cell>
          <cell r="L3628" t="str">
            <v>Sea</v>
          </cell>
          <cell r="M3628" t="str">
            <v>DTA</v>
          </cell>
          <cell r="N3628" t="str">
            <v>TALOJA</v>
          </cell>
          <cell r="O3628">
            <v>9103750601</v>
          </cell>
          <cell r="AD3628">
            <v>2136217</v>
          </cell>
          <cell r="AE3628">
            <v>42683</v>
          </cell>
          <cell r="AF3628" t="str">
            <v>16-17</v>
          </cell>
          <cell r="AG3628" t="str">
            <v>47) Nov-2016</v>
          </cell>
          <cell r="AH3628">
            <v>65.900000000000006</v>
          </cell>
          <cell r="AI3628">
            <v>42758</v>
          </cell>
          <cell r="AJ3628">
            <v>42740</v>
          </cell>
          <cell r="AK3628" t="str">
            <v>116216XUC001486</v>
          </cell>
          <cell r="AL3628" t="str">
            <v>BKDN0461162100533480</v>
          </cell>
          <cell r="AM3628">
            <v>42800</v>
          </cell>
          <cell r="AN3628" t="str">
            <v>CIF</v>
          </cell>
          <cell r="AO3628">
            <v>97515.4</v>
          </cell>
        </row>
        <row r="3629">
          <cell r="K3629" t="str">
            <v>VVF/TAL/EXP/0687</v>
          </cell>
          <cell r="L3629" t="str">
            <v>Sea</v>
          </cell>
          <cell r="M3629" t="str">
            <v>DTA</v>
          </cell>
          <cell r="N3629" t="str">
            <v>TALOJA</v>
          </cell>
          <cell r="O3629">
            <v>9103750602</v>
          </cell>
          <cell r="AD3629">
            <v>2147442</v>
          </cell>
          <cell r="AE3629">
            <v>42684</v>
          </cell>
          <cell r="AF3629" t="str">
            <v>16-17</v>
          </cell>
          <cell r="AG3629" t="str">
            <v>47) Nov-2016</v>
          </cell>
          <cell r="AH3629">
            <v>65.900000000000006</v>
          </cell>
          <cell r="AI3629">
            <v>42758</v>
          </cell>
          <cell r="AJ3629">
            <v>42740</v>
          </cell>
          <cell r="AK3629" t="str">
            <v>116216XUC001486</v>
          </cell>
          <cell r="AL3629" t="str">
            <v>BKDN0461162100533481</v>
          </cell>
          <cell r="AM3629">
            <v>42800</v>
          </cell>
          <cell r="AN3629" t="str">
            <v>CIF</v>
          </cell>
          <cell r="AO3629">
            <v>98550.7</v>
          </cell>
        </row>
        <row r="3630">
          <cell r="K3630" t="str">
            <v>VVF/TAL/EXP/0684</v>
          </cell>
          <cell r="L3630" t="str">
            <v>Sea</v>
          </cell>
          <cell r="M3630" t="str">
            <v>DTA</v>
          </cell>
          <cell r="N3630" t="str">
            <v>TALOJA</v>
          </cell>
          <cell r="O3630">
            <v>9103750603</v>
          </cell>
          <cell r="AD3630">
            <v>2136215</v>
          </cell>
          <cell r="AE3630">
            <v>42683</v>
          </cell>
          <cell r="AF3630" t="str">
            <v>16-17</v>
          </cell>
          <cell r="AG3630" t="str">
            <v>47) Nov-2016</v>
          </cell>
          <cell r="AH3630">
            <v>65.900000000000006</v>
          </cell>
          <cell r="AI3630">
            <v>42741</v>
          </cell>
          <cell r="AJ3630">
            <v>42726</v>
          </cell>
          <cell r="AK3630" t="str">
            <v>116216XSC001504</v>
          </cell>
          <cell r="AL3630" t="str">
            <v>BKDN0461162100533509</v>
          </cell>
          <cell r="AM3630">
            <v>42800</v>
          </cell>
          <cell r="AN3630" t="str">
            <v>cif</v>
          </cell>
          <cell r="AO3630">
            <v>43200</v>
          </cell>
        </row>
        <row r="3631">
          <cell r="K3631" t="str">
            <v>VVF/TAL/EXP/0688</v>
          </cell>
          <cell r="L3631" t="str">
            <v>Sea</v>
          </cell>
          <cell r="M3631" t="str">
            <v>DTA</v>
          </cell>
          <cell r="N3631" t="str">
            <v>TALOJA</v>
          </cell>
          <cell r="O3631">
            <v>9103750604</v>
          </cell>
          <cell r="AD3631">
            <v>2149905</v>
          </cell>
          <cell r="AE3631">
            <v>42684</v>
          </cell>
          <cell r="AF3631" t="str">
            <v>16-17</v>
          </cell>
          <cell r="AG3631" t="str">
            <v>47) Nov-2016</v>
          </cell>
          <cell r="AH3631">
            <v>65.900000000000006</v>
          </cell>
          <cell r="AI3631">
            <v>42758</v>
          </cell>
          <cell r="AJ3631">
            <v>42697</v>
          </cell>
          <cell r="AK3631" t="str">
            <v>116216XUC001417</v>
          </cell>
          <cell r="AL3631" t="str">
            <v>BKDN0461162100533387</v>
          </cell>
          <cell r="AM3631">
            <v>42800</v>
          </cell>
          <cell r="AN3631" t="str">
            <v>CIF</v>
          </cell>
          <cell r="AO3631">
            <v>15540</v>
          </cell>
        </row>
        <row r="3632">
          <cell r="K3632" t="str">
            <v>VVF/TAL/EXP/0689</v>
          </cell>
          <cell r="L3632" t="str">
            <v>Sea</v>
          </cell>
          <cell r="M3632" t="str">
            <v>DTA</v>
          </cell>
          <cell r="N3632" t="str">
            <v>TALOJA</v>
          </cell>
          <cell r="O3632">
            <v>9103750605</v>
          </cell>
          <cell r="AD3632">
            <v>2152486</v>
          </cell>
          <cell r="AE3632">
            <v>42684</v>
          </cell>
          <cell r="AF3632" t="str">
            <v>16-17</v>
          </cell>
          <cell r="AG3632" t="str">
            <v>47) Nov-2016</v>
          </cell>
          <cell r="AH3632">
            <v>65.900000000000006</v>
          </cell>
          <cell r="AI3632">
            <v>42758</v>
          </cell>
          <cell r="AJ3632">
            <v>42718</v>
          </cell>
          <cell r="AK3632" t="e">
            <v>#N/A</v>
          </cell>
          <cell r="AL3632" t="e">
            <v>#N/A</v>
          </cell>
          <cell r="AN3632" t="str">
            <v>CIF</v>
          </cell>
        </row>
        <row r="3633">
          <cell r="K3633" t="str">
            <v>VVF/TAL/EXP/0690</v>
          </cell>
          <cell r="L3633" t="str">
            <v>Sea</v>
          </cell>
          <cell r="M3633" t="str">
            <v>DTA</v>
          </cell>
          <cell r="N3633" t="str">
            <v>TALOJA</v>
          </cell>
          <cell r="O3633">
            <v>9103750606</v>
          </cell>
          <cell r="AD3633">
            <v>2152426</v>
          </cell>
          <cell r="AE3633">
            <v>42684</v>
          </cell>
          <cell r="AF3633" t="str">
            <v>16-17</v>
          </cell>
          <cell r="AG3633" t="str">
            <v>47) Nov-2016</v>
          </cell>
          <cell r="AH3633">
            <v>65.900000000000006</v>
          </cell>
          <cell r="AI3633">
            <v>42758</v>
          </cell>
          <cell r="AJ3633">
            <v>42733</v>
          </cell>
          <cell r="AK3633" t="str">
            <v>116216XUC001519</v>
          </cell>
          <cell r="AL3633" t="str">
            <v>BKDN0461162100533474</v>
          </cell>
          <cell r="AM3633">
            <v>42800</v>
          </cell>
          <cell r="AN3633" t="str">
            <v>CIF</v>
          </cell>
          <cell r="AO3633">
            <v>158280</v>
          </cell>
        </row>
        <row r="3634">
          <cell r="K3634" t="str">
            <v>VVF/TAL/EXP/0691</v>
          </cell>
          <cell r="L3634" t="str">
            <v>Sea</v>
          </cell>
          <cell r="M3634" t="str">
            <v>DTA</v>
          </cell>
          <cell r="N3634" t="str">
            <v>TALOJA</v>
          </cell>
          <cell r="O3634">
            <v>9103750607</v>
          </cell>
          <cell r="AD3634">
            <v>2157880</v>
          </cell>
          <cell r="AE3634">
            <v>42684</v>
          </cell>
          <cell r="AF3634" t="str">
            <v>16-17</v>
          </cell>
          <cell r="AG3634" t="str">
            <v>47) Nov-2016</v>
          </cell>
          <cell r="AH3634">
            <v>65.900000000000006</v>
          </cell>
          <cell r="AI3634">
            <v>42758</v>
          </cell>
          <cell r="AJ3634">
            <v>42760</v>
          </cell>
          <cell r="AK3634" t="str">
            <v>116216XUC001487</v>
          </cell>
          <cell r="AL3634" t="str">
            <v>BKDN0461162100533423</v>
          </cell>
          <cell r="AM3634">
            <v>42800</v>
          </cell>
          <cell r="AN3634" t="str">
            <v>CFR</v>
          </cell>
          <cell r="AO3634">
            <v>27388</v>
          </cell>
        </row>
        <row r="3635">
          <cell r="K3635" t="str">
            <v>VVF/TAL/EXP/0685</v>
          </cell>
          <cell r="L3635" t="str">
            <v>Sea</v>
          </cell>
          <cell r="M3635" t="str">
            <v>DTA</v>
          </cell>
          <cell r="N3635" t="str">
            <v>TALOJA</v>
          </cell>
          <cell r="O3635">
            <v>9103750608</v>
          </cell>
          <cell r="AD3635">
            <v>2136218</v>
          </cell>
          <cell r="AE3635">
            <v>42683</v>
          </cell>
          <cell r="AF3635" t="str">
            <v>16-17</v>
          </cell>
          <cell r="AG3635" t="str">
            <v>47) Nov-2016</v>
          </cell>
          <cell r="AH3635">
            <v>65.900000000000006</v>
          </cell>
          <cell r="AI3635">
            <v>42741</v>
          </cell>
          <cell r="AJ3635">
            <v>42663</v>
          </cell>
          <cell r="AK3635" t="str">
            <v>116217XSC000175</v>
          </cell>
          <cell r="AL3635" t="str">
            <v>BKDN0461162100533390</v>
          </cell>
          <cell r="AM3635">
            <v>42800</v>
          </cell>
          <cell r="AN3635" t="str">
            <v>FOB</v>
          </cell>
          <cell r="AO3635">
            <v>19575</v>
          </cell>
        </row>
        <row r="3636">
          <cell r="K3636" t="str">
            <v>VVF/TAL/EXP/0692</v>
          </cell>
          <cell r="L3636" t="str">
            <v>Sea</v>
          </cell>
          <cell r="M3636" t="str">
            <v>DTA</v>
          </cell>
          <cell r="N3636" t="str">
            <v>TALOJA</v>
          </cell>
          <cell r="O3636">
            <v>9103750609</v>
          </cell>
          <cell r="AD3636">
            <v>2176617</v>
          </cell>
          <cell r="AE3636">
            <v>42688</v>
          </cell>
          <cell r="AF3636" t="str">
            <v>16-17</v>
          </cell>
          <cell r="AG3636" t="str">
            <v>47) Nov-2016</v>
          </cell>
          <cell r="AH3636">
            <v>65.900000000000006</v>
          </cell>
          <cell r="AI3636">
            <v>42758</v>
          </cell>
          <cell r="AJ3636">
            <v>42682</v>
          </cell>
          <cell r="AK3636" t="str">
            <v>116217XSC000170</v>
          </cell>
          <cell r="AL3636" t="str">
            <v>BKDN0461162100533388</v>
          </cell>
          <cell r="AM3636">
            <v>42800</v>
          </cell>
          <cell r="AN3636" t="str">
            <v>CIF</v>
          </cell>
          <cell r="AO3636">
            <v>15660</v>
          </cell>
        </row>
        <row r="3637">
          <cell r="K3637" t="str">
            <v>VVF/TAL/EXP/0693</v>
          </cell>
          <cell r="L3637" t="str">
            <v>Sea</v>
          </cell>
          <cell r="M3637" t="str">
            <v>DTA</v>
          </cell>
          <cell r="N3637" t="str">
            <v>TALOJA</v>
          </cell>
          <cell r="O3637">
            <v>9103750610</v>
          </cell>
          <cell r="AD3637">
            <v>2191492</v>
          </cell>
          <cell r="AE3637">
            <v>42686</v>
          </cell>
          <cell r="AF3637" t="str">
            <v>16-17</v>
          </cell>
          <cell r="AG3637" t="str">
            <v>47) Nov-2016</v>
          </cell>
          <cell r="AH3637">
            <v>1</v>
          </cell>
          <cell r="AI3637">
            <v>42758</v>
          </cell>
          <cell r="AJ3637">
            <v>42711</v>
          </cell>
          <cell r="AK3637" t="str">
            <v>00031617C1028</v>
          </cell>
          <cell r="AL3637" t="str">
            <v>UCBA0000003160220434</v>
          </cell>
          <cell r="AM3637">
            <v>42712</v>
          </cell>
          <cell r="AN3637" t="str">
            <v>CFR</v>
          </cell>
          <cell r="AO3637">
            <v>24462097.219999999</v>
          </cell>
        </row>
        <row r="3638">
          <cell r="K3638" t="str">
            <v>VVF/TAL/EXP/0695</v>
          </cell>
          <cell r="L3638" t="str">
            <v>Sea</v>
          </cell>
          <cell r="M3638" t="str">
            <v>DTA</v>
          </cell>
          <cell r="N3638" t="str">
            <v>TALOJA</v>
          </cell>
          <cell r="O3638">
            <v>9103750611</v>
          </cell>
          <cell r="AD3638">
            <v>2227028</v>
          </cell>
          <cell r="AE3638">
            <v>42689</v>
          </cell>
          <cell r="AF3638" t="str">
            <v>16-17</v>
          </cell>
          <cell r="AG3638" t="str">
            <v>47) Nov-2016</v>
          </cell>
          <cell r="AH3638">
            <v>65.900000000000006</v>
          </cell>
          <cell r="AI3638">
            <v>42758</v>
          </cell>
          <cell r="AJ3638">
            <v>42727</v>
          </cell>
          <cell r="AK3638" t="str">
            <v>116216XUC001424</v>
          </cell>
          <cell r="AL3638" t="str">
            <v>BKDN0461162100533478</v>
          </cell>
          <cell r="AM3638">
            <v>42800</v>
          </cell>
          <cell r="AN3638" t="str">
            <v>CFR</v>
          </cell>
          <cell r="AO3638">
            <v>164000</v>
          </cell>
        </row>
        <row r="3639">
          <cell r="K3639" t="str">
            <v>VVF/TAL/EXP/0696</v>
          </cell>
          <cell r="L3639" t="str">
            <v>Sea</v>
          </cell>
          <cell r="M3639" t="str">
            <v>DTA</v>
          </cell>
          <cell r="N3639" t="str">
            <v>TALOJA</v>
          </cell>
          <cell r="O3639">
            <v>9103750612</v>
          </cell>
          <cell r="AD3639">
            <v>2230852</v>
          </cell>
          <cell r="AE3639">
            <v>42689</v>
          </cell>
          <cell r="AF3639" t="str">
            <v>16-17</v>
          </cell>
          <cell r="AG3639" t="str">
            <v>47) Nov-2016</v>
          </cell>
          <cell r="AH3639">
            <v>65.900000000000006</v>
          </cell>
          <cell r="AI3639">
            <v>42758</v>
          </cell>
          <cell r="AJ3639">
            <v>42733</v>
          </cell>
          <cell r="AK3639" t="str">
            <v>116216XUC001423</v>
          </cell>
          <cell r="AL3639" t="str">
            <v>BKDN0461162100533432</v>
          </cell>
          <cell r="AM3639">
            <v>42800</v>
          </cell>
          <cell r="AN3639" t="str">
            <v>CIF</v>
          </cell>
          <cell r="AO3639">
            <v>33720</v>
          </cell>
        </row>
        <row r="3640">
          <cell r="K3640" t="str">
            <v>VVF/TAL/EXP/0698</v>
          </cell>
          <cell r="L3640" t="str">
            <v>Sea</v>
          </cell>
          <cell r="M3640" t="str">
            <v>DTA</v>
          </cell>
          <cell r="N3640" t="str">
            <v>TALOJA</v>
          </cell>
          <cell r="O3640">
            <v>9103750613</v>
          </cell>
          <cell r="AD3640">
            <v>2252411</v>
          </cell>
          <cell r="AE3640">
            <v>42690</v>
          </cell>
          <cell r="AF3640" t="str">
            <v>16-17</v>
          </cell>
          <cell r="AG3640" t="str">
            <v>47) Nov-2016</v>
          </cell>
          <cell r="AH3640">
            <v>65.900000000000006</v>
          </cell>
          <cell r="AI3640">
            <v>42758</v>
          </cell>
          <cell r="AK3640" t="e">
            <v>#N/A</v>
          </cell>
          <cell r="AL3640" t="e">
            <v>#N/A</v>
          </cell>
          <cell r="AN3640" t="str">
            <v>CIF</v>
          </cell>
        </row>
        <row r="3641">
          <cell r="K3641" t="str">
            <v>VVF/TAL/EXP/0699</v>
          </cell>
          <cell r="L3641" t="str">
            <v>Sea</v>
          </cell>
          <cell r="M3641" t="str">
            <v>DTA</v>
          </cell>
          <cell r="N3641" t="str">
            <v>TALOJA</v>
          </cell>
          <cell r="O3641">
            <v>9103750614</v>
          </cell>
          <cell r="AD3641">
            <v>2253291</v>
          </cell>
          <cell r="AE3641">
            <v>42690</v>
          </cell>
          <cell r="AF3641" t="str">
            <v>16-17</v>
          </cell>
          <cell r="AG3641" t="str">
            <v>47) Nov-2016</v>
          </cell>
          <cell r="AH3641">
            <v>65.900000000000006</v>
          </cell>
          <cell r="AI3641">
            <v>42758</v>
          </cell>
          <cell r="AJ3641">
            <v>42758</v>
          </cell>
          <cell r="AK3641" t="str">
            <v>116216XUC001437</v>
          </cell>
          <cell r="AL3641" t="str">
            <v>BKDN0461162100533508</v>
          </cell>
          <cell r="AM3641">
            <v>42800</v>
          </cell>
          <cell r="AN3641" t="str">
            <v>CFR</v>
          </cell>
          <cell r="AO3641">
            <v>67200</v>
          </cell>
        </row>
        <row r="3642">
          <cell r="K3642" t="str">
            <v>VVF/TAL/EXP/0694</v>
          </cell>
          <cell r="L3642" t="str">
            <v>Sea</v>
          </cell>
          <cell r="M3642" t="str">
            <v>DTA</v>
          </cell>
          <cell r="N3642" t="str">
            <v>TALOJA</v>
          </cell>
          <cell r="O3642">
            <v>9103750615</v>
          </cell>
          <cell r="AD3642">
            <v>2227086</v>
          </cell>
          <cell r="AE3642">
            <v>42689</v>
          </cell>
          <cell r="AF3642" t="str">
            <v>16-17</v>
          </cell>
          <cell r="AG3642" t="str">
            <v>47) Nov-2016</v>
          </cell>
          <cell r="AH3642">
            <v>1</v>
          </cell>
          <cell r="AI3642">
            <v>42758</v>
          </cell>
          <cell r="AJ3642">
            <v>42711</v>
          </cell>
          <cell r="AK3642" t="str">
            <v>00031617C1031</v>
          </cell>
          <cell r="AL3642" t="str">
            <v>UCBA0000003160220436</v>
          </cell>
          <cell r="AM3642">
            <v>42712</v>
          </cell>
          <cell r="AN3642" t="str">
            <v>CFR</v>
          </cell>
          <cell r="AO3642">
            <v>2746417.1</v>
          </cell>
        </row>
        <row r="3643">
          <cell r="K3643" t="str">
            <v>VVF/TAL/EXP/0700</v>
          </cell>
          <cell r="L3643" t="str">
            <v>Sea</v>
          </cell>
          <cell r="M3643" t="str">
            <v>DTA</v>
          </cell>
          <cell r="N3643" t="str">
            <v>TALOJA</v>
          </cell>
          <cell r="O3643">
            <v>9103750616</v>
          </cell>
          <cell r="AD3643">
            <v>2254024</v>
          </cell>
          <cell r="AE3643">
            <v>42690</v>
          </cell>
          <cell r="AF3643" t="str">
            <v>16-17</v>
          </cell>
          <cell r="AG3643" t="str">
            <v>47) Nov-2016</v>
          </cell>
          <cell r="AH3643">
            <v>1</v>
          </cell>
          <cell r="AI3643">
            <v>42758</v>
          </cell>
          <cell r="AJ3643">
            <v>42711</v>
          </cell>
          <cell r="AK3643" t="str">
            <v>00031617C1031</v>
          </cell>
          <cell r="AL3643" t="str">
            <v>UCBA0000003160220435</v>
          </cell>
          <cell r="AM3643">
            <v>42712</v>
          </cell>
          <cell r="AN3643" t="str">
            <v>CFR</v>
          </cell>
          <cell r="AO3643">
            <v>2682826.42</v>
          </cell>
        </row>
        <row r="3644">
          <cell r="K3644" t="str">
            <v>VVF/TAL/EXP/0701</v>
          </cell>
          <cell r="L3644" t="str">
            <v>Sea</v>
          </cell>
          <cell r="M3644" t="str">
            <v>DTA</v>
          </cell>
          <cell r="N3644" t="str">
            <v>TALOJA</v>
          </cell>
          <cell r="O3644">
            <v>9103750617</v>
          </cell>
          <cell r="AD3644">
            <v>2256432</v>
          </cell>
          <cell r="AE3644">
            <v>42690</v>
          </cell>
          <cell r="AF3644" t="str">
            <v>16-17</v>
          </cell>
          <cell r="AG3644" t="str">
            <v>47) Nov-2016</v>
          </cell>
          <cell r="AH3644">
            <v>65.900000000000006</v>
          </cell>
          <cell r="AI3644">
            <v>42758</v>
          </cell>
          <cell r="AK3644" t="e">
            <v>#N/A</v>
          </cell>
          <cell r="AL3644" t="e">
            <v>#N/A</v>
          </cell>
          <cell r="AN3644" t="str">
            <v>CIF</v>
          </cell>
        </row>
        <row r="3645">
          <cell r="K3645" t="str">
            <v>VVF/TAL/EXP/0702</v>
          </cell>
          <cell r="L3645" t="str">
            <v>Sea</v>
          </cell>
          <cell r="M3645" t="str">
            <v>DTA</v>
          </cell>
          <cell r="N3645" t="str">
            <v>TALOJA</v>
          </cell>
          <cell r="O3645">
            <v>9103750618</v>
          </cell>
          <cell r="AD3645">
            <v>2267977</v>
          </cell>
          <cell r="AE3645">
            <v>42691</v>
          </cell>
          <cell r="AF3645" t="str">
            <v>16-17</v>
          </cell>
          <cell r="AG3645" t="str">
            <v>47) Nov-2016</v>
          </cell>
          <cell r="AH3645">
            <v>65.900000000000006</v>
          </cell>
          <cell r="AI3645">
            <v>42758</v>
          </cell>
          <cell r="AK3645" t="e">
            <v>#N/A</v>
          </cell>
          <cell r="AL3645" t="e">
            <v>#N/A</v>
          </cell>
          <cell r="AN3645" t="str">
            <v>CIF</v>
          </cell>
        </row>
        <row r="3646">
          <cell r="K3646" t="str">
            <v>VVF/TAL/EXP/0703</v>
          </cell>
          <cell r="L3646" t="str">
            <v>Sea</v>
          </cell>
          <cell r="M3646" t="str">
            <v>DTA</v>
          </cell>
          <cell r="N3646" t="str">
            <v>TALOJA</v>
          </cell>
          <cell r="O3646">
            <v>9103750619</v>
          </cell>
          <cell r="AD3646">
            <v>2276140</v>
          </cell>
          <cell r="AE3646">
            <v>42691</v>
          </cell>
          <cell r="AF3646" t="str">
            <v>16-17</v>
          </cell>
          <cell r="AG3646" t="str">
            <v>47) Nov-2016</v>
          </cell>
          <cell r="AH3646">
            <v>65.900000000000006</v>
          </cell>
          <cell r="AI3646">
            <v>42758</v>
          </cell>
          <cell r="AK3646" t="e">
            <v>#N/A</v>
          </cell>
          <cell r="AL3646" t="e">
            <v>#N/A</v>
          </cell>
          <cell r="AN3646" t="str">
            <v>CIF</v>
          </cell>
        </row>
        <row r="3647">
          <cell r="K3647" t="str">
            <v>VVF/TAL/EXP/0704</v>
          </cell>
          <cell r="L3647" t="str">
            <v>Sea</v>
          </cell>
          <cell r="M3647" t="str">
            <v>DTA</v>
          </cell>
          <cell r="N3647" t="str">
            <v>TALOJA</v>
          </cell>
          <cell r="O3647">
            <v>9103750620</v>
          </cell>
          <cell r="AD3647">
            <v>2279854</v>
          </cell>
          <cell r="AE3647">
            <v>42691</v>
          </cell>
          <cell r="AF3647" t="str">
            <v>16-17</v>
          </cell>
          <cell r="AG3647" t="str">
            <v>47) Nov-2016</v>
          </cell>
          <cell r="AH3647">
            <v>65.900000000000006</v>
          </cell>
          <cell r="AI3647">
            <v>42758</v>
          </cell>
          <cell r="AJ3647">
            <v>42717</v>
          </cell>
          <cell r="AK3647" t="str">
            <v>116216XSC001433</v>
          </cell>
          <cell r="AL3647" t="str">
            <v>BKDN0461162100533392</v>
          </cell>
          <cell r="AM3647">
            <v>42800</v>
          </cell>
          <cell r="AN3647" t="str">
            <v>CFR</v>
          </cell>
          <cell r="AO3647">
            <v>21520</v>
          </cell>
        </row>
        <row r="3648">
          <cell r="K3648" t="str">
            <v>VVF/TAL/EXP/0705</v>
          </cell>
          <cell r="L3648" t="str">
            <v>Sea</v>
          </cell>
          <cell r="M3648" t="str">
            <v>DTA</v>
          </cell>
          <cell r="N3648" t="str">
            <v>TALOJA</v>
          </cell>
          <cell r="O3648">
            <v>9103750621</v>
          </cell>
          <cell r="AD3648">
            <v>2301654</v>
          </cell>
          <cell r="AE3648">
            <v>42692</v>
          </cell>
          <cell r="AF3648" t="str">
            <v>16-17</v>
          </cell>
          <cell r="AG3648" t="str">
            <v>47) Nov-2016</v>
          </cell>
          <cell r="AH3648">
            <v>65.900000000000006</v>
          </cell>
          <cell r="AI3648">
            <v>42758</v>
          </cell>
          <cell r="AK3648" t="e">
            <v>#N/A</v>
          </cell>
          <cell r="AL3648" t="e">
            <v>#N/A</v>
          </cell>
          <cell r="AN3648" t="str">
            <v>CIF</v>
          </cell>
        </row>
        <row r="3649">
          <cell r="K3649" t="str">
            <v>VVF/TAL/EXP/0706</v>
          </cell>
          <cell r="L3649" t="str">
            <v>Sea</v>
          </cell>
          <cell r="M3649" t="str">
            <v>DTA</v>
          </cell>
          <cell r="N3649" t="str">
            <v>TALOJA</v>
          </cell>
          <cell r="O3649">
            <v>9103750622</v>
          </cell>
          <cell r="AD3649">
            <v>2301700</v>
          </cell>
          <cell r="AE3649">
            <v>42692</v>
          </cell>
          <cell r="AF3649" t="str">
            <v>16-17</v>
          </cell>
          <cell r="AG3649" t="str">
            <v>47) Nov-2016</v>
          </cell>
          <cell r="AH3649">
            <v>67.099999999999994</v>
          </cell>
          <cell r="AI3649">
            <v>42758</v>
          </cell>
          <cell r="AJ3649">
            <v>42718</v>
          </cell>
          <cell r="AK3649" t="str">
            <v>116216XSC001438</v>
          </cell>
          <cell r="AL3649" t="str">
            <v>BKDN0461162100533468</v>
          </cell>
          <cell r="AM3649">
            <v>42800</v>
          </cell>
          <cell r="AN3649" t="str">
            <v>CIF</v>
          </cell>
          <cell r="AO3649">
            <v>109440</v>
          </cell>
        </row>
        <row r="3650">
          <cell r="K3650" t="str">
            <v>VVF/TAL/EXP/0707</v>
          </cell>
          <cell r="L3650" t="str">
            <v>Sea</v>
          </cell>
          <cell r="M3650" t="str">
            <v>DTA</v>
          </cell>
          <cell r="N3650" t="str">
            <v>TALOJA</v>
          </cell>
          <cell r="O3650">
            <v>9103750623</v>
          </cell>
          <cell r="AD3650">
            <v>2303783</v>
          </cell>
          <cell r="AE3650">
            <v>42692</v>
          </cell>
          <cell r="AF3650" t="str">
            <v>16-17</v>
          </cell>
          <cell r="AG3650" t="str">
            <v>47) Nov-2016</v>
          </cell>
          <cell r="AH3650">
            <v>67.099999999999994</v>
          </cell>
          <cell r="AI3650">
            <v>42758</v>
          </cell>
          <cell r="AJ3650">
            <v>42733</v>
          </cell>
          <cell r="AK3650" t="str">
            <v>116216XSC001436</v>
          </cell>
          <cell r="AL3650" t="str">
            <v>BKDN0461162100533514</v>
          </cell>
          <cell r="AM3650">
            <v>42800</v>
          </cell>
          <cell r="AN3650" t="str">
            <v>CFR</v>
          </cell>
          <cell r="AO3650">
            <v>32000</v>
          </cell>
        </row>
        <row r="3651">
          <cell r="K3651" t="str">
            <v>VVF/TAL/EXP/0708</v>
          </cell>
          <cell r="L3651" t="str">
            <v>Sea</v>
          </cell>
          <cell r="M3651" t="str">
            <v>DTA</v>
          </cell>
          <cell r="N3651" t="str">
            <v>TALOJA</v>
          </cell>
          <cell r="O3651">
            <v>9103750624</v>
          </cell>
          <cell r="AD3651">
            <v>2346298</v>
          </cell>
          <cell r="AE3651">
            <v>42695</v>
          </cell>
          <cell r="AF3651" t="str">
            <v>16-17</v>
          </cell>
          <cell r="AG3651" t="str">
            <v>47) Nov-2016</v>
          </cell>
          <cell r="AH3651">
            <v>67.099999999999994</v>
          </cell>
          <cell r="AI3651">
            <v>42758</v>
          </cell>
          <cell r="AK3651" t="e">
            <v>#N/A</v>
          </cell>
          <cell r="AL3651" t="e">
            <v>#N/A</v>
          </cell>
          <cell r="AN3651" t="str">
            <v>CIF</v>
          </cell>
        </row>
        <row r="3652">
          <cell r="K3652" t="str">
            <v>VVF/TAL/EXP/0711</v>
          </cell>
          <cell r="L3652" t="str">
            <v>Sea</v>
          </cell>
          <cell r="M3652" t="str">
            <v>DTA</v>
          </cell>
          <cell r="N3652" t="str">
            <v>TALOJA</v>
          </cell>
          <cell r="O3652">
            <v>9103750625</v>
          </cell>
          <cell r="AD3652">
            <v>2367584</v>
          </cell>
          <cell r="AE3652">
            <v>42696</v>
          </cell>
          <cell r="AF3652" t="str">
            <v>16-17</v>
          </cell>
          <cell r="AG3652" t="str">
            <v>47) Nov-2016</v>
          </cell>
          <cell r="AH3652">
            <v>67.099999999999994</v>
          </cell>
          <cell r="AI3652">
            <v>42758</v>
          </cell>
          <cell r="AJ3652">
            <v>42718</v>
          </cell>
          <cell r="AK3652" t="str">
            <v>116216XSC001448</v>
          </cell>
          <cell r="AL3652" t="str">
            <v>BKDN0461162100533485</v>
          </cell>
          <cell r="AM3652">
            <v>42800</v>
          </cell>
          <cell r="AN3652" t="str">
            <v>CIF</v>
          </cell>
          <cell r="AO3652">
            <v>218880</v>
          </cell>
        </row>
        <row r="3653">
          <cell r="K3653" t="str">
            <v>VVF/TAL/EXP/0712</v>
          </cell>
          <cell r="L3653" t="str">
            <v>Sea</v>
          </cell>
          <cell r="M3653" t="str">
            <v>DTA</v>
          </cell>
          <cell r="N3653" t="str">
            <v>TALOJA</v>
          </cell>
          <cell r="O3653">
            <v>9103750626</v>
          </cell>
          <cell r="AD3653">
            <v>2372779</v>
          </cell>
          <cell r="AE3653">
            <v>42696</v>
          </cell>
          <cell r="AF3653" t="str">
            <v>16-17</v>
          </cell>
          <cell r="AG3653" t="str">
            <v>47) Nov-2016</v>
          </cell>
          <cell r="AH3653">
            <v>67.099999999999994</v>
          </cell>
          <cell r="AI3653">
            <v>42758</v>
          </cell>
          <cell r="AK3653" t="e">
            <v>#N/A</v>
          </cell>
          <cell r="AL3653" t="e">
            <v>#N/A</v>
          </cell>
          <cell r="AN3653" t="str">
            <v>CIF</v>
          </cell>
        </row>
        <row r="3654">
          <cell r="K3654" t="str">
            <v>VVF/TAL/EXP/0709</v>
          </cell>
          <cell r="L3654" t="str">
            <v>Sea</v>
          </cell>
          <cell r="M3654" t="str">
            <v>DTA</v>
          </cell>
          <cell r="N3654" t="str">
            <v>TALOJA</v>
          </cell>
          <cell r="O3654">
            <v>9103750627</v>
          </cell>
          <cell r="AD3654">
            <v>2367589</v>
          </cell>
          <cell r="AE3654">
            <v>42696</v>
          </cell>
          <cell r="AF3654" t="str">
            <v>16-17</v>
          </cell>
          <cell r="AG3654" t="str">
            <v>47) Nov-2016</v>
          </cell>
          <cell r="AH3654">
            <v>67.099999999999994</v>
          </cell>
          <cell r="AI3654">
            <v>42758</v>
          </cell>
          <cell r="AJ3654">
            <v>42748</v>
          </cell>
          <cell r="AK3654" t="str">
            <v>116217XUC000053</v>
          </cell>
          <cell r="AL3654" t="str">
            <v>BKDN0461162100533380</v>
          </cell>
          <cell r="AM3654">
            <v>42800</v>
          </cell>
          <cell r="AN3654" t="str">
            <v>cif</v>
          </cell>
          <cell r="AO3654">
            <v>4012.5</v>
          </cell>
        </row>
        <row r="3655">
          <cell r="K3655" t="str">
            <v>VVF/TAL/EXP/0713</v>
          </cell>
          <cell r="L3655" t="str">
            <v>Sea</v>
          </cell>
          <cell r="M3655" t="str">
            <v>DTA</v>
          </cell>
          <cell r="N3655" t="str">
            <v>TALOJA</v>
          </cell>
          <cell r="O3655">
            <v>9103750628</v>
          </cell>
          <cell r="AD3655">
            <v>2397492</v>
          </cell>
          <cell r="AE3655">
            <v>42697</v>
          </cell>
          <cell r="AF3655" t="str">
            <v>16-17</v>
          </cell>
          <cell r="AG3655" t="str">
            <v>47) Nov-2016</v>
          </cell>
          <cell r="AH3655">
            <v>67.099999999999994</v>
          </cell>
          <cell r="AI3655">
            <v>42758</v>
          </cell>
          <cell r="AJ3655">
            <v>42695</v>
          </cell>
          <cell r="AK3655" t="str">
            <v>116217XSC000176</v>
          </cell>
          <cell r="AL3655" t="str">
            <v>BKDN0461162100533511</v>
          </cell>
          <cell r="AM3655">
            <v>42800</v>
          </cell>
          <cell r="AN3655" t="str">
            <v>CFR</v>
          </cell>
          <cell r="AO3655">
            <v>53120</v>
          </cell>
        </row>
        <row r="3656">
          <cell r="K3656" t="str">
            <v>VVF/TAL/EXP/0709</v>
          </cell>
          <cell r="L3656" t="str">
            <v>Air</v>
          </cell>
          <cell r="M3656" t="str">
            <v>DTA</v>
          </cell>
          <cell r="N3656" t="str">
            <v>TALOJA</v>
          </cell>
          <cell r="O3656">
            <v>9103750629</v>
          </cell>
          <cell r="AD3656">
            <v>2363319</v>
          </cell>
          <cell r="AE3656">
            <v>42696</v>
          </cell>
          <cell r="AF3656" t="str">
            <v>16-17</v>
          </cell>
          <cell r="AG3656" t="str">
            <v>47) Nov-2016</v>
          </cell>
          <cell r="AH3656">
            <v>67.099999999999994</v>
          </cell>
          <cell r="AI3656">
            <v>42758</v>
          </cell>
          <cell r="AJ3656">
            <v>42748</v>
          </cell>
          <cell r="AK3656" t="str">
            <v>116217XUC000052</v>
          </cell>
          <cell r="AL3656" t="str">
            <v>BKDN0461162100533375</v>
          </cell>
          <cell r="AM3656">
            <v>42800</v>
          </cell>
          <cell r="AN3656" t="str">
            <v>cif</v>
          </cell>
          <cell r="AO3656">
            <v>1015</v>
          </cell>
        </row>
        <row r="3657">
          <cell r="K3657" t="str">
            <v>VVF/TAL/EXP/0714</v>
          </cell>
          <cell r="L3657" t="str">
            <v>Sea</v>
          </cell>
          <cell r="M3657" t="str">
            <v>DTA</v>
          </cell>
          <cell r="N3657" t="str">
            <v>TALOJA</v>
          </cell>
          <cell r="O3657">
            <v>9103750630</v>
          </cell>
          <cell r="AD3657">
            <v>2397468</v>
          </cell>
          <cell r="AE3657">
            <v>42697</v>
          </cell>
          <cell r="AF3657" t="str">
            <v>16-17</v>
          </cell>
          <cell r="AG3657" t="str">
            <v>47) Nov-2016</v>
          </cell>
          <cell r="AH3657">
            <v>67.099999999999994</v>
          </cell>
          <cell r="AI3657">
            <v>42758</v>
          </cell>
          <cell r="AK3657" t="e">
            <v>#N/A</v>
          </cell>
          <cell r="AL3657" t="e">
            <v>#N/A</v>
          </cell>
          <cell r="AN3657" t="str">
            <v>CIF</v>
          </cell>
        </row>
        <row r="3658">
          <cell r="K3658" t="str">
            <v>VVF/TAL/EXP/0716</v>
          </cell>
          <cell r="L3658" t="str">
            <v>Air</v>
          </cell>
          <cell r="M3658" t="str">
            <v>DTA</v>
          </cell>
          <cell r="N3658" t="str">
            <v>TALOJA</v>
          </cell>
          <cell r="O3658">
            <v>9103750631</v>
          </cell>
          <cell r="AD3658">
            <v>2417227</v>
          </cell>
          <cell r="AE3658">
            <v>42698</v>
          </cell>
          <cell r="AF3658" t="str">
            <v>16-17</v>
          </cell>
          <cell r="AG3658" t="str">
            <v>47) Nov-2016</v>
          </cell>
          <cell r="AH3658">
            <v>67.099999999999994</v>
          </cell>
          <cell r="AI3658">
            <v>42758</v>
          </cell>
          <cell r="AJ3658">
            <v>42725</v>
          </cell>
          <cell r="AK3658" t="str">
            <v>116216XSC001451</v>
          </cell>
          <cell r="AL3658" t="str">
            <v>BKDN0461162100533512</v>
          </cell>
          <cell r="AM3658">
            <v>42800</v>
          </cell>
          <cell r="AN3658" t="str">
            <v>CIF</v>
          </cell>
          <cell r="AO3658">
            <v>50400</v>
          </cell>
        </row>
        <row r="3659">
          <cell r="K3659" t="str">
            <v>VVF/TAL/EXP/0717</v>
          </cell>
          <cell r="L3659" t="str">
            <v>Sea</v>
          </cell>
          <cell r="M3659" t="str">
            <v>DTA</v>
          </cell>
          <cell r="N3659" t="str">
            <v>TALOJA</v>
          </cell>
          <cell r="O3659">
            <v>9103750632</v>
          </cell>
          <cell r="AD3659">
            <v>2443753</v>
          </cell>
          <cell r="AE3659">
            <v>42699</v>
          </cell>
          <cell r="AF3659" t="str">
            <v>16-17</v>
          </cell>
          <cell r="AG3659" t="str">
            <v>47) Nov-2016</v>
          </cell>
          <cell r="AH3659">
            <v>67.099999999999994</v>
          </cell>
          <cell r="AI3659">
            <v>42758</v>
          </cell>
          <cell r="AJ3659">
            <v>42725</v>
          </cell>
          <cell r="AK3659" t="str">
            <v>116216XSC001451</v>
          </cell>
          <cell r="AL3659" t="str">
            <v>BKDN0461162100533513</v>
          </cell>
          <cell r="AM3659">
            <v>42800</v>
          </cell>
          <cell r="AN3659" t="str">
            <v>CIF</v>
          </cell>
          <cell r="AO3659">
            <v>75245.63</v>
          </cell>
        </row>
        <row r="3660">
          <cell r="K3660" t="str">
            <v>VVF/TAL/EXP/0719</v>
          </cell>
          <cell r="L3660" t="str">
            <v>Sea</v>
          </cell>
          <cell r="M3660" t="str">
            <v>DTA</v>
          </cell>
          <cell r="N3660" t="str">
            <v>TALOJA</v>
          </cell>
          <cell r="O3660">
            <v>9103750633</v>
          </cell>
          <cell r="AD3660">
            <v>2449907</v>
          </cell>
          <cell r="AE3660">
            <v>42699</v>
          </cell>
          <cell r="AF3660" t="str">
            <v>16-17</v>
          </cell>
          <cell r="AG3660" t="str">
            <v>47) Nov-2016</v>
          </cell>
          <cell r="AH3660">
            <v>67.099999999999994</v>
          </cell>
          <cell r="AI3660">
            <v>42758</v>
          </cell>
          <cell r="AJ3660">
            <v>42689</v>
          </cell>
          <cell r="AK3660" t="str">
            <v>116217XSC000173</v>
          </cell>
          <cell r="AL3660" t="str">
            <v>BKDN0461162100533507</v>
          </cell>
          <cell r="AM3660">
            <v>42800</v>
          </cell>
          <cell r="AN3660" t="str">
            <v>fob</v>
          </cell>
          <cell r="AO3660">
            <v>37975</v>
          </cell>
        </row>
        <row r="3661">
          <cell r="M3661" t="str">
            <v>DTA</v>
          </cell>
          <cell r="N3661" t="str">
            <v>TALOJA</v>
          </cell>
          <cell r="O3661">
            <v>9103750635</v>
          </cell>
          <cell r="AD3661">
            <v>2482470</v>
          </cell>
          <cell r="AE3661" t="str">
            <v>24.11.2016</v>
          </cell>
          <cell r="AJ3661" t="str">
            <v>no</v>
          </cell>
          <cell r="AK3661" t="e">
            <v>#N/A</v>
          </cell>
        </row>
        <row r="3662">
          <cell r="O3662">
            <v>9103750637</v>
          </cell>
          <cell r="AD3662">
            <v>1927500</v>
          </cell>
          <cell r="AE3662" t="str">
            <v>27.10.2016</v>
          </cell>
        </row>
        <row r="3663">
          <cell r="O3663">
            <v>9103750638</v>
          </cell>
          <cell r="AD3663">
            <v>2482470</v>
          </cell>
          <cell r="AE3663" t="str">
            <v>28.11.2016</v>
          </cell>
        </row>
        <row r="3664">
          <cell r="K3664" t="str">
            <v>VVF/BULK/EXP/018</v>
          </cell>
          <cell r="L3664" t="str">
            <v>Sea</v>
          </cell>
          <cell r="M3664" t="str">
            <v>DTA</v>
          </cell>
          <cell r="N3664" t="str">
            <v>SION</v>
          </cell>
          <cell r="O3664">
            <v>9106750011</v>
          </cell>
          <cell r="AD3664">
            <v>1956846</v>
          </cell>
          <cell r="AE3664">
            <v>42671</v>
          </cell>
          <cell r="AF3664" t="str">
            <v>16-17</v>
          </cell>
          <cell r="AG3664" t="str">
            <v>47) Nov-2016</v>
          </cell>
          <cell r="AH3664">
            <v>1</v>
          </cell>
          <cell r="AI3664">
            <v>42714</v>
          </cell>
          <cell r="AJ3664">
            <v>42695</v>
          </cell>
          <cell r="AK3664" t="str">
            <v>19451617MB1726</v>
          </cell>
          <cell r="AL3664" t="str">
            <v>UCBA0001945160218645</v>
          </cell>
          <cell r="AM3664">
            <v>42696</v>
          </cell>
          <cell r="AN3664" t="str">
            <v>FOB</v>
          </cell>
          <cell r="AO3664">
            <v>2191043.88</v>
          </cell>
        </row>
        <row r="3665">
          <cell r="K3665" t="str">
            <v>VVF/BULK/EXP/016</v>
          </cell>
          <cell r="L3665" t="str">
            <v>Sea</v>
          </cell>
          <cell r="M3665" t="str">
            <v>DTA</v>
          </cell>
          <cell r="N3665" t="str">
            <v>SION</v>
          </cell>
          <cell r="O3665">
            <v>9106750012</v>
          </cell>
          <cell r="AD3665">
            <v>1838189</v>
          </cell>
          <cell r="AE3665">
            <v>42667</v>
          </cell>
          <cell r="AF3665" t="str">
            <v>16-17</v>
          </cell>
          <cell r="AG3665" t="str">
            <v>47) Nov-2016</v>
          </cell>
          <cell r="AH3665">
            <v>1</v>
          </cell>
          <cell r="AI3665">
            <v>42714</v>
          </cell>
          <cell r="AK3665" t="e">
            <v>#N/A</v>
          </cell>
          <cell r="AL3665" t="e">
            <v>#N/A</v>
          </cell>
          <cell r="AN3665" t="str">
            <v>FOB</v>
          </cell>
        </row>
        <row r="3666">
          <cell r="K3666" t="str">
            <v>VVF/BULK/EXP/017</v>
          </cell>
          <cell r="L3666" t="str">
            <v>Sea</v>
          </cell>
          <cell r="M3666" t="str">
            <v>DTA</v>
          </cell>
          <cell r="N3666" t="str">
            <v>SION</v>
          </cell>
          <cell r="O3666">
            <v>9106750012</v>
          </cell>
          <cell r="AD3666">
            <v>1901231</v>
          </cell>
          <cell r="AE3666">
            <v>42670</v>
          </cell>
          <cell r="AF3666" t="str">
            <v>16-17</v>
          </cell>
          <cell r="AG3666" t="str">
            <v>47) Nov-2016</v>
          </cell>
          <cell r="AH3666">
            <v>1</v>
          </cell>
          <cell r="AI3666">
            <v>42714</v>
          </cell>
          <cell r="AK3666" t="e">
            <v>#N/A</v>
          </cell>
          <cell r="AL3666" t="e">
            <v>#N/A</v>
          </cell>
          <cell r="AN3666" t="str">
            <v>FOB</v>
          </cell>
        </row>
        <row r="3667">
          <cell r="K3667" t="str">
            <v>VVF/BULK/EXP/019</v>
          </cell>
          <cell r="L3667" t="str">
            <v>Sea</v>
          </cell>
          <cell r="M3667" t="str">
            <v>DTA</v>
          </cell>
          <cell r="N3667" t="str">
            <v>SION</v>
          </cell>
          <cell r="O3667">
            <v>9106750013</v>
          </cell>
          <cell r="AD3667">
            <v>2049149</v>
          </cell>
          <cell r="AE3667">
            <v>42678</v>
          </cell>
          <cell r="AF3667" t="str">
            <v>16-17</v>
          </cell>
          <cell r="AG3667" t="str">
            <v>47) Nov-2016</v>
          </cell>
          <cell r="AH3667">
            <v>1</v>
          </cell>
          <cell r="AI3667">
            <v>42731</v>
          </cell>
          <cell r="AJ3667">
            <v>42695</v>
          </cell>
          <cell r="AK3667" t="str">
            <v>19451617MB1726</v>
          </cell>
          <cell r="AL3667" t="str">
            <v>UCBA0001945160218644</v>
          </cell>
          <cell r="AM3667">
            <v>42696</v>
          </cell>
          <cell r="AN3667" t="str">
            <v>FOB</v>
          </cell>
          <cell r="AO3667">
            <v>2170942.56</v>
          </cell>
        </row>
        <row r="3668">
          <cell r="K3668" t="str">
            <v>VVF/BULK/EXP/021</v>
          </cell>
          <cell r="L3668" t="str">
            <v>Sea</v>
          </cell>
          <cell r="M3668" t="str">
            <v>DTA</v>
          </cell>
          <cell r="N3668" t="str">
            <v>SION</v>
          </cell>
          <cell r="O3668">
            <v>9106750014</v>
          </cell>
          <cell r="AD3668">
            <v>2129108</v>
          </cell>
          <cell r="AE3668">
            <v>42683</v>
          </cell>
          <cell r="AF3668" t="str">
            <v>16-17</v>
          </cell>
          <cell r="AG3668" t="str">
            <v>47) Nov-2016</v>
          </cell>
          <cell r="AH3668">
            <v>1</v>
          </cell>
          <cell r="AI3668">
            <v>42731</v>
          </cell>
          <cell r="AJ3668">
            <v>42683</v>
          </cell>
          <cell r="AK3668" t="str">
            <v>116217XSC000167</v>
          </cell>
          <cell r="AL3668" t="str">
            <v>BKDN0461162100535370</v>
          </cell>
          <cell r="AM3668">
            <v>42815</v>
          </cell>
          <cell r="AN3668" t="str">
            <v>CFR</v>
          </cell>
          <cell r="AO3668">
            <v>5187483</v>
          </cell>
        </row>
        <row r="3669">
          <cell r="K3669" t="str">
            <v>VVF/BULK/EXP/020</v>
          </cell>
          <cell r="L3669" t="str">
            <v>Sea</v>
          </cell>
          <cell r="M3669" t="str">
            <v>DTA</v>
          </cell>
          <cell r="N3669" t="str">
            <v>SION</v>
          </cell>
          <cell r="O3669">
            <v>9106750015</v>
          </cell>
          <cell r="AD3669">
            <v>2090103</v>
          </cell>
          <cell r="AE3669">
            <v>42681</v>
          </cell>
          <cell r="AF3669" t="str">
            <v>16-17</v>
          </cell>
          <cell r="AG3669" t="str">
            <v>47) Nov-2016</v>
          </cell>
          <cell r="AH3669">
            <v>1</v>
          </cell>
          <cell r="AI3669">
            <v>42731</v>
          </cell>
          <cell r="AJ3669">
            <v>42695</v>
          </cell>
          <cell r="AK3669" t="str">
            <v>19451617MB1725</v>
          </cell>
          <cell r="AL3669" t="str">
            <v>UCBA0001945160218643</v>
          </cell>
          <cell r="AM3669">
            <v>42696</v>
          </cell>
          <cell r="AN3669" t="str">
            <v>FOB</v>
          </cell>
          <cell r="AO3669">
            <v>2215612.16</v>
          </cell>
        </row>
        <row r="3670">
          <cell r="K3670" t="str">
            <v>VVF/BULK/EXP/029</v>
          </cell>
          <cell r="L3670" t="str">
            <v>Sea</v>
          </cell>
          <cell r="M3670" t="str">
            <v>DTA</v>
          </cell>
          <cell r="N3670" t="str">
            <v>SION</v>
          </cell>
          <cell r="O3670">
            <v>9106750016</v>
          </cell>
          <cell r="AD3670">
            <v>2252426</v>
          </cell>
          <cell r="AE3670" t="str">
            <v>22.11.2016</v>
          </cell>
          <cell r="AF3670" t="str">
            <v>16-17</v>
          </cell>
          <cell r="AG3670" t="str">
            <v>47) Nov-2016</v>
          </cell>
          <cell r="AH3670">
            <v>1</v>
          </cell>
          <cell r="AI3670">
            <v>42740</v>
          </cell>
          <cell r="AJ3670">
            <v>42706</v>
          </cell>
          <cell r="AK3670" t="str">
            <v>19451617MB1747</v>
          </cell>
          <cell r="AL3670" t="str">
            <v>UCBA0001945160219807</v>
          </cell>
          <cell r="AM3670">
            <v>42707</v>
          </cell>
          <cell r="AN3670" t="str">
            <v>CFR</v>
          </cell>
          <cell r="AO3670">
            <v>4399180.8</v>
          </cell>
        </row>
        <row r="3671">
          <cell r="K3671" t="str">
            <v>VVF/BULK/EXP/032</v>
          </cell>
          <cell r="L3671" t="str">
            <v>Sea</v>
          </cell>
          <cell r="M3671" t="str">
            <v>DTA</v>
          </cell>
          <cell r="N3671" t="str">
            <v>SION</v>
          </cell>
          <cell r="O3671">
            <v>9106750016</v>
          </cell>
          <cell r="AD3671">
            <v>2303761</v>
          </cell>
          <cell r="AE3671">
            <v>42692</v>
          </cell>
          <cell r="AF3671" t="str">
            <v>16-17</v>
          </cell>
          <cell r="AG3671" t="str">
            <v>47) Nov-2016</v>
          </cell>
          <cell r="AH3671">
            <v>1</v>
          </cell>
          <cell r="AI3671">
            <v>42740</v>
          </cell>
          <cell r="AJ3671">
            <v>42706</v>
          </cell>
          <cell r="AK3671" t="str">
            <v>19451617MB1747</v>
          </cell>
          <cell r="AL3671" t="str">
            <v>UCBA0001945160219808</v>
          </cell>
          <cell r="AM3671">
            <v>42707</v>
          </cell>
          <cell r="AN3671" t="str">
            <v>CFR</v>
          </cell>
          <cell r="AO3671">
            <v>6587548.7999999998</v>
          </cell>
        </row>
        <row r="3672">
          <cell r="K3672" t="str">
            <v>VVF/BULK/EXP/023</v>
          </cell>
          <cell r="L3672" t="str">
            <v>Sea</v>
          </cell>
          <cell r="M3672" t="str">
            <v>DTA</v>
          </cell>
          <cell r="N3672" t="str">
            <v>SION</v>
          </cell>
          <cell r="O3672">
            <v>9106750017</v>
          </cell>
          <cell r="AD3672">
            <v>2221320</v>
          </cell>
          <cell r="AE3672">
            <v>42689</v>
          </cell>
          <cell r="AF3672" t="str">
            <v>16-17</v>
          </cell>
          <cell r="AG3672" t="str">
            <v>47) Nov-2016</v>
          </cell>
          <cell r="AH3672">
            <v>1</v>
          </cell>
          <cell r="AI3672">
            <v>42791</v>
          </cell>
          <cell r="AJ3672">
            <v>42717</v>
          </cell>
          <cell r="AK3672" t="str">
            <v>19451617MB1778</v>
          </cell>
          <cell r="AL3672" t="str">
            <v>UCBA0001945160220912</v>
          </cell>
          <cell r="AM3672">
            <v>42719</v>
          </cell>
          <cell r="AN3672" t="str">
            <v>CFR</v>
          </cell>
          <cell r="AO3672">
            <v>2454544.48</v>
          </cell>
        </row>
        <row r="3673">
          <cell r="K3673" t="str">
            <v>VVF/BULK/EXP/025</v>
          </cell>
          <cell r="L3673" t="str">
            <v>Sea</v>
          </cell>
          <cell r="M3673" t="str">
            <v>DTA</v>
          </cell>
          <cell r="N3673" t="str">
            <v>SION</v>
          </cell>
          <cell r="O3673">
            <v>9106750017</v>
          </cell>
          <cell r="AD3673">
            <v>2232941</v>
          </cell>
          <cell r="AE3673">
            <v>42689</v>
          </cell>
          <cell r="AF3673" t="str">
            <v>16-17</v>
          </cell>
          <cell r="AG3673" t="str">
            <v>47) Nov-2016</v>
          </cell>
          <cell r="AH3673">
            <v>1</v>
          </cell>
          <cell r="AI3673">
            <v>42791</v>
          </cell>
          <cell r="AJ3673">
            <v>42717</v>
          </cell>
          <cell r="AK3673" t="str">
            <v>19451617MB1778</v>
          </cell>
          <cell r="AL3673" t="str">
            <v>UCBA0001945160220911</v>
          </cell>
          <cell r="AM3673">
            <v>42719</v>
          </cell>
          <cell r="AN3673" t="str">
            <v>CFR</v>
          </cell>
          <cell r="AO3673">
            <v>2448286.08</v>
          </cell>
        </row>
        <row r="3674">
          <cell r="K3674" t="str">
            <v>VVF/BULK/EXP/026</v>
          </cell>
          <cell r="L3674" t="str">
            <v>Sea</v>
          </cell>
          <cell r="M3674" t="str">
            <v>DTA</v>
          </cell>
          <cell r="N3674" t="str">
            <v>SION</v>
          </cell>
          <cell r="O3674">
            <v>9106750017</v>
          </cell>
          <cell r="AD3674">
            <v>2232944</v>
          </cell>
          <cell r="AE3674">
            <v>42689</v>
          </cell>
          <cell r="AF3674" t="str">
            <v>16-17</v>
          </cell>
          <cell r="AG3674" t="str">
            <v>47) Nov-2016</v>
          </cell>
          <cell r="AH3674">
            <v>1</v>
          </cell>
          <cell r="AI3674">
            <v>42791</v>
          </cell>
          <cell r="AJ3674">
            <v>42717</v>
          </cell>
          <cell r="AK3674" t="str">
            <v>19451617MB1778</v>
          </cell>
          <cell r="AL3674" t="str">
            <v>UCBA0001945160220913</v>
          </cell>
          <cell r="AM3674">
            <v>42719</v>
          </cell>
          <cell r="AN3674" t="str">
            <v>CFR</v>
          </cell>
          <cell r="AO3674">
            <v>2479578.08</v>
          </cell>
        </row>
        <row r="3675">
          <cell r="K3675" t="str">
            <v>VVF/BULK/EXP/027</v>
          </cell>
          <cell r="L3675" t="str">
            <v>Sea</v>
          </cell>
          <cell r="M3675" t="str">
            <v>DTA</v>
          </cell>
          <cell r="N3675" t="str">
            <v>SION</v>
          </cell>
          <cell r="O3675">
            <v>9106750017</v>
          </cell>
          <cell r="AD3675">
            <v>2233098</v>
          </cell>
          <cell r="AE3675">
            <v>42689</v>
          </cell>
          <cell r="AF3675" t="str">
            <v>16-17</v>
          </cell>
          <cell r="AG3675" t="str">
            <v>47) Nov-2016</v>
          </cell>
          <cell r="AH3675">
            <v>1</v>
          </cell>
          <cell r="AI3675">
            <v>42791</v>
          </cell>
          <cell r="AJ3675">
            <v>42717</v>
          </cell>
          <cell r="AK3675" t="str">
            <v>19451617MB1778</v>
          </cell>
          <cell r="AL3675" t="str">
            <v>UCBA0001945160220910</v>
          </cell>
          <cell r="AM3675">
            <v>42719</v>
          </cell>
          <cell r="AN3675" t="str">
            <v>CFR</v>
          </cell>
          <cell r="AO3675">
            <v>2437020.96</v>
          </cell>
        </row>
        <row r="3676">
          <cell r="K3676" t="str">
            <v>VVF/BULK/EXP/030</v>
          </cell>
          <cell r="L3676" t="str">
            <v>Sea</v>
          </cell>
          <cell r="M3676" t="str">
            <v>DTA</v>
          </cell>
          <cell r="N3676" t="str">
            <v>SION</v>
          </cell>
          <cell r="O3676">
            <v>9106750017</v>
          </cell>
          <cell r="AD3676">
            <v>2298147</v>
          </cell>
          <cell r="AE3676">
            <v>43057</v>
          </cell>
          <cell r="AF3676" t="str">
            <v>16-17</v>
          </cell>
          <cell r="AG3676" t="str">
            <v>47) Nov-2016</v>
          </cell>
          <cell r="AH3676">
            <v>1</v>
          </cell>
          <cell r="AI3676">
            <v>42791</v>
          </cell>
          <cell r="AJ3676">
            <v>42717</v>
          </cell>
          <cell r="AK3676" t="str">
            <v>19451617MB1778</v>
          </cell>
          <cell r="AL3676" t="str">
            <v>UCBA0001945160220908</v>
          </cell>
          <cell r="AM3676">
            <v>42719</v>
          </cell>
          <cell r="AN3676" t="str">
            <v>CFR</v>
          </cell>
          <cell r="AO3676">
            <v>2316859.6800000002</v>
          </cell>
        </row>
        <row r="3677">
          <cell r="K3677" t="str">
            <v>VVF/BULK/EXP/031</v>
          </cell>
          <cell r="L3677" t="str">
            <v>Sea</v>
          </cell>
          <cell r="M3677" t="str">
            <v>DTA</v>
          </cell>
          <cell r="N3677" t="str">
            <v>SION</v>
          </cell>
          <cell r="O3677">
            <v>9106750017</v>
          </cell>
          <cell r="AD3677">
            <v>2301318</v>
          </cell>
          <cell r="AE3677">
            <v>42692</v>
          </cell>
          <cell r="AF3677" t="str">
            <v>16-17</v>
          </cell>
          <cell r="AG3677" t="str">
            <v>47) Nov-2016</v>
          </cell>
          <cell r="AH3677">
            <v>1</v>
          </cell>
          <cell r="AI3677">
            <v>42791</v>
          </cell>
          <cell r="AJ3677">
            <v>42717</v>
          </cell>
          <cell r="AK3677" t="str">
            <v>19451617MB1778</v>
          </cell>
          <cell r="AL3677" t="str">
            <v>UCBA0001945160220909</v>
          </cell>
          <cell r="AM3677">
            <v>42719</v>
          </cell>
          <cell r="AN3677" t="str">
            <v>CFR</v>
          </cell>
          <cell r="AO3677">
            <v>2351906.7200000002</v>
          </cell>
        </row>
        <row r="3678">
          <cell r="K3678" t="str">
            <v>VVF/BULK/EXP/037</v>
          </cell>
          <cell r="L3678" t="str">
            <v>Sea</v>
          </cell>
          <cell r="M3678" t="str">
            <v>DTA</v>
          </cell>
          <cell r="N3678" t="str">
            <v>SION</v>
          </cell>
          <cell r="O3678">
            <v>9106750019</v>
          </cell>
          <cell r="AD3678">
            <v>2417184</v>
          </cell>
          <cell r="AE3678">
            <v>42698</v>
          </cell>
          <cell r="AF3678" t="str">
            <v>16-17</v>
          </cell>
          <cell r="AG3678" t="str">
            <v>47) Nov-2016</v>
          </cell>
          <cell r="AH3678">
            <v>1</v>
          </cell>
          <cell r="AI3678">
            <v>42740</v>
          </cell>
          <cell r="AJ3678">
            <v>42698</v>
          </cell>
          <cell r="AK3678" t="str">
            <v>116217XSC000169</v>
          </cell>
          <cell r="AL3678" t="str">
            <v>BKDN0461162100535369</v>
          </cell>
          <cell r="AM3678">
            <v>42815</v>
          </cell>
          <cell r="AN3678" t="str">
            <v>CFR</v>
          </cell>
          <cell r="AO3678">
            <v>2226524.1600000001</v>
          </cell>
        </row>
        <row r="3679">
          <cell r="K3679" t="str">
            <v>VVF/BULK/EXP/033</v>
          </cell>
          <cell r="L3679" t="str">
            <v>Sea</v>
          </cell>
          <cell r="M3679" t="str">
            <v>DTA</v>
          </cell>
          <cell r="N3679" t="str">
            <v>SION</v>
          </cell>
          <cell r="O3679">
            <v>9106750018</v>
          </cell>
          <cell r="AD3679">
            <v>2347208</v>
          </cell>
          <cell r="AE3679">
            <v>42695</v>
          </cell>
          <cell r="AF3679" t="str">
            <v>16-17</v>
          </cell>
          <cell r="AG3679" t="str">
            <v>47) Nov-2016</v>
          </cell>
          <cell r="AH3679">
            <v>1</v>
          </cell>
          <cell r="AI3679">
            <v>42791</v>
          </cell>
          <cell r="AJ3679">
            <v>42717</v>
          </cell>
          <cell r="AK3679" t="str">
            <v>19451617MB1779</v>
          </cell>
          <cell r="AL3679" t="str">
            <v>UCBA0001945160220916</v>
          </cell>
          <cell r="AM3679">
            <v>42719</v>
          </cell>
          <cell r="AN3679" t="str">
            <v>CFR</v>
          </cell>
          <cell r="AO3679">
            <v>2463306.2400000002</v>
          </cell>
        </row>
        <row r="3680">
          <cell r="K3680" t="str">
            <v>VVF/BULK/EXP/034</v>
          </cell>
          <cell r="L3680" t="str">
            <v>Sea</v>
          </cell>
          <cell r="M3680" t="str">
            <v>DTA</v>
          </cell>
          <cell r="N3680" t="str">
            <v>SION</v>
          </cell>
          <cell r="O3680">
            <v>9106750018</v>
          </cell>
          <cell r="AD3680">
            <v>2347218</v>
          </cell>
          <cell r="AE3680">
            <v>42695</v>
          </cell>
          <cell r="AF3680" t="str">
            <v>16-17</v>
          </cell>
          <cell r="AG3680" t="str">
            <v>47) Nov-2016</v>
          </cell>
          <cell r="AH3680">
            <v>1</v>
          </cell>
          <cell r="AI3680">
            <v>42791</v>
          </cell>
          <cell r="AJ3680">
            <v>42717</v>
          </cell>
          <cell r="AK3680" t="str">
            <v>19451617MB1779</v>
          </cell>
          <cell r="AL3680" t="str">
            <v>UCBA0001945160220915</v>
          </cell>
          <cell r="AM3680">
            <v>42719</v>
          </cell>
          <cell r="AN3680" t="str">
            <v>CFR</v>
          </cell>
          <cell r="AO3680">
            <v>2330628.16</v>
          </cell>
        </row>
        <row r="3681">
          <cell r="K3681" t="str">
            <v>VVF/BULK/EXP/035</v>
          </cell>
          <cell r="L3681" t="str">
            <v>Sea</v>
          </cell>
          <cell r="M3681" t="str">
            <v>DTA</v>
          </cell>
          <cell r="N3681" t="str">
            <v>SION</v>
          </cell>
          <cell r="O3681">
            <v>9106750018</v>
          </cell>
          <cell r="AD3681">
            <v>2347246</v>
          </cell>
          <cell r="AE3681">
            <v>42695</v>
          </cell>
          <cell r="AF3681" t="str">
            <v>16-17</v>
          </cell>
          <cell r="AG3681" t="str">
            <v>47) Nov-2016</v>
          </cell>
          <cell r="AH3681">
            <v>1</v>
          </cell>
          <cell r="AI3681">
            <v>42795</v>
          </cell>
          <cell r="AK3681" t="e">
            <v>#N/A</v>
          </cell>
          <cell r="AL3681" t="e">
            <v>#N/A</v>
          </cell>
          <cell r="AN3681" t="str">
            <v>CFR</v>
          </cell>
        </row>
        <row r="3682">
          <cell r="K3682" t="str">
            <v>VVF/BULK/EXP/036</v>
          </cell>
          <cell r="L3682" t="str">
            <v>Sea</v>
          </cell>
          <cell r="M3682" t="str">
            <v>DTA</v>
          </cell>
          <cell r="N3682" t="str">
            <v>SION</v>
          </cell>
          <cell r="O3682">
            <v>9106750018</v>
          </cell>
          <cell r="AD3682">
            <v>2347317</v>
          </cell>
          <cell r="AE3682">
            <v>42695</v>
          </cell>
          <cell r="AF3682" t="str">
            <v>16-17</v>
          </cell>
          <cell r="AG3682" t="str">
            <v>47) Nov-2016</v>
          </cell>
          <cell r="AH3682">
            <v>1</v>
          </cell>
          <cell r="AI3682">
            <v>42791</v>
          </cell>
          <cell r="AJ3682">
            <v>42717</v>
          </cell>
          <cell r="AK3682" t="str">
            <v>19451617MB1779</v>
          </cell>
          <cell r="AL3682" t="str">
            <v>UCBA0001945160220914</v>
          </cell>
          <cell r="AM3682">
            <v>42719</v>
          </cell>
          <cell r="AN3682" t="str">
            <v>CFR</v>
          </cell>
          <cell r="AO3682">
            <v>2235500.48</v>
          </cell>
        </row>
        <row r="3683">
          <cell r="K3683" t="str">
            <v>VVF/BULK/EXP/038</v>
          </cell>
          <cell r="L3683" t="str">
            <v>Sea</v>
          </cell>
          <cell r="M3683" t="str">
            <v>DTA</v>
          </cell>
          <cell r="N3683" t="str">
            <v>SION</v>
          </cell>
          <cell r="O3683">
            <v>9106750020</v>
          </cell>
          <cell r="AD3683">
            <v>2460768</v>
          </cell>
          <cell r="AE3683">
            <v>42700</v>
          </cell>
          <cell r="AF3683" t="str">
            <v>16-17</v>
          </cell>
          <cell r="AG3683" t="str">
            <v>47) Nov-2016</v>
          </cell>
          <cell r="AH3683">
            <v>1</v>
          </cell>
          <cell r="AI3683">
            <v>42758</v>
          </cell>
          <cell r="AJ3683">
            <v>42700</v>
          </cell>
          <cell r="AK3683" t="str">
            <v>116217XSC000184</v>
          </cell>
          <cell r="AL3683" t="str">
            <v>BKDN0461162100535367</v>
          </cell>
          <cell r="AM3683">
            <v>42815</v>
          </cell>
          <cell r="AN3683" t="str">
            <v>CFR</v>
          </cell>
          <cell r="AO3683">
            <v>2224279.6800000002</v>
          </cell>
        </row>
        <row r="3684">
          <cell r="K3684" t="str">
            <v>VVF/TAL/EXP/0718</v>
          </cell>
          <cell r="L3684" t="str">
            <v>Sea</v>
          </cell>
          <cell r="M3684" t="str">
            <v>DTA</v>
          </cell>
          <cell r="N3684" t="str">
            <v>TALOJA</v>
          </cell>
          <cell r="O3684">
            <v>9103750634</v>
          </cell>
          <cell r="AD3684">
            <v>2474083</v>
          </cell>
          <cell r="AE3684">
            <v>42702</v>
          </cell>
          <cell r="AF3684" t="str">
            <v>16-17</v>
          </cell>
          <cell r="AG3684" t="str">
            <v>47) Nov-2016</v>
          </cell>
          <cell r="AH3684">
            <v>67.099999999999994</v>
          </cell>
          <cell r="AI3684">
            <v>42758</v>
          </cell>
          <cell r="AJ3684">
            <v>42731</v>
          </cell>
          <cell r="AK3684" t="str">
            <v>0160FBC16001545</v>
          </cell>
          <cell r="AL3684" t="str">
            <v>BKID0000160160123864</v>
          </cell>
          <cell r="AM3684">
            <v>42732</v>
          </cell>
          <cell r="AN3684" t="str">
            <v>CIF</v>
          </cell>
          <cell r="AO3684">
            <v>4210</v>
          </cell>
        </row>
        <row r="3685">
          <cell r="K3685" t="str">
            <v>VVF/BULK/EXP/039</v>
          </cell>
          <cell r="L3685" t="str">
            <v>Sea</v>
          </cell>
          <cell r="M3685" t="str">
            <v>DTA</v>
          </cell>
          <cell r="N3685" t="str">
            <v>SION</v>
          </cell>
          <cell r="O3685">
            <v>9106750021</v>
          </cell>
          <cell r="AD3685">
            <v>2507912</v>
          </cell>
          <cell r="AE3685">
            <v>42703</v>
          </cell>
          <cell r="AF3685" t="str">
            <v>16-17</v>
          </cell>
          <cell r="AG3685" t="str">
            <v>47) Nov-2016</v>
          </cell>
          <cell r="AH3685">
            <v>1</v>
          </cell>
          <cell r="AI3685">
            <v>42758</v>
          </cell>
          <cell r="AJ3685">
            <v>42703</v>
          </cell>
          <cell r="AK3685" t="str">
            <v>116217XSC000185</v>
          </cell>
          <cell r="AL3685" t="str">
            <v>BKDN0461162100535365</v>
          </cell>
          <cell r="AM3685">
            <v>42815</v>
          </cell>
          <cell r="AN3685" t="str">
            <v>CFR</v>
          </cell>
          <cell r="AO3685">
            <v>2200712.64</v>
          </cell>
        </row>
        <row r="3686">
          <cell r="K3686" t="str">
            <v>VVF/TAL/EXP/0722</v>
          </cell>
          <cell r="L3686" t="str">
            <v>Sea</v>
          </cell>
          <cell r="M3686" t="str">
            <v>DTA</v>
          </cell>
          <cell r="N3686" t="str">
            <v>TALOJA</v>
          </cell>
          <cell r="O3686">
            <v>9103750636</v>
          </cell>
          <cell r="AD3686">
            <v>2514576</v>
          </cell>
          <cell r="AE3686">
            <v>42703</v>
          </cell>
          <cell r="AF3686" t="str">
            <v>16-17</v>
          </cell>
          <cell r="AG3686" t="str">
            <v>47) Nov-2016</v>
          </cell>
          <cell r="AH3686">
            <v>67.099999999999994</v>
          </cell>
          <cell r="AI3686">
            <v>42758</v>
          </cell>
          <cell r="AJ3686">
            <v>42677</v>
          </cell>
          <cell r="AK3686" t="str">
            <v>116217XSC000189</v>
          </cell>
          <cell r="AL3686" t="str">
            <v>BKDN0461162100533398</v>
          </cell>
          <cell r="AM3686">
            <v>42800</v>
          </cell>
          <cell r="AN3686" t="str">
            <v>CFR</v>
          </cell>
          <cell r="AO3686">
            <v>21600</v>
          </cell>
        </row>
        <row r="3687">
          <cell r="K3687" t="str">
            <v>VVF/TAL/EXP/0723</v>
          </cell>
          <cell r="L3687" t="str">
            <v>Sea</v>
          </cell>
          <cell r="M3687" t="str">
            <v>DTA</v>
          </cell>
          <cell r="N3687" t="str">
            <v>TALOJA</v>
          </cell>
          <cell r="O3687">
            <v>9103750639</v>
          </cell>
          <cell r="AD3687">
            <v>2538745</v>
          </cell>
          <cell r="AE3687">
            <v>42704</v>
          </cell>
          <cell r="AF3687" t="str">
            <v>16-17</v>
          </cell>
          <cell r="AG3687" t="str">
            <v>47) Nov-2016</v>
          </cell>
          <cell r="AH3687">
            <v>67.099999999999994</v>
          </cell>
          <cell r="AI3687">
            <v>42758</v>
          </cell>
          <cell r="AJ3687">
            <v>42726</v>
          </cell>
          <cell r="AK3687" t="str">
            <v>116216XSC001461</v>
          </cell>
          <cell r="AL3687" t="str">
            <v>BKDN0461162100533425</v>
          </cell>
          <cell r="AM3687">
            <v>42800</v>
          </cell>
          <cell r="AN3687" t="str">
            <v>cif</v>
          </cell>
          <cell r="AO3687">
            <v>28800</v>
          </cell>
        </row>
        <row r="3688">
          <cell r="K3688" t="str">
            <v>VVF/TAL/EXP/0724</v>
          </cell>
          <cell r="L3688" t="str">
            <v>Sea</v>
          </cell>
          <cell r="M3688" t="str">
            <v>DTA</v>
          </cell>
          <cell r="N3688" t="str">
            <v>TALOJA</v>
          </cell>
          <cell r="O3688">
            <v>9103750640</v>
          </cell>
          <cell r="AD3688">
            <v>2546165</v>
          </cell>
          <cell r="AE3688">
            <v>42704</v>
          </cell>
          <cell r="AF3688" t="str">
            <v>16-17</v>
          </cell>
          <cell r="AG3688" t="str">
            <v>47) Nov-2016</v>
          </cell>
          <cell r="AH3688">
            <v>67.099999999999994</v>
          </cell>
          <cell r="AI3688">
            <v>42758</v>
          </cell>
          <cell r="AJ3688">
            <v>42684</v>
          </cell>
          <cell r="AK3688" t="str">
            <v>116217XSC000190</v>
          </cell>
          <cell r="AL3688" t="str">
            <v>BKDN0461162100533401</v>
          </cell>
          <cell r="AM3688">
            <v>42800</v>
          </cell>
          <cell r="AN3688" t="str">
            <v>fob</v>
          </cell>
          <cell r="AO3688">
            <v>21840</v>
          </cell>
        </row>
        <row r="3689">
          <cell r="K3689" t="str">
            <v>VVF/TAL/EXP/0725</v>
          </cell>
          <cell r="L3689" t="str">
            <v>Sea</v>
          </cell>
          <cell r="M3689" t="str">
            <v>DTA</v>
          </cell>
          <cell r="N3689" t="str">
            <v>TALOJA</v>
          </cell>
          <cell r="O3689">
            <v>9103750641</v>
          </cell>
          <cell r="AD3689">
            <v>2546210</v>
          </cell>
          <cell r="AE3689">
            <v>42704</v>
          </cell>
          <cell r="AF3689" t="str">
            <v>16-17</v>
          </cell>
          <cell r="AG3689" t="str">
            <v>47) Nov-2016</v>
          </cell>
          <cell r="AH3689">
            <v>67.099999999999994</v>
          </cell>
          <cell r="AI3689">
            <v>42758</v>
          </cell>
          <cell r="AK3689" t="e">
            <v>#N/A</v>
          </cell>
          <cell r="AL3689" t="e">
            <v>#N/A</v>
          </cell>
          <cell r="AN3689" t="str">
            <v>cif</v>
          </cell>
        </row>
        <row r="3690">
          <cell r="K3690" t="str">
            <v>VVF/TAL/EXP/0727</v>
          </cell>
          <cell r="L3690" t="str">
            <v>Sea</v>
          </cell>
          <cell r="M3690" t="str">
            <v>DTA</v>
          </cell>
          <cell r="N3690" t="str">
            <v>TALOJA</v>
          </cell>
          <cell r="O3690">
            <v>9103750643</v>
          </cell>
          <cell r="AD3690">
            <v>2566593</v>
          </cell>
          <cell r="AE3690">
            <v>42705</v>
          </cell>
          <cell r="AF3690" t="str">
            <v>16-17</v>
          </cell>
          <cell r="AG3690" t="str">
            <v>48) Dec-2016</v>
          </cell>
          <cell r="AH3690">
            <v>67.7</v>
          </cell>
          <cell r="AI3690">
            <v>42793</v>
          </cell>
          <cell r="AJ3690">
            <v>42733</v>
          </cell>
          <cell r="AK3690" t="str">
            <v>116216XSC001474</v>
          </cell>
          <cell r="AL3690" t="str">
            <v>BKDN0461162100533389</v>
          </cell>
          <cell r="AM3690">
            <v>42800</v>
          </cell>
          <cell r="AN3690" t="str">
            <v>CIF</v>
          </cell>
          <cell r="AO3690">
            <v>19580</v>
          </cell>
        </row>
        <row r="3691">
          <cell r="K3691" t="str">
            <v>VVF/TAL/EXP/0728</v>
          </cell>
          <cell r="L3691" t="str">
            <v>Sea</v>
          </cell>
          <cell r="M3691" t="str">
            <v>DTA</v>
          </cell>
          <cell r="N3691" t="str">
            <v>TALOJA</v>
          </cell>
          <cell r="O3691">
            <v>9103750644</v>
          </cell>
          <cell r="AD3691">
            <v>2588952</v>
          </cell>
          <cell r="AE3691">
            <v>42706</v>
          </cell>
          <cell r="AF3691" t="str">
            <v>16-17</v>
          </cell>
          <cell r="AG3691" t="str">
            <v>48) Dec-2016</v>
          </cell>
          <cell r="AH3691">
            <v>67.7</v>
          </cell>
          <cell r="AI3691">
            <v>42793</v>
          </cell>
          <cell r="AJ3691">
            <v>42727</v>
          </cell>
          <cell r="AK3691" t="str">
            <v>116216XSC001462</v>
          </cell>
          <cell r="AL3691" t="str">
            <v>BKDN0461162100533442</v>
          </cell>
          <cell r="AM3691">
            <v>42800</v>
          </cell>
          <cell r="AN3691" t="str">
            <v>CIF</v>
          </cell>
          <cell r="AO3691">
            <v>48480</v>
          </cell>
        </row>
        <row r="3692">
          <cell r="K3692" t="str">
            <v>VVF/TAL/EXP/0729</v>
          </cell>
          <cell r="L3692" t="str">
            <v>Sea</v>
          </cell>
          <cell r="M3692" t="str">
            <v>DTA</v>
          </cell>
          <cell r="N3692" t="str">
            <v>TALOJA</v>
          </cell>
          <cell r="O3692">
            <v>9103750645</v>
          </cell>
          <cell r="AD3692">
            <v>2596765</v>
          </cell>
          <cell r="AE3692">
            <v>42706</v>
          </cell>
          <cell r="AF3692" t="str">
            <v>16-17</v>
          </cell>
          <cell r="AG3692" t="str">
            <v>48) Dec-2016</v>
          </cell>
          <cell r="AH3692">
            <v>67.7</v>
          </cell>
          <cell r="AI3692">
            <v>42793</v>
          </cell>
          <cell r="AJ3692">
            <v>42730</v>
          </cell>
          <cell r="AK3692" t="str">
            <v>116216XSC001470</v>
          </cell>
          <cell r="AL3692" t="str">
            <v>BKDN0461162100533400</v>
          </cell>
          <cell r="AM3692">
            <v>42800</v>
          </cell>
          <cell r="AN3692" t="str">
            <v>CFR</v>
          </cell>
          <cell r="AO3692">
            <v>21820</v>
          </cell>
        </row>
        <row r="3693">
          <cell r="K3693" t="str">
            <v>VVF/TAL/EXP/0731</v>
          </cell>
          <cell r="L3693" t="str">
            <v>Sea</v>
          </cell>
          <cell r="M3693" t="str">
            <v>DTA</v>
          </cell>
          <cell r="N3693" t="str">
            <v>TALOJA</v>
          </cell>
          <cell r="O3693">
            <v>9103750649</v>
          </cell>
          <cell r="AD3693">
            <v>2596801</v>
          </cell>
          <cell r="AE3693">
            <v>42706</v>
          </cell>
          <cell r="AF3693" t="str">
            <v>16-17</v>
          </cell>
          <cell r="AG3693" t="str">
            <v>48) Dec-2016</v>
          </cell>
          <cell r="AH3693">
            <v>1</v>
          </cell>
          <cell r="AI3693">
            <v>42793</v>
          </cell>
          <cell r="AJ3693">
            <v>42737</v>
          </cell>
          <cell r="AK3693" t="e">
            <v>#N/A</v>
          </cell>
          <cell r="AL3693" t="str">
            <v>UCBA0000003170222882</v>
          </cell>
          <cell r="AM3693">
            <v>42738</v>
          </cell>
          <cell r="AN3693" t="str">
            <v>CFR</v>
          </cell>
          <cell r="AO3693">
            <v>30911458.879999999</v>
          </cell>
        </row>
        <row r="3694">
          <cell r="K3694" t="str">
            <v>VVF/TAL/EXP/0730</v>
          </cell>
          <cell r="L3694" t="str">
            <v>Sea</v>
          </cell>
          <cell r="M3694" t="str">
            <v>DTA</v>
          </cell>
          <cell r="N3694" t="str">
            <v>TALOJA</v>
          </cell>
          <cell r="O3694">
            <v>9103750647</v>
          </cell>
          <cell r="AD3694">
            <v>2596827</v>
          </cell>
          <cell r="AE3694">
            <v>42706</v>
          </cell>
          <cell r="AF3694" t="str">
            <v>16-17</v>
          </cell>
          <cell r="AG3694" t="str">
            <v>48) Dec-2016</v>
          </cell>
          <cell r="AH3694">
            <v>67.7</v>
          </cell>
          <cell r="AI3694">
            <v>42793</v>
          </cell>
          <cell r="AJ3694">
            <v>42773</v>
          </cell>
          <cell r="AK3694" t="str">
            <v>116216XUC001454</v>
          </cell>
          <cell r="AL3694" t="str">
            <v>BKDN0461162100533454</v>
          </cell>
          <cell r="AM3694">
            <v>42800</v>
          </cell>
          <cell r="AN3694" t="str">
            <v>CIF</v>
          </cell>
          <cell r="AO3694">
            <v>33720</v>
          </cell>
        </row>
        <row r="3695">
          <cell r="K3695" t="str">
            <v>VVF/TAL/EXP/0733</v>
          </cell>
          <cell r="L3695" t="str">
            <v>Sea</v>
          </cell>
          <cell r="M3695" t="str">
            <v>DTA</v>
          </cell>
          <cell r="N3695" t="str">
            <v>TALOJA</v>
          </cell>
          <cell r="O3695">
            <v>9103750648</v>
          </cell>
          <cell r="AD3695">
            <v>2614559</v>
          </cell>
          <cell r="AE3695">
            <v>42707</v>
          </cell>
          <cell r="AF3695" t="str">
            <v>16-17</v>
          </cell>
          <cell r="AG3695" t="str">
            <v>48) Dec-2016</v>
          </cell>
          <cell r="AH3695">
            <v>67.7</v>
          </cell>
          <cell r="AI3695">
            <v>42793</v>
          </cell>
          <cell r="AJ3695">
            <v>42773</v>
          </cell>
          <cell r="AK3695" t="str">
            <v>116216XUC001454</v>
          </cell>
          <cell r="AL3695" t="str">
            <v>BKDN0461162100533458</v>
          </cell>
          <cell r="AM3695">
            <v>42800</v>
          </cell>
          <cell r="AN3695" t="str">
            <v>CIF</v>
          </cell>
          <cell r="AO3695">
            <v>33720</v>
          </cell>
        </row>
        <row r="3696">
          <cell r="K3696" t="str">
            <v>VVF/TAL/EXP/0734</v>
          </cell>
          <cell r="L3696" t="str">
            <v>Sea</v>
          </cell>
          <cell r="M3696" t="str">
            <v>DTA</v>
          </cell>
          <cell r="N3696" t="str">
            <v>TALOJA</v>
          </cell>
          <cell r="O3696">
            <v>9103750646</v>
          </cell>
          <cell r="AD3696">
            <v>2614596</v>
          </cell>
          <cell r="AE3696">
            <v>42707</v>
          </cell>
          <cell r="AF3696" t="str">
            <v>16-17</v>
          </cell>
          <cell r="AG3696" t="str">
            <v>48) Dec-2016</v>
          </cell>
          <cell r="AH3696">
            <v>67.7</v>
          </cell>
          <cell r="AI3696">
            <v>42793</v>
          </cell>
          <cell r="AK3696" t="e">
            <v>#N/A</v>
          </cell>
          <cell r="AL3696" t="e">
            <v>#N/A</v>
          </cell>
          <cell r="AN3696" t="str">
            <v>CIF</v>
          </cell>
        </row>
        <row r="3697">
          <cell r="K3697" t="str">
            <v>VVF/TAL/EXP/0715</v>
          </cell>
          <cell r="L3697" t="str">
            <v>Sea</v>
          </cell>
          <cell r="M3697" t="str">
            <v>DTA</v>
          </cell>
          <cell r="N3697" t="str">
            <v>TALOJA</v>
          </cell>
          <cell r="O3697">
            <v>9103750642</v>
          </cell>
          <cell r="AD3697">
            <v>2626283</v>
          </cell>
          <cell r="AE3697">
            <v>42709</v>
          </cell>
          <cell r="AF3697" t="str">
            <v>16-17</v>
          </cell>
          <cell r="AG3697" t="str">
            <v>48) Dec-2016</v>
          </cell>
          <cell r="AH3697">
            <v>67.7</v>
          </cell>
          <cell r="AI3697">
            <v>42748</v>
          </cell>
          <cell r="AJ3697" t="str">
            <v>no</v>
          </cell>
        </row>
        <row r="3698">
          <cell r="K3698" t="str">
            <v>VVF/TAL/EXP/0735</v>
          </cell>
          <cell r="L3698" t="str">
            <v>Sea</v>
          </cell>
          <cell r="M3698" t="str">
            <v>DTA</v>
          </cell>
          <cell r="N3698" t="str">
            <v>TALOJA</v>
          </cell>
          <cell r="O3698">
            <v>9103750652</v>
          </cell>
          <cell r="AD3698">
            <v>2655884</v>
          </cell>
          <cell r="AE3698">
            <v>42710</v>
          </cell>
          <cell r="AF3698" t="str">
            <v>16-17</v>
          </cell>
          <cell r="AG3698" t="str">
            <v>48) Dec-2016</v>
          </cell>
          <cell r="AH3698">
            <v>67.7</v>
          </cell>
          <cell r="AI3698">
            <v>42793</v>
          </cell>
          <cell r="AJ3698">
            <v>42746</v>
          </cell>
          <cell r="AK3698" t="str">
            <v>116216XUC001475</v>
          </cell>
          <cell r="AL3698" t="str">
            <v>BKDN0461162100533407</v>
          </cell>
          <cell r="AM3698">
            <v>42800</v>
          </cell>
          <cell r="AN3698" t="str">
            <v>cfr</v>
          </cell>
          <cell r="AO3698">
            <v>24840</v>
          </cell>
        </row>
        <row r="3699">
          <cell r="K3699" t="str">
            <v>VVF/TAL/EXP/0736</v>
          </cell>
          <cell r="L3699" t="str">
            <v>Sea</v>
          </cell>
          <cell r="M3699" t="str">
            <v>DTA</v>
          </cell>
          <cell r="N3699" t="str">
            <v>TALOJA</v>
          </cell>
          <cell r="O3699">
            <v>9103750650</v>
          </cell>
          <cell r="AD3699">
            <v>2656354</v>
          </cell>
          <cell r="AE3699">
            <v>42710</v>
          </cell>
          <cell r="AF3699" t="str">
            <v>16-17</v>
          </cell>
          <cell r="AG3699" t="str">
            <v>48) Dec-2016</v>
          </cell>
          <cell r="AH3699">
            <v>67.7</v>
          </cell>
          <cell r="AI3699">
            <v>42758</v>
          </cell>
          <cell r="AK3699" t="e">
            <v>#N/A</v>
          </cell>
          <cell r="AL3699" t="e">
            <v>#N/A</v>
          </cell>
        </row>
        <row r="3700">
          <cell r="K3700" t="str">
            <v>VVF/TAL/EXP/0737</v>
          </cell>
          <cell r="L3700" t="str">
            <v>Sea</v>
          </cell>
          <cell r="M3700" t="str">
            <v>DTA</v>
          </cell>
          <cell r="N3700" t="str">
            <v>TALOJA</v>
          </cell>
          <cell r="O3700">
            <v>9103750651</v>
          </cell>
          <cell r="AD3700">
            <v>2659710</v>
          </cell>
          <cell r="AE3700">
            <v>42710</v>
          </cell>
          <cell r="AF3700" t="str">
            <v>16-17</v>
          </cell>
          <cell r="AG3700" t="str">
            <v>48) Dec-2016</v>
          </cell>
          <cell r="AH3700">
            <v>67.7</v>
          </cell>
          <cell r="AI3700">
            <v>42793</v>
          </cell>
          <cell r="AJ3700">
            <v>42712</v>
          </cell>
          <cell r="AK3700" t="str">
            <v>116217XSC000188</v>
          </cell>
          <cell r="AL3700" t="str">
            <v>BKDN0461162100533397</v>
          </cell>
          <cell r="AM3700">
            <v>42800</v>
          </cell>
          <cell r="AN3700" t="str">
            <v>cfr</v>
          </cell>
          <cell r="AO3700">
            <v>21600</v>
          </cell>
        </row>
        <row r="3701">
          <cell r="O3701">
            <v>9114750002</v>
          </cell>
          <cell r="AD3701">
            <v>2672110</v>
          </cell>
          <cell r="AK3701" t="e">
            <v>#N/A</v>
          </cell>
          <cell r="AL3701" t="e">
            <v>#N/A</v>
          </cell>
        </row>
        <row r="3702">
          <cell r="K3702" t="str">
            <v>VVF/TAL/EXP/0738</v>
          </cell>
          <cell r="L3702" t="str">
            <v>Sea</v>
          </cell>
          <cell r="M3702" t="str">
            <v>DTA</v>
          </cell>
          <cell r="N3702" t="str">
            <v>TALOJA</v>
          </cell>
          <cell r="O3702">
            <v>9103750656</v>
          </cell>
          <cell r="AD3702">
            <v>2680947</v>
          </cell>
          <cell r="AE3702">
            <v>42711</v>
          </cell>
          <cell r="AF3702" t="str">
            <v>16-17</v>
          </cell>
          <cell r="AG3702" t="str">
            <v>48) Dec-2016</v>
          </cell>
          <cell r="AH3702">
            <v>1</v>
          </cell>
          <cell r="AI3702">
            <v>42793</v>
          </cell>
          <cell r="AJ3702">
            <v>42742</v>
          </cell>
          <cell r="AK3702" t="str">
            <v>00031617C1211</v>
          </cell>
          <cell r="AL3702" t="str">
            <v>UCBA0000003170223270</v>
          </cell>
          <cell r="AM3702">
            <v>42747</v>
          </cell>
          <cell r="AN3702" t="str">
            <v>CFR</v>
          </cell>
          <cell r="AO3702">
            <v>6182490.2400000002</v>
          </cell>
        </row>
        <row r="3703">
          <cell r="K3703" t="str">
            <v>VVF/TAL/EXP/0740</v>
          </cell>
          <cell r="L3703" t="str">
            <v>Sea</v>
          </cell>
          <cell r="M3703" t="str">
            <v>DTA</v>
          </cell>
          <cell r="N3703" t="str">
            <v>TALOJA</v>
          </cell>
          <cell r="O3703">
            <v>9103750655</v>
          </cell>
          <cell r="AD3703">
            <v>2698772</v>
          </cell>
          <cell r="AE3703">
            <v>42712</v>
          </cell>
          <cell r="AF3703" t="str">
            <v>16-17</v>
          </cell>
          <cell r="AG3703" t="str">
            <v>48) Dec-2016</v>
          </cell>
          <cell r="AH3703">
            <v>1</v>
          </cell>
          <cell r="AI3703">
            <v>42793</v>
          </cell>
          <cell r="AJ3703">
            <v>42727</v>
          </cell>
          <cell r="AK3703" t="e">
            <v>#N/A</v>
          </cell>
          <cell r="AL3703" t="str">
            <v>UCBA0001945160222222</v>
          </cell>
          <cell r="AM3703">
            <v>42730</v>
          </cell>
          <cell r="AN3703" t="str">
            <v>CFR</v>
          </cell>
          <cell r="AO3703">
            <v>10944313.560000001</v>
          </cell>
        </row>
        <row r="3704">
          <cell r="K3704" t="str">
            <v>VVF/TAL/EXP/0739</v>
          </cell>
          <cell r="L3704" t="str">
            <v>Sea</v>
          </cell>
          <cell r="M3704" t="str">
            <v>DTA</v>
          </cell>
          <cell r="N3704" t="str">
            <v>TALOJA</v>
          </cell>
          <cell r="O3704">
            <v>9103750653</v>
          </cell>
          <cell r="AD3704">
            <v>2698774</v>
          </cell>
          <cell r="AE3704">
            <v>42712</v>
          </cell>
          <cell r="AF3704" t="str">
            <v>16-17</v>
          </cell>
          <cell r="AG3704" t="str">
            <v>48) Dec-2016</v>
          </cell>
          <cell r="AH3704">
            <v>1</v>
          </cell>
          <cell r="AI3704">
            <v>42793</v>
          </cell>
          <cell r="AJ3704">
            <v>42727</v>
          </cell>
          <cell r="AK3704" t="e">
            <v>#N/A</v>
          </cell>
          <cell r="AL3704" t="str">
            <v>UCBA0001945160222221</v>
          </cell>
          <cell r="AM3704">
            <v>42730</v>
          </cell>
          <cell r="AN3704" t="str">
            <v>CFR</v>
          </cell>
          <cell r="AO3704">
            <v>16315162.02</v>
          </cell>
        </row>
        <row r="3705">
          <cell r="K3705" t="str">
            <v>VVF/TAL/EXP/0742</v>
          </cell>
          <cell r="L3705" t="str">
            <v>Sea</v>
          </cell>
          <cell r="M3705" t="str">
            <v>DTA</v>
          </cell>
          <cell r="N3705" t="str">
            <v>TALOJA</v>
          </cell>
          <cell r="O3705">
            <v>9103750654</v>
          </cell>
          <cell r="AD3705">
            <v>2702563</v>
          </cell>
          <cell r="AE3705">
            <v>42712</v>
          </cell>
          <cell r="AF3705" t="str">
            <v>16-17</v>
          </cell>
          <cell r="AG3705" t="str">
            <v>48) Dec-2016</v>
          </cell>
          <cell r="AH3705">
            <v>67.7</v>
          </cell>
          <cell r="AI3705">
            <v>42793</v>
          </cell>
          <cell r="AJ3705">
            <v>42768</v>
          </cell>
          <cell r="AK3705" t="str">
            <v>116217XUC000100</v>
          </cell>
          <cell r="AL3705" t="str">
            <v>BKDN0461162100533467</v>
          </cell>
          <cell r="AM3705">
            <v>42800</v>
          </cell>
          <cell r="AN3705" t="str">
            <v>cif</v>
          </cell>
          <cell r="AO3705">
            <v>100538.1</v>
          </cell>
        </row>
        <row r="3706">
          <cell r="K3706" t="str">
            <v>VVF/TAL/EXP/0741</v>
          </cell>
          <cell r="L3706" t="str">
            <v>Sea</v>
          </cell>
          <cell r="M3706" t="str">
            <v>DTA</v>
          </cell>
          <cell r="N3706" t="str">
            <v>TALOJA</v>
          </cell>
          <cell r="O3706">
            <v>9103750657</v>
          </cell>
          <cell r="AD3706">
            <v>2702589</v>
          </cell>
          <cell r="AE3706">
            <v>42712</v>
          </cell>
          <cell r="AF3706" t="str">
            <v>16-17</v>
          </cell>
          <cell r="AG3706" t="str">
            <v>48) Dec-2016</v>
          </cell>
          <cell r="AH3706">
            <v>1</v>
          </cell>
          <cell r="AI3706">
            <v>42793</v>
          </cell>
          <cell r="AJ3706">
            <v>42742</v>
          </cell>
          <cell r="AK3706" t="str">
            <v>00031617C1211</v>
          </cell>
          <cell r="AL3706" t="str">
            <v>UCBA0000003170223271</v>
          </cell>
          <cell r="AM3706">
            <v>42747</v>
          </cell>
          <cell r="AN3706" t="str">
            <v>CFR</v>
          </cell>
          <cell r="AO3706">
            <v>6194880</v>
          </cell>
        </row>
        <row r="3707">
          <cell r="K3707" t="str">
            <v>VVF/TAL/EXP/0743</v>
          </cell>
          <cell r="L3707" t="str">
            <v>Sea</v>
          </cell>
          <cell r="M3707" t="str">
            <v>DTA</v>
          </cell>
          <cell r="N3707" t="str">
            <v>TALOJA</v>
          </cell>
          <cell r="O3707">
            <v>9103750658</v>
          </cell>
          <cell r="AD3707">
            <v>2731189</v>
          </cell>
          <cell r="AE3707">
            <v>42713</v>
          </cell>
          <cell r="AF3707" t="str">
            <v>16-17</v>
          </cell>
          <cell r="AG3707" t="str">
            <v>48) Dec-2016</v>
          </cell>
          <cell r="AH3707">
            <v>67.7</v>
          </cell>
          <cell r="AI3707">
            <v>42793</v>
          </cell>
          <cell r="AJ3707">
            <v>42744</v>
          </cell>
          <cell r="AK3707" t="str">
            <v>116216XSC001508</v>
          </cell>
          <cell r="AL3707" t="str">
            <v>BKDN0461162100533393</v>
          </cell>
          <cell r="AM3707">
            <v>42800</v>
          </cell>
          <cell r="AN3707" t="str">
            <v>CFR</v>
          </cell>
          <cell r="AO3707">
            <v>21520</v>
          </cell>
        </row>
        <row r="3708">
          <cell r="O3708">
            <v>9114750003</v>
          </cell>
          <cell r="AD3708">
            <v>2735137</v>
          </cell>
          <cell r="AK3708" t="e">
            <v>#N/A</v>
          </cell>
          <cell r="AL3708" t="e">
            <v>#N/A</v>
          </cell>
        </row>
        <row r="3709">
          <cell r="K3709" t="str">
            <v>VVF/TAL/EXP/0745</v>
          </cell>
          <cell r="L3709" t="str">
            <v>Sea</v>
          </cell>
          <cell r="M3709" t="str">
            <v>DTA</v>
          </cell>
          <cell r="N3709" t="str">
            <v>TALOJA</v>
          </cell>
          <cell r="O3709">
            <v>9103750659</v>
          </cell>
          <cell r="AD3709">
            <v>2747907</v>
          </cell>
          <cell r="AE3709">
            <v>42714</v>
          </cell>
          <cell r="AF3709" t="str">
            <v>16-17</v>
          </cell>
          <cell r="AG3709" t="str">
            <v>48) Dec-2016</v>
          </cell>
          <cell r="AH3709">
            <v>67.7</v>
          </cell>
          <cell r="AI3709">
            <v>42793</v>
          </cell>
          <cell r="AK3709" t="e">
            <v>#N/A</v>
          </cell>
          <cell r="AL3709" t="e">
            <v>#N/A</v>
          </cell>
          <cell r="AN3709" t="str">
            <v>CFR</v>
          </cell>
        </row>
        <row r="3710">
          <cell r="K3710" t="str">
            <v>VVF/TAL/EXP/0746</v>
          </cell>
          <cell r="L3710" t="str">
            <v>Sea</v>
          </cell>
          <cell r="M3710" t="str">
            <v>DTA</v>
          </cell>
          <cell r="N3710" t="str">
            <v>TALOJA</v>
          </cell>
          <cell r="O3710">
            <v>9103750661</v>
          </cell>
          <cell r="AD3710">
            <v>2747930</v>
          </cell>
          <cell r="AE3710">
            <v>42714</v>
          </cell>
          <cell r="AF3710" t="str">
            <v>16-17</v>
          </cell>
          <cell r="AG3710" t="str">
            <v>48) Dec-2016</v>
          </cell>
          <cell r="AH3710">
            <v>67.7</v>
          </cell>
          <cell r="AI3710">
            <v>42793</v>
          </cell>
          <cell r="AJ3710">
            <v>42781</v>
          </cell>
          <cell r="AK3710" t="str">
            <v>116217XUC000191</v>
          </cell>
          <cell r="AL3710" t="str">
            <v>BKDN0461162100533386</v>
          </cell>
          <cell r="AM3710">
            <v>42800</v>
          </cell>
          <cell r="AN3710" t="str">
            <v>cif</v>
          </cell>
          <cell r="AO3710">
            <v>14571.5</v>
          </cell>
        </row>
        <row r="3711">
          <cell r="K3711" t="str">
            <v>VVF/TAL/EXP/0744</v>
          </cell>
          <cell r="L3711" t="str">
            <v>Sea</v>
          </cell>
          <cell r="M3711" t="str">
            <v>DTA</v>
          </cell>
          <cell r="N3711" t="str">
            <v>TALOJA</v>
          </cell>
          <cell r="O3711">
            <v>9103750660</v>
          </cell>
          <cell r="AD3711">
            <v>2747932</v>
          </cell>
          <cell r="AE3711">
            <v>42714</v>
          </cell>
          <cell r="AF3711" t="str">
            <v>16-17</v>
          </cell>
          <cell r="AG3711" t="str">
            <v>48) Dec-2016</v>
          </cell>
          <cell r="AH3711">
            <v>67.7</v>
          </cell>
          <cell r="AI3711">
            <v>42793</v>
          </cell>
          <cell r="AK3711" t="e">
            <v>#N/A</v>
          </cell>
          <cell r="AL3711" t="e">
            <v>#N/A</v>
          </cell>
          <cell r="AN3711" t="str">
            <v>cif</v>
          </cell>
        </row>
        <row r="3712">
          <cell r="K3712" t="str">
            <v>VVF/TAL/EXP/0747</v>
          </cell>
          <cell r="L3712" t="str">
            <v>Sea</v>
          </cell>
          <cell r="M3712" t="str">
            <v>DTA</v>
          </cell>
          <cell r="N3712" t="str">
            <v>TALOJA</v>
          </cell>
          <cell r="O3712">
            <v>9103750662</v>
          </cell>
          <cell r="AD3712">
            <v>2749321</v>
          </cell>
          <cell r="AE3712">
            <v>42714</v>
          </cell>
          <cell r="AF3712" t="str">
            <v>16-17</v>
          </cell>
          <cell r="AG3712" t="str">
            <v>48) Dec-2016</v>
          </cell>
          <cell r="AH3712">
            <v>67.7</v>
          </cell>
          <cell r="AI3712">
            <v>42793</v>
          </cell>
          <cell r="AJ3712">
            <v>42730</v>
          </cell>
          <cell r="AK3712" t="str">
            <v>116216XSC001511</v>
          </cell>
          <cell r="AL3712" t="str">
            <v>BKDN0461162100533427</v>
          </cell>
          <cell r="AM3712">
            <v>42800</v>
          </cell>
          <cell r="AN3712" t="str">
            <v>cfr</v>
          </cell>
          <cell r="AO3712">
            <v>30035</v>
          </cell>
        </row>
        <row r="3713">
          <cell r="K3713" t="str">
            <v>VVF/TAL/EXP/0748</v>
          </cell>
          <cell r="L3713" t="str">
            <v>Sea</v>
          </cell>
          <cell r="M3713" t="str">
            <v>DTA</v>
          </cell>
          <cell r="N3713" t="str">
            <v>TALOJA</v>
          </cell>
          <cell r="O3713">
            <v>9103750670</v>
          </cell>
          <cell r="AD3713">
            <v>2776757</v>
          </cell>
          <cell r="AE3713">
            <v>42717</v>
          </cell>
          <cell r="AF3713" t="str">
            <v>16-17</v>
          </cell>
          <cell r="AG3713" t="str">
            <v>48) Dec-2016</v>
          </cell>
          <cell r="AH3713">
            <v>67.7</v>
          </cell>
          <cell r="AI3713">
            <v>42793</v>
          </cell>
          <cell r="AK3713" t="e">
            <v>#N/A</v>
          </cell>
          <cell r="AL3713" t="e">
            <v>#N/A</v>
          </cell>
          <cell r="AN3713" t="str">
            <v>cif</v>
          </cell>
        </row>
        <row r="3714">
          <cell r="K3714" t="str">
            <v>VVF/TAL/EXP/0750</v>
          </cell>
          <cell r="L3714" t="str">
            <v>Sea</v>
          </cell>
          <cell r="M3714" t="str">
            <v>DTA</v>
          </cell>
          <cell r="N3714" t="str">
            <v>TALOJA</v>
          </cell>
          <cell r="O3714">
            <v>9103750664</v>
          </cell>
          <cell r="AD3714">
            <v>2786883</v>
          </cell>
          <cell r="AE3714">
            <v>42717</v>
          </cell>
          <cell r="AF3714" t="str">
            <v>16-17</v>
          </cell>
          <cell r="AG3714" t="str">
            <v>48) Dec-2016</v>
          </cell>
          <cell r="AH3714">
            <v>67.7</v>
          </cell>
          <cell r="AI3714">
            <v>42795</v>
          </cell>
          <cell r="AK3714" t="e">
            <v>#N/A</v>
          </cell>
          <cell r="AL3714" t="e">
            <v>#N/A</v>
          </cell>
          <cell r="AN3714" t="str">
            <v>cfr</v>
          </cell>
        </row>
        <row r="3715">
          <cell r="K3715" t="str">
            <v>VVF/TAL/EXP/0751</v>
          </cell>
          <cell r="L3715" t="str">
            <v>Sea</v>
          </cell>
          <cell r="M3715" t="str">
            <v>DTA</v>
          </cell>
          <cell r="N3715" t="str">
            <v>TALOJA</v>
          </cell>
          <cell r="O3715">
            <v>9103750669</v>
          </cell>
          <cell r="AD3715">
            <v>2786913</v>
          </cell>
          <cell r="AE3715">
            <v>42717</v>
          </cell>
          <cell r="AF3715" t="str">
            <v>16-17</v>
          </cell>
          <cell r="AG3715" t="str">
            <v>48) Dec-2016</v>
          </cell>
          <cell r="AH3715">
            <v>67.7</v>
          </cell>
          <cell r="AI3715">
            <v>42795</v>
          </cell>
          <cell r="AK3715" t="e">
            <v>#N/A</v>
          </cell>
          <cell r="AL3715" t="e">
            <v>#N/A</v>
          </cell>
          <cell r="AN3715" t="str">
            <v>cif</v>
          </cell>
        </row>
        <row r="3716">
          <cell r="K3716" t="str">
            <v>VVF/TAL/EXP/0749</v>
          </cell>
          <cell r="L3716" t="str">
            <v>Sea</v>
          </cell>
          <cell r="M3716" t="str">
            <v>DTA</v>
          </cell>
          <cell r="N3716" t="str">
            <v>TALOJA</v>
          </cell>
          <cell r="O3716">
            <v>9103750663</v>
          </cell>
          <cell r="AD3716">
            <v>2786918</v>
          </cell>
          <cell r="AE3716">
            <v>42717</v>
          </cell>
          <cell r="AF3716" t="str">
            <v>16-17</v>
          </cell>
          <cell r="AG3716" t="str">
            <v>48) Dec-2016</v>
          </cell>
          <cell r="AH3716">
            <v>67.7</v>
          </cell>
          <cell r="AI3716">
            <v>42795</v>
          </cell>
          <cell r="AJ3716">
            <v>42726</v>
          </cell>
          <cell r="AK3716" t="str">
            <v>116217XSC000186</v>
          </cell>
          <cell r="AL3716" t="str">
            <v>BKDN0461162100533405</v>
          </cell>
          <cell r="AM3716">
            <v>42800</v>
          </cell>
          <cell r="AN3716" t="str">
            <v>CFR</v>
          </cell>
          <cell r="AO3716">
            <v>23904</v>
          </cell>
        </row>
        <row r="3717">
          <cell r="K3717" t="str">
            <v>VVF/TAL/EXP/0752</v>
          </cell>
          <cell r="L3717" t="str">
            <v>Sea</v>
          </cell>
          <cell r="M3717" t="str">
            <v>DTA</v>
          </cell>
          <cell r="N3717" t="str">
            <v>TALOJA</v>
          </cell>
          <cell r="O3717">
            <v>9103750665</v>
          </cell>
          <cell r="AD3717">
            <v>2802257</v>
          </cell>
          <cell r="AE3717">
            <v>42718</v>
          </cell>
          <cell r="AF3717" t="str">
            <v>16-17</v>
          </cell>
          <cell r="AG3717" t="str">
            <v>48) Dec-2016</v>
          </cell>
          <cell r="AH3717">
            <v>67.7</v>
          </cell>
          <cell r="AI3717">
            <v>42795</v>
          </cell>
          <cell r="AK3717" t="e">
            <v>#N/A</v>
          </cell>
          <cell r="AL3717" t="e">
            <v>#N/A</v>
          </cell>
          <cell r="AN3717" t="str">
            <v>cif</v>
          </cell>
        </row>
        <row r="3718">
          <cell r="K3718" t="str">
            <v>VVF/TAL/EXP/0753</v>
          </cell>
          <cell r="L3718" t="str">
            <v>Sea</v>
          </cell>
          <cell r="M3718" t="str">
            <v>DTA</v>
          </cell>
          <cell r="N3718" t="str">
            <v>TALOJA</v>
          </cell>
          <cell r="O3718">
            <v>9103750666</v>
          </cell>
          <cell r="AD3718">
            <v>2807448</v>
          </cell>
          <cell r="AE3718">
            <v>42718</v>
          </cell>
          <cell r="AF3718" t="str">
            <v>16-17</v>
          </cell>
          <cell r="AG3718" t="str">
            <v>48) Dec-2016</v>
          </cell>
          <cell r="AH3718">
            <v>67.7</v>
          </cell>
          <cell r="AI3718">
            <v>42795</v>
          </cell>
          <cell r="AJ3718">
            <v>42768</v>
          </cell>
          <cell r="AK3718" t="str">
            <v>116217XUC000101</v>
          </cell>
          <cell r="AL3718" t="str">
            <v>BKDN0461162100533475</v>
          </cell>
          <cell r="AM3718">
            <v>42800</v>
          </cell>
          <cell r="AN3718" t="str">
            <v>cif</v>
          </cell>
          <cell r="AO3718">
            <v>159000</v>
          </cell>
        </row>
        <row r="3719">
          <cell r="K3719" t="str">
            <v>VVF/TAL/EXP/0755</v>
          </cell>
          <cell r="L3719" t="str">
            <v>Sea</v>
          </cell>
          <cell r="M3719" t="str">
            <v>DTA</v>
          </cell>
          <cell r="N3719" t="str">
            <v>TALOJA</v>
          </cell>
          <cell r="O3719">
            <v>9103750668</v>
          </cell>
          <cell r="AD3719">
            <v>2812680</v>
          </cell>
          <cell r="AE3719">
            <v>42718</v>
          </cell>
          <cell r="AF3719" t="str">
            <v>16-17</v>
          </cell>
          <cell r="AG3719" t="str">
            <v>48) Dec-2016</v>
          </cell>
          <cell r="AH3719">
            <v>67.7</v>
          </cell>
          <cell r="AI3719">
            <v>42795</v>
          </cell>
          <cell r="AK3719" t="e">
            <v>#N/A</v>
          </cell>
          <cell r="AL3719" t="e">
            <v>#N/A</v>
          </cell>
          <cell r="AN3719" t="str">
            <v>cif</v>
          </cell>
        </row>
        <row r="3720">
          <cell r="K3720" t="str">
            <v>VVF/TAL/EXP/0754</v>
          </cell>
          <cell r="L3720" t="str">
            <v>Sea</v>
          </cell>
          <cell r="M3720" t="str">
            <v>DTA</v>
          </cell>
          <cell r="N3720" t="str">
            <v>TALOJA</v>
          </cell>
          <cell r="O3720">
            <v>9103750667</v>
          </cell>
          <cell r="AD3720">
            <v>2813007</v>
          </cell>
          <cell r="AE3720">
            <v>42718</v>
          </cell>
          <cell r="AF3720" t="str">
            <v>16-17</v>
          </cell>
          <cell r="AG3720" t="str">
            <v>48) Dec-2016</v>
          </cell>
          <cell r="AH3720">
            <v>67.7</v>
          </cell>
          <cell r="AI3720">
            <v>42795</v>
          </cell>
          <cell r="AK3720" t="e">
            <v>#N/A</v>
          </cell>
          <cell r="AL3720" t="e">
            <v>#N/A</v>
          </cell>
          <cell r="AN3720" t="str">
            <v>cif</v>
          </cell>
        </row>
        <row r="3721">
          <cell r="K3721" t="str">
            <v>VVF/TAL/EXP/0756</v>
          </cell>
          <cell r="L3721" t="str">
            <v>Sea</v>
          </cell>
          <cell r="M3721" t="str">
            <v>DTA</v>
          </cell>
          <cell r="N3721" t="str">
            <v>TALOJA</v>
          </cell>
          <cell r="O3721">
            <v>9103750671</v>
          </cell>
          <cell r="AD3721">
            <v>2831512</v>
          </cell>
          <cell r="AE3721">
            <v>42719</v>
          </cell>
          <cell r="AF3721" t="str">
            <v>16-17</v>
          </cell>
          <cell r="AG3721" t="str">
            <v>48) Dec-2016</v>
          </cell>
          <cell r="AH3721">
            <v>67.7</v>
          </cell>
          <cell r="AI3721">
            <v>42795</v>
          </cell>
          <cell r="AK3721" t="e">
            <v>#N/A</v>
          </cell>
          <cell r="AL3721" t="e">
            <v>#N/A</v>
          </cell>
          <cell r="AN3721" t="str">
            <v>CIF</v>
          </cell>
        </row>
        <row r="3722">
          <cell r="K3722" t="str">
            <v>VVF/BULK/EXP/040</v>
          </cell>
          <cell r="L3722" t="str">
            <v>Sea</v>
          </cell>
          <cell r="M3722" t="str">
            <v>DTA</v>
          </cell>
          <cell r="N3722" t="str">
            <v>SION</v>
          </cell>
          <cell r="O3722">
            <v>9106750022</v>
          </cell>
          <cell r="AD3722">
            <v>2831536</v>
          </cell>
          <cell r="AE3722">
            <v>42719</v>
          </cell>
          <cell r="AF3722" t="str">
            <v>16-17</v>
          </cell>
          <cell r="AG3722" t="str">
            <v>48) Dec-2016</v>
          </cell>
          <cell r="AH3722">
            <v>1</v>
          </cell>
          <cell r="AI3722">
            <v>42789</v>
          </cell>
          <cell r="AJ3722">
            <v>42739</v>
          </cell>
          <cell r="AK3722" t="str">
            <v>19451617MB1807</v>
          </cell>
          <cell r="AL3722" t="str">
            <v>UCBA0001945170223187</v>
          </cell>
          <cell r="AM3722">
            <v>42740</v>
          </cell>
          <cell r="AN3722" t="str">
            <v>FOB</v>
          </cell>
          <cell r="AO3722">
            <v>7830561.25</v>
          </cell>
        </row>
        <row r="3723">
          <cell r="K3723" t="str">
            <v>VVF/TAL/EXP/0759</v>
          </cell>
          <cell r="L3723" t="str">
            <v>Sea</v>
          </cell>
          <cell r="M3723" t="str">
            <v>DTA</v>
          </cell>
          <cell r="N3723" t="str">
            <v>TALOJA</v>
          </cell>
          <cell r="O3723">
            <v>9103750673</v>
          </cell>
          <cell r="AD3723">
            <v>2844197</v>
          </cell>
          <cell r="AE3723">
            <v>42719</v>
          </cell>
          <cell r="AF3723" t="str">
            <v>16-17</v>
          </cell>
          <cell r="AG3723" t="str">
            <v>48) Dec-2016</v>
          </cell>
          <cell r="AH3723">
            <v>67.7</v>
          </cell>
          <cell r="AI3723">
            <v>42795</v>
          </cell>
          <cell r="AJ3723">
            <v>42656</v>
          </cell>
          <cell r="AK3723" t="str">
            <v>116217XSC000187</v>
          </cell>
          <cell r="AL3723" t="str">
            <v>BKDN0461162100533460</v>
          </cell>
          <cell r="AM3723">
            <v>42800</v>
          </cell>
          <cell r="AN3723" t="str">
            <v>CIF</v>
          </cell>
          <cell r="AO3723">
            <v>37516.800000000003</v>
          </cell>
        </row>
        <row r="3724">
          <cell r="K3724" t="str">
            <v>VVF/TAL/EXP/0758</v>
          </cell>
          <cell r="L3724" t="str">
            <v>Sea</v>
          </cell>
          <cell r="M3724" t="str">
            <v>DTA</v>
          </cell>
          <cell r="N3724" t="str">
            <v>TALOJA</v>
          </cell>
          <cell r="O3724">
            <v>9103750674</v>
          </cell>
          <cell r="AD3724">
            <v>2844216</v>
          </cell>
          <cell r="AE3724">
            <v>42719</v>
          </cell>
          <cell r="AF3724" t="str">
            <v>16-17</v>
          </cell>
          <cell r="AG3724" t="str">
            <v>48) Dec-2016</v>
          </cell>
          <cell r="AH3724">
            <v>1</v>
          </cell>
          <cell r="AI3724">
            <v>42795</v>
          </cell>
          <cell r="AJ3724">
            <v>42752</v>
          </cell>
          <cell r="AK3724" t="str">
            <v>00031617C1246</v>
          </cell>
          <cell r="AL3724" t="str">
            <v>UCBA0000003170224423</v>
          </cell>
          <cell r="AM3724">
            <v>42753</v>
          </cell>
          <cell r="AN3724" t="str">
            <v>cfr</v>
          </cell>
          <cell r="AO3724">
            <v>23752252</v>
          </cell>
        </row>
        <row r="3725">
          <cell r="K3725" t="str">
            <v>VVF/TAL/EXP/0757</v>
          </cell>
          <cell r="L3725" t="str">
            <v>Sea</v>
          </cell>
          <cell r="M3725" t="str">
            <v>DTA</v>
          </cell>
          <cell r="N3725" t="str">
            <v>TALOJA</v>
          </cell>
          <cell r="O3725">
            <v>9103750672</v>
          </cell>
          <cell r="AD3725">
            <v>2844222</v>
          </cell>
          <cell r="AE3725">
            <v>42719</v>
          </cell>
          <cell r="AF3725" t="str">
            <v>16-17</v>
          </cell>
          <cell r="AG3725" t="str">
            <v>48) Dec-2016</v>
          </cell>
          <cell r="AH3725">
            <v>67.7</v>
          </cell>
          <cell r="AI3725">
            <v>42795</v>
          </cell>
          <cell r="AJ3725">
            <v>42776</v>
          </cell>
          <cell r="AK3725" t="str">
            <v>116217XUC000143</v>
          </cell>
          <cell r="AL3725" t="str">
            <v>BKDN0461162100533429</v>
          </cell>
          <cell r="AM3725">
            <v>42800</v>
          </cell>
          <cell r="AN3725" t="str">
            <v>CFR</v>
          </cell>
          <cell r="AO3725">
            <v>31704</v>
          </cell>
        </row>
        <row r="3726">
          <cell r="K3726" t="str">
            <v>VVF/TAL/EXP/0760</v>
          </cell>
          <cell r="L3726" t="str">
            <v>Sea</v>
          </cell>
          <cell r="M3726" t="str">
            <v>DTA</v>
          </cell>
          <cell r="N3726" t="str">
            <v>TALOJA</v>
          </cell>
          <cell r="O3726">
            <v>9103750675</v>
          </cell>
          <cell r="AD3726">
            <v>2851678</v>
          </cell>
          <cell r="AE3726">
            <v>42720</v>
          </cell>
          <cell r="AF3726" t="str">
            <v>16-17</v>
          </cell>
          <cell r="AG3726" t="str">
            <v>48) Dec-2016</v>
          </cell>
          <cell r="AH3726">
            <v>1</v>
          </cell>
          <cell r="AI3726">
            <v>42795</v>
          </cell>
          <cell r="AJ3726">
            <v>42752</v>
          </cell>
          <cell r="AK3726" t="str">
            <v>00031617C1246</v>
          </cell>
          <cell r="AL3726" t="str">
            <v>UCBA0000003170224422</v>
          </cell>
          <cell r="AM3726">
            <v>42753</v>
          </cell>
          <cell r="AN3726" t="str">
            <v>CFR</v>
          </cell>
          <cell r="AO3726">
            <v>2366159.54</v>
          </cell>
        </row>
        <row r="3727">
          <cell r="K3727" t="str">
            <v>VVF/BULK/EXP/040</v>
          </cell>
          <cell r="L3727" t="str">
            <v>Sea</v>
          </cell>
          <cell r="M3727" t="str">
            <v>DTA</v>
          </cell>
          <cell r="N3727" t="str">
            <v>SION</v>
          </cell>
          <cell r="O3727">
            <v>9106750022</v>
          </cell>
          <cell r="AD3727">
            <v>2858866</v>
          </cell>
          <cell r="AE3727">
            <v>42720</v>
          </cell>
          <cell r="AF3727" t="str">
            <v>16-17</v>
          </cell>
          <cell r="AG3727" t="str">
            <v>48) Dec-2016</v>
          </cell>
          <cell r="AH3727">
            <v>1</v>
          </cell>
          <cell r="AI3727">
            <v>42789</v>
          </cell>
          <cell r="AJ3727">
            <v>42739</v>
          </cell>
          <cell r="AK3727" t="str">
            <v>19451617MB1807</v>
          </cell>
          <cell r="AL3727" t="str">
            <v>UCBA0001945170223186</v>
          </cell>
          <cell r="AM3727">
            <v>42740</v>
          </cell>
          <cell r="AN3727" t="str">
            <v>FOB</v>
          </cell>
          <cell r="AO3727">
            <v>5221252.5</v>
          </cell>
        </row>
        <row r="3728">
          <cell r="K3728" t="str">
            <v>VVF/TAL/EXP/0761</v>
          </cell>
          <cell r="L3728" t="str">
            <v>Sea</v>
          </cell>
          <cell r="M3728" t="str">
            <v>DTA</v>
          </cell>
          <cell r="N3728" t="str">
            <v>TALOJA</v>
          </cell>
          <cell r="O3728">
            <v>9103750677</v>
          </cell>
          <cell r="AD3728">
            <v>2865085</v>
          </cell>
          <cell r="AE3728">
            <v>42720</v>
          </cell>
          <cell r="AF3728" t="str">
            <v>16-17</v>
          </cell>
          <cell r="AG3728" t="str">
            <v>48) Dec-2016</v>
          </cell>
          <cell r="AH3728">
            <v>67</v>
          </cell>
          <cell r="AI3728">
            <v>42795</v>
          </cell>
          <cell r="AJ3728">
            <v>42768</v>
          </cell>
          <cell r="AK3728" t="str">
            <v>116217XUC000033</v>
          </cell>
          <cell r="AL3728" t="str">
            <v>BKDN0461162100533404</v>
          </cell>
          <cell r="AM3728">
            <v>42800</v>
          </cell>
          <cell r="AN3728" t="str">
            <v>fob</v>
          </cell>
          <cell r="AO3728">
            <v>22830</v>
          </cell>
        </row>
        <row r="3729">
          <cell r="K3729" t="str">
            <v>VVF/TAL/EXP/0763</v>
          </cell>
          <cell r="L3729" t="str">
            <v>Sea</v>
          </cell>
          <cell r="M3729" t="str">
            <v>DTA</v>
          </cell>
          <cell r="N3729" t="str">
            <v>TALOJA</v>
          </cell>
          <cell r="O3729">
            <v>9103750676</v>
          </cell>
          <cell r="AD3729">
            <v>2867462</v>
          </cell>
          <cell r="AE3729">
            <v>42720</v>
          </cell>
          <cell r="AF3729" t="str">
            <v>16-17</v>
          </cell>
          <cell r="AG3729" t="str">
            <v>48) Dec-2016</v>
          </cell>
          <cell r="AH3729">
            <v>67</v>
          </cell>
          <cell r="AI3729">
            <v>42795</v>
          </cell>
          <cell r="AK3729" t="e">
            <v>#N/A</v>
          </cell>
          <cell r="AL3729" t="e">
            <v>#N/A</v>
          </cell>
          <cell r="AN3729" t="str">
            <v>fob</v>
          </cell>
        </row>
        <row r="3730">
          <cell r="K3730" t="str">
            <v>VVF/BULK/EXP/042</v>
          </cell>
          <cell r="L3730" t="str">
            <v>Sea</v>
          </cell>
          <cell r="M3730" t="str">
            <v>DTA</v>
          </cell>
          <cell r="N3730" t="str">
            <v>SION</v>
          </cell>
          <cell r="O3730">
            <v>9106750023</v>
          </cell>
          <cell r="AD3730">
            <v>2907479</v>
          </cell>
          <cell r="AE3730">
            <v>42723</v>
          </cell>
          <cell r="AF3730" t="str">
            <v>16-17</v>
          </cell>
          <cell r="AG3730" t="str">
            <v>48) Dec-2016</v>
          </cell>
          <cell r="AH3730">
            <v>1</v>
          </cell>
          <cell r="AI3730">
            <v>42789</v>
          </cell>
          <cell r="AJ3730">
            <v>42753</v>
          </cell>
          <cell r="AK3730" t="str">
            <v>19451617MB1812</v>
          </cell>
          <cell r="AL3730" t="str">
            <v>UCBA0001945170224713</v>
          </cell>
          <cell r="AM3730">
            <v>42754</v>
          </cell>
          <cell r="AN3730" t="str">
            <v>CFR</v>
          </cell>
          <cell r="AO3730">
            <v>4444070</v>
          </cell>
        </row>
        <row r="3731">
          <cell r="K3731" t="str">
            <v>VVF/TAL/EXP/0764</v>
          </cell>
          <cell r="L3731" t="str">
            <v>Sea</v>
          </cell>
          <cell r="M3731" t="str">
            <v>DTA</v>
          </cell>
          <cell r="N3731" t="str">
            <v>TALOJA</v>
          </cell>
          <cell r="O3731">
            <v>9103750678</v>
          </cell>
          <cell r="AD3731">
            <v>2907488</v>
          </cell>
          <cell r="AE3731">
            <v>42723</v>
          </cell>
          <cell r="AF3731" t="str">
            <v>16-17</v>
          </cell>
          <cell r="AG3731" t="str">
            <v>48) Dec-2016</v>
          </cell>
          <cell r="AH3731">
            <v>67</v>
          </cell>
          <cell r="AI3731">
            <v>42795</v>
          </cell>
          <cell r="AK3731" t="e">
            <v>#N/A</v>
          </cell>
          <cell r="AL3731" t="e">
            <v>#N/A</v>
          </cell>
          <cell r="AN3731" t="str">
            <v>CFR</v>
          </cell>
        </row>
        <row r="3732">
          <cell r="K3732" t="str">
            <v>VVF/TAL/EXP/0765</v>
          </cell>
          <cell r="L3732" t="str">
            <v>Sea</v>
          </cell>
          <cell r="M3732" t="str">
            <v>DTA</v>
          </cell>
          <cell r="N3732" t="str">
            <v>TALOJA</v>
          </cell>
          <cell r="O3732">
            <v>9103750679</v>
          </cell>
          <cell r="AD3732">
            <v>2916209</v>
          </cell>
          <cell r="AE3732">
            <v>42723</v>
          </cell>
          <cell r="AF3732" t="str">
            <v>16-17</v>
          </cell>
          <cell r="AG3732" t="str">
            <v>48) Dec-2016</v>
          </cell>
          <cell r="AH3732">
            <v>67</v>
          </cell>
          <cell r="AI3732">
            <v>42797</v>
          </cell>
          <cell r="AJ3732">
            <v>42765</v>
          </cell>
          <cell r="AK3732" t="str">
            <v>00031617C1352</v>
          </cell>
          <cell r="AL3732" t="str">
            <v>UCBA0000003170226005</v>
          </cell>
          <cell r="AM3732">
            <v>42766</v>
          </cell>
          <cell r="AN3732" t="str">
            <v>CFR</v>
          </cell>
          <cell r="AO3732">
            <v>22393544.719999999</v>
          </cell>
        </row>
        <row r="3733">
          <cell r="K3733" t="str">
            <v>VVF/BULK/EXP/043</v>
          </cell>
          <cell r="L3733" t="str">
            <v>Sea</v>
          </cell>
          <cell r="M3733" t="str">
            <v>DTA</v>
          </cell>
          <cell r="N3733" t="str">
            <v>SION</v>
          </cell>
          <cell r="O3733">
            <v>9106750023</v>
          </cell>
          <cell r="AD3733">
            <v>2931377</v>
          </cell>
          <cell r="AE3733">
            <v>42724</v>
          </cell>
          <cell r="AF3733" t="str">
            <v>16-17</v>
          </cell>
          <cell r="AG3733" t="str">
            <v>48) Dec-2016</v>
          </cell>
          <cell r="AH3733">
            <v>1</v>
          </cell>
          <cell r="AI3733">
            <v>42789</v>
          </cell>
          <cell r="AJ3733">
            <v>42753</v>
          </cell>
          <cell r="AK3733" t="str">
            <v>19451617MB1812</v>
          </cell>
          <cell r="AL3733" t="str">
            <v>UCBA0001945170224714</v>
          </cell>
          <cell r="AM3733">
            <v>42754</v>
          </cell>
          <cell r="AN3733" t="str">
            <v>CFR</v>
          </cell>
          <cell r="AO3733">
            <v>4445753.76</v>
          </cell>
        </row>
        <row r="3734">
          <cell r="K3734" t="str">
            <v>VVF/TAL/EXP/0766</v>
          </cell>
          <cell r="L3734" t="str">
            <v>Sea</v>
          </cell>
          <cell r="M3734" t="str">
            <v>DTA</v>
          </cell>
          <cell r="N3734" t="str">
            <v>TALOJA</v>
          </cell>
          <cell r="O3734">
            <v>9103750694</v>
          </cell>
          <cell r="AD3734">
            <v>2937191</v>
          </cell>
          <cell r="AE3734">
            <v>42724</v>
          </cell>
          <cell r="AF3734" t="str">
            <v>16-17</v>
          </cell>
          <cell r="AG3734" t="str">
            <v>48) Dec-2016</v>
          </cell>
          <cell r="AH3734">
            <v>1</v>
          </cell>
          <cell r="AI3734">
            <v>42797</v>
          </cell>
          <cell r="AJ3734">
            <v>42756</v>
          </cell>
          <cell r="AK3734" t="str">
            <v>00031617C1354</v>
          </cell>
          <cell r="AL3734" t="str">
            <v>UCBA0000003170225146</v>
          </cell>
          <cell r="AM3734">
            <v>42758</v>
          </cell>
          <cell r="AN3734" t="str">
            <v>CFR</v>
          </cell>
          <cell r="AO3734">
            <v>2991200</v>
          </cell>
        </row>
        <row r="3735">
          <cell r="K3735" t="str">
            <v>VVF/TAL/EXP/0769</v>
          </cell>
          <cell r="L3735" t="str">
            <v>Sea</v>
          </cell>
          <cell r="M3735" t="str">
            <v>DTA</v>
          </cell>
          <cell r="N3735" t="str">
            <v>TALOJA</v>
          </cell>
          <cell r="O3735">
            <v>9103750683</v>
          </cell>
          <cell r="AD3735">
            <v>2943912</v>
          </cell>
          <cell r="AE3735">
            <v>42724</v>
          </cell>
          <cell r="AF3735" t="str">
            <v>16-17</v>
          </cell>
          <cell r="AG3735" t="str">
            <v>48) Dec-2016</v>
          </cell>
          <cell r="AH3735">
            <v>1</v>
          </cell>
          <cell r="AI3735">
            <v>42797</v>
          </cell>
          <cell r="AJ3735">
            <v>42756</v>
          </cell>
          <cell r="AK3735" t="str">
            <v>00031617C1353</v>
          </cell>
          <cell r="AL3735" t="str">
            <v>UCBA0000003170225143</v>
          </cell>
          <cell r="AM3735">
            <v>42758</v>
          </cell>
          <cell r="AN3735" t="str">
            <v>CFR</v>
          </cell>
          <cell r="AO3735">
            <v>1494925.73</v>
          </cell>
        </row>
        <row r="3736">
          <cell r="K3736" t="str">
            <v>VVF/TAL/EXP/0768</v>
          </cell>
          <cell r="L3736" t="str">
            <v>Sea</v>
          </cell>
          <cell r="M3736" t="str">
            <v>DTA</v>
          </cell>
          <cell r="N3736" t="str">
            <v>TALOJA</v>
          </cell>
          <cell r="O3736">
            <v>9103750681</v>
          </cell>
          <cell r="AD3736">
            <v>2943915</v>
          </cell>
          <cell r="AE3736">
            <v>42724</v>
          </cell>
          <cell r="AF3736" t="str">
            <v>16-17</v>
          </cell>
          <cell r="AG3736" t="str">
            <v>48) Dec-2016</v>
          </cell>
          <cell r="AH3736">
            <v>67</v>
          </cell>
          <cell r="AI3736">
            <v>42797</v>
          </cell>
          <cell r="AJ3736">
            <v>42768</v>
          </cell>
          <cell r="AK3736" t="str">
            <v>116217XUC000102</v>
          </cell>
          <cell r="AL3736" t="str">
            <v>BKDN0461162100533408</v>
          </cell>
          <cell r="AM3736">
            <v>42800</v>
          </cell>
          <cell r="AN3736" t="str">
            <v>cif</v>
          </cell>
          <cell r="AO3736">
            <v>26747.7</v>
          </cell>
        </row>
        <row r="3737">
          <cell r="K3737" t="str">
            <v>VVF/TAL/EXP/0770</v>
          </cell>
          <cell r="L3737" t="str">
            <v>Sea</v>
          </cell>
          <cell r="M3737" t="str">
            <v>DTA</v>
          </cell>
          <cell r="N3737" t="str">
            <v>TALOJA</v>
          </cell>
          <cell r="O3737">
            <v>9103750682</v>
          </cell>
          <cell r="AD3737">
            <v>2957642</v>
          </cell>
          <cell r="AE3737">
            <v>42724</v>
          </cell>
          <cell r="AF3737" t="str">
            <v>16-17</v>
          </cell>
          <cell r="AG3737" t="str">
            <v>48) Dec-2016</v>
          </cell>
          <cell r="AH3737">
            <v>67</v>
          </cell>
          <cell r="AI3737">
            <v>42797</v>
          </cell>
          <cell r="AK3737" t="e">
            <v>#N/A</v>
          </cell>
          <cell r="AL3737" t="e">
            <v>#N/A</v>
          </cell>
          <cell r="AN3737" t="str">
            <v>cif</v>
          </cell>
        </row>
        <row r="3738">
          <cell r="K3738" t="str">
            <v>VVF/TAL/EXP/0771</v>
          </cell>
          <cell r="L3738" t="str">
            <v>Sea</v>
          </cell>
          <cell r="M3738" t="str">
            <v>DTA</v>
          </cell>
          <cell r="N3738" t="str">
            <v>TALOJA</v>
          </cell>
          <cell r="O3738">
            <v>9103750684</v>
          </cell>
          <cell r="AD3738">
            <v>2958110</v>
          </cell>
          <cell r="AE3738">
            <v>42725</v>
          </cell>
          <cell r="AF3738" t="str">
            <v>16-17</v>
          </cell>
          <cell r="AG3738" t="str">
            <v>48) Dec-2016</v>
          </cell>
          <cell r="AH3738">
            <v>1</v>
          </cell>
          <cell r="AI3738">
            <v>42797</v>
          </cell>
          <cell r="AJ3738">
            <v>42756</v>
          </cell>
          <cell r="AK3738" t="str">
            <v>00031617C1353</v>
          </cell>
          <cell r="AL3738" t="str">
            <v>UCBA0000003170225144</v>
          </cell>
          <cell r="AM3738">
            <v>42758</v>
          </cell>
          <cell r="AN3738" t="str">
            <v>CFR</v>
          </cell>
          <cell r="AO3738">
            <v>2998848</v>
          </cell>
        </row>
        <row r="3739">
          <cell r="K3739" t="str">
            <v>VVF/TAL/EXP/0772</v>
          </cell>
          <cell r="L3739" t="str">
            <v>Sea</v>
          </cell>
          <cell r="M3739" t="str">
            <v>DTA</v>
          </cell>
          <cell r="N3739" t="str">
            <v>TALOJA</v>
          </cell>
          <cell r="O3739">
            <v>9103750686</v>
          </cell>
          <cell r="AD3739">
            <v>2958446</v>
          </cell>
          <cell r="AE3739">
            <v>42725</v>
          </cell>
          <cell r="AF3739" t="str">
            <v>16-17</v>
          </cell>
          <cell r="AG3739" t="str">
            <v>48) Dec-2016</v>
          </cell>
          <cell r="AH3739">
            <v>67</v>
          </cell>
          <cell r="AI3739">
            <v>42797</v>
          </cell>
          <cell r="AK3739" t="e">
            <v>#N/A</v>
          </cell>
          <cell r="AL3739" t="e">
            <v>#N/A</v>
          </cell>
          <cell r="AN3739" t="str">
            <v>cif</v>
          </cell>
        </row>
        <row r="3740">
          <cell r="K3740" t="str">
            <v>VVF/TAL/EXP/0780</v>
          </cell>
          <cell r="L3740" t="str">
            <v>Sea</v>
          </cell>
          <cell r="M3740" t="str">
            <v>DTA</v>
          </cell>
          <cell r="N3740" t="str">
            <v>TALOJA</v>
          </cell>
          <cell r="O3740">
            <v>9103750693</v>
          </cell>
          <cell r="AD3740">
            <v>2969076</v>
          </cell>
          <cell r="AE3740">
            <v>42725</v>
          </cell>
          <cell r="AF3740" t="str">
            <v>16-17</v>
          </cell>
          <cell r="AG3740" t="str">
            <v>48) Dec-2016</v>
          </cell>
          <cell r="AH3740">
            <v>67</v>
          </cell>
          <cell r="AI3740">
            <v>42797</v>
          </cell>
          <cell r="AK3740" t="e">
            <v>#N/A</v>
          </cell>
          <cell r="AL3740" t="e">
            <v>#N/A</v>
          </cell>
          <cell r="AN3740" t="str">
            <v>CFR</v>
          </cell>
        </row>
        <row r="3741">
          <cell r="K3741" t="str">
            <v>VVF/TAL/EXP/0779</v>
          </cell>
          <cell r="L3741" t="str">
            <v>Sea</v>
          </cell>
          <cell r="M3741" t="str">
            <v>DTA</v>
          </cell>
          <cell r="N3741" t="str">
            <v>TALOJA</v>
          </cell>
          <cell r="O3741">
            <v>9103750695</v>
          </cell>
          <cell r="AD3741">
            <v>2969084</v>
          </cell>
          <cell r="AE3741">
            <v>42725</v>
          </cell>
          <cell r="AF3741" t="str">
            <v>16-17</v>
          </cell>
          <cell r="AG3741" t="str">
            <v>48) Dec-2016</v>
          </cell>
          <cell r="AH3741">
            <v>1</v>
          </cell>
          <cell r="AI3741">
            <v>42797</v>
          </cell>
          <cell r="AJ3741">
            <v>42756</v>
          </cell>
          <cell r="AK3741" t="str">
            <v>00031617C1354</v>
          </cell>
          <cell r="AL3741" t="str">
            <v>UCBA0000003170225145</v>
          </cell>
          <cell r="AM3741">
            <v>42758</v>
          </cell>
          <cell r="AN3741" t="str">
            <v>CFR</v>
          </cell>
          <cell r="AO3741">
            <v>1491113.2</v>
          </cell>
        </row>
        <row r="3742">
          <cell r="K3742" t="str">
            <v>VVF/TAL/EXP/0778</v>
          </cell>
          <cell r="L3742" t="str">
            <v>Sea</v>
          </cell>
          <cell r="M3742" t="str">
            <v>DTA</v>
          </cell>
          <cell r="N3742" t="str">
            <v>TALOJA</v>
          </cell>
          <cell r="O3742">
            <v>9103750691</v>
          </cell>
          <cell r="AD3742">
            <v>2969091</v>
          </cell>
          <cell r="AE3742">
            <v>42725</v>
          </cell>
          <cell r="AF3742" t="str">
            <v>16-17</v>
          </cell>
          <cell r="AG3742" t="str">
            <v>48) Dec-2016</v>
          </cell>
          <cell r="AH3742">
            <v>67</v>
          </cell>
          <cell r="AI3742">
            <v>42797</v>
          </cell>
          <cell r="AK3742" t="e">
            <v>#N/A</v>
          </cell>
          <cell r="AL3742" t="e">
            <v>#N/A</v>
          </cell>
          <cell r="AN3742" t="str">
            <v>CFR</v>
          </cell>
        </row>
        <row r="3743">
          <cell r="K3743" t="str">
            <v>VVF/TAL/EXP/0777</v>
          </cell>
          <cell r="L3743" t="str">
            <v>Sea</v>
          </cell>
          <cell r="M3743" t="str">
            <v>DTA</v>
          </cell>
          <cell r="N3743" t="str">
            <v>TALOJA</v>
          </cell>
          <cell r="O3743">
            <v>9103750689</v>
          </cell>
          <cell r="AD3743">
            <v>2969166</v>
          </cell>
          <cell r="AE3743">
            <v>42725</v>
          </cell>
          <cell r="AF3743" t="str">
            <v>16-17</v>
          </cell>
          <cell r="AG3743" t="str">
            <v>48) Dec-2016</v>
          </cell>
          <cell r="AH3743">
            <v>67</v>
          </cell>
          <cell r="AI3743">
            <v>42797</v>
          </cell>
          <cell r="AK3743" t="e">
            <v>#N/A</v>
          </cell>
          <cell r="AL3743" t="e">
            <v>#N/A</v>
          </cell>
          <cell r="AN3743" t="str">
            <v>FOB</v>
          </cell>
        </row>
        <row r="3744">
          <cell r="K3744" t="str">
            <v>VVF/TAL/EXP/0776</v>
          </cell>
          <cell r="L3744" t="str">
            <v>Sea</v>
          </cell>
          <cell r="M3744" t="str">
            <v>DTA</v>
          </cell>
          <cell r="N3744" t="str">
            <v>TALOJA</v>
          </cell>
          <cell r="O3744">
            <v>9103750690</v>
          </cell>
          <cell r="AD3744">
            <v>2969198</v>
          </cell>
          <cell r="AE3744">
            <v>42715</v>
          </cell>
          <cell r="AF3744" t="str">
            <v>16-17</v>
          </cell>
          <cell r="AG3744" t="str">
            <v>48) Dec-2016</v>
          </cell>
          <cell r="AH3744">
            <v>67</v>
          </cell>
          <cell r="AI3744">
            <v>42797</v>
          </cell>
          <cell r="AK3744" t="e">
            <v>#N/A</v>
          </cell>
          <cell r="AL3744" t="e">
            <v>#N/A</v>
          </cell>
          <cell r="AN3744" t="str">
            <v>cfr</v>
          </cell>
        </row>
        <row r="3745">
          <cell r="K3745" t="str">
            <v>VVF/TAL/EXP/0774</v>
          </cell>
          <cell r="L3745" t="str">
            <v>Sea</v>
          </cell>
          <cell r="M3745" t="str">
            <v>DTA</v>
          </cell>
          <cell r="N3745" t="str">
            <v>TALOJA</v>
          </cell>
          <cell r="O3745">
            <v>9103750688</v>
          </cell>
          <cell r="AD3745">
            <v>2969351</v>
          </cell>
          <cell r="AE3745">
            <v>42725</v>
          </cell>
          <cell r="AF3745" t="str">
            <v>16-17</v>
          </cell>
          <cell r="AG3745" t="str">
            <v>48) Dec-2016</v>
          </cell>
          <cell r="AH3745">
            <v>67</v>
          </cell>
          <cell r="AI3745">
            <v>42797</v>
          </cell>
          <cell r="AK3745" t="e">
            <v>#N/A</v>
          </cell>
          <cell r="AL3745" t="e">
            <v>#N/A</v>
          </cell>
          <cell r="AN3745" t="str">
            <v>cif</v>
          </cell>
        </row>
        <row r="3746">
          <cell r="K3746" t="str">
            <v>VVF/TAL/EXP/0775</v>
          </cell>
          <cell r="L3746" t="str">
            <v>Sea</v>
          </cell>
          <cell r="M3746" t="str">
            <v>DTA</v>
          </cell>
          <cell r="N3746" t="str">
            <v>TALOJA</v>
          </cell>
          <cell r="O3746">
            <v>9103750690</v>
          </cell>
          <cell r="AD3746">
            <v>2969357</v>
          </cell>
          <cell r="AE3746">
            <v>42725</v>
          </cell>
          <cell r="AF3746" t="str">
            <v>16-17</v>
          </cell>
          <cell r="AG3746" t="str">
            <v>48) Dec-2016</v>
          </cell>
          <cell r="AH3746">
            <v>67</v>
          </cell>
          <cell r="AI3746">
            <v>42797</v>
          </cell>
          <cell r="AK3746" t="e">
            <v>#N/A</v>
          </cell>
          <cell r="AL3746" t="e">
            <v>#N/A</v>
          </cell>
          <cell r="AN3746" t="str">
            <v>cfr</v>
          </cell>
        </row>
        <row r="3747">
          <cell r="K3747" t="str">
            <v>VVF/TAL/EXP/0773</v>
          </cell>
          <cell r="L3747" t="str">
            <v>Sea</v>
          </cell>
          <cell r="M3747" t="str">
            <v>DTA</v>
          </cell>
          <cell r="N3747" t="str">
            <v>TALOJA</v>
          </cell>
          <cell r="O3747">
            <v>9103750687</v>
          </cell>
          <cell r="AD3747">
            <v>2969365</v>
          </cell>
          <cell r="AE3747">
            <v>42725</v>
          </cell>
          <cell r="AF3747" t="str">
            <v>16-17</v>
          </cell>
          <cell r="AG3747" t="str">
            <v>48) Dec-2016</v>
          </cell>
          <cell r="AH3747">
            <v>67</v>
          </cell>
          <cell r="AI3747">
            <v>42797</v>
          </cell>
          <cell r="AK3747" t="e">
            <v>#N/A</v>
          </cell>
          <cell r="AL3747" t="e">
            <v>#N/A</v>
          </cell>
          <cell r="AN3747" t="str">
            <v>CIF</v>
          </cell>
        </row>
        <row r="3748">
          <cell r="K3748" t="str">
            <v>VVF/TAL/EXP/0781</v>
          </cell>
          <cell r="L3748" t="str">
            <v>Sea</v>
          </cell>
          <cell r="M3748" t="str">
            <v>DTA</v>
          </cell>
          <cell r="N3748" t="str">
            <v>TALOJA</v>
          </cell>
          <cell r="O3748">
            <v>9103750692</v>
          </cell>
          <cell r="AD3748">
            <v>2969437</v>
          </cell>
          <cell r="AE3748">
            <v>42725</v>
          </cell>
          <cell r="AF3748" t="str">
            <v>16-17</v>
          </cell>
          <cell r="AG3748" t="str">
            <v>48) Dec-2016</v>
          </cell>
          <cell r="AH3748">
            <v>67</v>
          </cell>
          <cell r="AI3748">
            <v>42797</v>
          </cell>
          <cell r="AK3748" t="e">
            <v>#N/A</v>
          </cell>
          <cell r="AL3748" t="e">
            <v>#N/A</v>
          </cell>
          <cell r="AN3748" t="str">
            <v>cif</v>
          </cell>
        </row>
        <row r="3749">
          <cell r="K3749" t="str">
            <v>VVF/TAL/EXP/0782</v>
          </cell>
          <cell r="L3749" t="str">
            <v>Sea</v>
          </cell>
          <cell r="M3749" t="str">
            <v>DTA</v>
          </cell>
          <cell r="N3749" t="str">
            <v>TALOJA</v>
          </cell>
          <cell r="O3749">
            <v>9103750696</v>
          </cell>
          <cell r="AD3749">
            <v>2981156</v>
          </cell>
          <cell r="AE3749">
            <v>42726</v>
          </cell>
          <cell r="AF3749" t="str">
            <v>16-17</v>
          </cell>
          <cell r="AG3749" t="str">
            <v>48) Dec-2016</v>
          </cell>
          <cell r="AH3749">
            <v>67</v>
          </cell>
          <cell r="AI3749">
            <v>42797</v>
          </cell>
          <cell r="AK3749" t="e">
            <v>#N/A</v>
          </cell>
          <cell r="AL3749" t="e">
            <v>#N/A</v>
          </cell>
          <cell r="AN3749" t="str">
            <v>cif</v>
          </cell>
        </row>
        <row r="3750">
          <cell r="K3750" t="str">
            <v>VVF/BULK/EXP/045</v>
          </cell>
          <cell r="L3750" t="str">
            <v>Sea</v>
          </cell>
          <cell r="M3750" t="str">
            <v>DTA</v>
          </cell>
          <cell r="N3750" t="str">
            <v>SION</v>
          </cell>
          <cell r="O3750">
            <v>9106750024</v>
          </cell>
          <cell r="AD3750">
            <v>2981179</v>
          </cell>
          <cell r="AE3750">
            <v>42726</v>
          </cell>
          <cell r="AF3750" t="str">
            <v>16-17</v>
          </cell>
          <cell r="AG3750" t="str">
            <v>48) Dec-2016</v>
          </cell>
          <cell r="AH3750">
            <v>1</v>
          </cell>
          <cell r="AI3750">
            <v>42789</v>
          </cell>
          <cell r="AJ3750">
            <v>42790</v>
          </cell>
          <cell r="AK3750" t="str">
            <v>19451617MB1869</v>
          </cell>
          <cell r="AL3750" t="str">
            <v>UCBA0001945170229007</v>
          </cell>
          <cell r="AM3750">
            <v>42793</v>
          </cell>
          <cell r="AN3750" t="str">
            <v>CFR</v>
          </cell>
          <cell r="AO3750">
            <v>2016900</v>
          </cell>
        </row>
        <row r="3751">
          <cell r="K3751" t="str">
            <v>VVF/BULK/EXP/044</v>
          </cell>
          <cell r="L3751" t="str">
            <v>Sea</v>
          </cell>
          <cell r="M3751" t="str">
            <v>DTA</v>
          </cell>
          <cell r="N3751" t="str">
            <v>SION</v>
          </cell>
          <cell r="O3751">
            <v>9106750023</v>
          </cell>
          <cell r="AD3751">
            <v>2981184</v>
          </cell>
          <cell r="AE3751">
            <v>42726</v>
          </cell>
          <cell r="AF3751" t="str">
            <v>16-17</v>
          </cell>
          <cell r="AG3751" t="str">
            <v>48) Dec-2016</v>
          </cell>
          <cell r="AH3751">
            <v>1</v>
          </cell>
          <cell r="AI3751">
            <v>42789</v>
          </cell>
          <cell r="AJ3751">
            <v>42753</v>
          </cell>
          <cell r="AK3751" t="str">
            <v>19451617MB1812</v>
          </cell>
          <cell r="AL3751" t="str">
            <v>UCBA0001945170224712</v>
          </cell>
          <cell r="AM3751">
            <v>42754</v>
          </cell>
          <cell r="AN3751" t="str">
            <v>CFR</v>
          </cell>
          <cell r="AO3751">
            <v>2242235.52</v>
          </cell>
        </row>
        <row r="3752">
          <cell r="K3752" t="str">
            <v>VVF/TAL/EXP/0783</v>
          </cell>
          <cell r="L3752" t="str">
            <v>Sea</v>
          </cell>
          <cell r="M3752" t="str">
            <v>DTA</v>
          </cell>
          <cell r="N3752" t="str">
            <v>TALOJA</v>
          </cell>
          <cell r="O3752">
            <v>9103750697</v>
          </cell>
          <cell r="AD3752">
            <v>2987703</v>
          </cell>
          <cell r="AE3752">
            <v>42726</v>
          </cell>
          <cell r="AF3752" t="str">
            <v>16-17</v>
          </cell>
          <cell r="AG3752" t="str">
            <v>48) Dec-2016</v>
          </cell>
          <cell r="AH3752">
            <v>67</v>
          </cell>
          <cell r="AI3752">
            <v>42797</v>
          </cell>
          <cell r="AK3752" t="e">
            <v>#N/A</v>
          </cell>
          <cell r="AL3752" t="e">
            <v>#N/A</v>
          </cell>
          <cell r="AN3752" t="str">
            <v>cif</v>
          </cell>
        </row>
        <row r="3753">
          <cell r="K3753" t="str">
            <v>VVF/TAL/EXP/0784</v>
          </cell>
          <cell r="L3753" t="str">
            <v>Sea</v>
          </cell>
          <cell r="M3753" t="str">
            <v>DTA</v>
          </cell>
          <cell r="N3753" t="str">
            <v>TALOJA</v>
          </cell>
          <cell r="O3753">
            <v>9103750698</v>
          </cell>
          <cell r="AD3753">
            <v>2990789</v>
          </cell>
          <cell r="AE3753">
            <v>42726</v>
          </cell>
          <cell r="AF3753" t="str">
            <v>16-17</v>
          </cell>
          <cell r="AG3753" t="str">
            <v>48) Dec-2016</v>
          </cell>
          <cell r="AH3753">
            <v>67</v>
          </cell>
          <cell r="AI3753">
            <v>42797</v>
          </cell>
          <cell r="AK3753" t="e">
            <v>#N/A</v>
          </cell>
          <cell r="AL3753" t="e">
            <v>#N/A</v>
          </cell>
          <cell r="AN3753" t="str">
            <v>cif</v>
          </cell>
        </row>
        <row r="3754">
          <cell r="K3754" t="str">
            <v>VVF/TAL/EXP/0785</v>
          </cell>
          <cell r="L3754" t="str">
            <v>Sea</v>
          </cell>
          <cell r="M3754" t="str">
            <v>DTA</v>
          </cell>
          <cell r="N3754" t="str">
            <v>TALOJA</v>
          </cell>
          <cell r="O3754">
            <v>9103750699</v>
          </cell>
          <cell r="AD3754">
            <v>3004049</v>
          </cell>
          <cell r="AE3754">
            <v>42727</v>
          </cell>
          <cell r="AF3754" t="str">
            <v>16-17</v>
          </cell>
          <cell r="AG3754" t="str">
            <v>48) Dec-2016</v>
          </cell>
          <cell r="AH3754">
            <v>67</v>
          </cell>
          <cell r="AI3754">
            <v>42797</v>
          </cell>
          <cell r="AK3754" t="e">
            <v>#N/A</v>
          </cell>
          <cell r="AL3754" t="e">
            <v>#N/A</v>
          </cell>
          <cell r="AN3754" t="str">
            <v>cif</v>
          </cell>
        </row>
        <row r="3755">
          <cell r="K3755" t="str">
            <v>VVF/TAL/EXP/0788</v>
          </cell>
          <cell r="L3755" t="str">
            <v>Sea</v>
          </cell>
          <cell r="M3755" t="str">
            <v>DTA</v>
          </cell>
          <cell r="N3755" t="str">
            <v>TALOJA</v>
          </cell>
          <cell r="O3755">
            <v>9103750701</v>
          </cell>
          <cell r="AD3755">
            <v>3014179</v>
          </cell>
          <cell r="AE3755">
            <v>42727</v>
          </cell>
          <cell r="AF3755" t="str">
            <v>16-17</v>
          </cell>
          <cell r="AG3755" t="str">
            <v>48) Dec-2016</v>
          </cell>
          <cell r="AH3755">
            <v>67</v>
          </cell>
          <cell r="AI3755">
            <v>42797</v>
          </cell>
          <cell r="AK3755" t="e">
            <v>#N/A</v>
          </cell>
          <cell r="AL3755" t="e">
            <v>#N/A</v>
          </cell>
          <cell r="AN3755" t="str">
            <v>cif</v>
          </cell>
        </row>
        <row r="3756">
          <cell r="K3756" t="str">
            <v>VVF/TAL/EXP/0787</v>
          </cell>
          <cell r="L3756" t="str">
            <v>Sea</v>
          </cell>
          <cell r="M3756" t="str">
            <v>DTA</v>
          </cell>
          <cell r="N3756" t="str">
            <v>TALOJA</v>
          </cell>
          <cell r="O3756">
            <v>9103750700</v>
          </cell>
          <cell r="AD3756">
            <v>3014208</v>
          </cell>
          <cell r="AE3756">
            <v>42727</v>
          </cell>
          <cell r="AF3756" t="str">
            <v>16-17</v>
          </cell>
          <cell r="AG3756" t="str">
            <v>48) Dec-2016</v>
          </cell>
          <cell r="AH3756">
            <v>67</v>
          </cell>
          <cell r="AI3756">
            <v>42797</v>
          </cell>
          <cell r="AK3756" t="e">
            <v>#N/A</v>
          </cell>
          <cell r="AL3756" t="e">
            <v>#N/A</v>
          </cell>
          <cell r="AN3756" t="str">
            <v>cfr</v>
          </cell>
        </row>
        <row r="3757">
          <cell r="K3757" t="str">
            <v>VVF/TAL/EXP/0789</v>
          </cell>
          <cell r="L3757" t="str">
            <v>Sea</v>
          </cell>
          <cell r="M3757" t="str">
            <v>DTA</v>
          </cell>
          <cell r="N3757" t="str">
            <v>TALOJA</v>
          </cell>
          <cell r="O3757">
            <v>9103750706</v>
          </cell>
          <cell r="AD3757">
            <v>3014442</v>
          </cell>
          <cell r="AE3757">
            <v>42727</v>
          </cell>
          <cell r="AF3757" t="str">
            <v>16-17</v>
          </cell>
          <cell r="AG3757" t="str">
            <v>48) Dec-2016</v>
          </cell>
          <cell r="AH3757">
            <v>67</v>
          </cell>
          <cell r="AI3757">
            <v>42797</v>
          </cell>
          <cell r="AK3757" t="e">
            <v>#N/A</v>
          </cell>
          <cell r="AL3757" t="e">
            <v>#N/A</v>
          </cell>
          <cell r="AN3757" t="str">
            <v>cif</v>
          </cell>
        </row>
        <row r="3758">
          <cell r="K3758" t="str">
            <v>VVF/TAL/EXP/0790</v>
          </cell>
          <cell r="L3758" t="str">
            <v>Sea</v>
          </cell>
          <cell r="M3758" t="str">
            <v>DTA</v>
          </cell>
          <cell r="N3758" t="str">
            <v>TALOJA</v>
          </cell>
          <cell r="O3758">
            <v>9103750707</v>
          </cell>
          <cell r="AD3758">
            <v>3034406</v>
          </cell>
          <cell r="AE3758">
            <v>42728</v>
          </cell>
          <cell r="AF3758" t="str">
            <v>16-17</v>
          </cell>
          <cell r="AG3758" t="str">
            <v>48) Dec-2016</v>
          </cell>
          <cell r="AH3758">
            <v>67</v>
          </cell>
          <cell r="AI3758">
            <v>42797</v>
          </cell>
          <cell r="AK3758" t="e">
            <v>#N/A</v>
          </cell>
          <cell r="AL3758" t="e">
            <v>#N/A</v>
          </cell>
          <cell r="AN3758" t="str">
            <v>cif</v>
          </cell>
        </row>
        <row r="3759">
          <cell r="K3759" t="str">
            <v>VVF/TAL/EXP/0791</v>
          </cell>
          <cell r="L3759" t="str">
            <v>Sea</v>
          </cell>
          <cell r="M3759" t="str">
            <v>DTA</v>
          </cell>
          <cell r="N3759" t="str">
            <v>TALOJA</v>
          </cell>
          <cell r="O3759">
            <v>9103750702</v>
          </cell>
          <cell r="AD3759">
            <v>3034434</v>
          </cell>
          <cell r="AE3759">
            <v>42728</v>
          </cell>
          <cell r="AF3759" t="str">
            <v>16-17</v>
          </cell>
          <cell r="AG3759" t="str">
            <v>48) Dec-2016</v>
          </cell>
          <cell r="AH3759">
            <v>67</v>
          </cell>
          <cell r="AI3759">
            <v>42797</v>
          </cell>
          <cell r="AK3759" t="e">
            <v>#N/A</v>
          </cell>
          <cell r="AL3759" t="e">
            <v>#N/A</v>
          </cell>
          <cell r="AN3759" t="str">
            <v>cif</v>
          </cell>
        </row>
        <row r="3760">
          <cell r="K3760" t="str">
            <v>VVF/TAL/EXP/0794</v>
          </cell>
          <cell r="L3760" t="str">
            <v>Sea</v>
          </cell>
          <cell r="M3760" t="str">
            <v>DTA</v>
          </cell>
          <cell r="N3760" t="str">
            <v>TALOJA</v>
          </cell>
          <cell r="O3760">
            <v>9103750704</v>
          </cell>
          <cell r="AD3760">
            <v>3038857</v>
          </cell>
          <cell r="AE3760">
            <v>42728</v>
          </cell>
          <cell r="AF3760" t="str">
            <v>16-17</v>
          </cell>
          <cell r="AG3760" t="str">
            <v>48) Dec-2016</v>
          </cell>
          <cell r="AH3760">
            <v>67</v>
          </cell>
          <cell r="AI3760">
            <v>42800</v>
          </cell>
          <cell r="AK3760" t="e">
            <v>#N/A</v>
          </cell>
          <cell r="AL3760" t="e">
            <v>#N/A</v>
          </cell>
          <cell r="AN3760" t="str">
            <v>cif</v>
          </cell>
        </row>
        <row r="3761">
          <cell r="K3761" t="str">
            <v>VVF/TAL/EXP/0792</v>
          </cell>
          <cell r="L3761" t="str">
            <v>Sea</v>
          </cell>
          <cell r="M3761" t="str">
            <v>DTA</v>
          </cell>
          <cell r="N3761" t="str">
            <v>TALOJA</v>
          </cell>
          <cell r="O3761">
            <v>9103750705</v>
          </cell>
          <cell r="AD3761">
            <v>3038859</v>
          </cell>
          <cell r="AE3761">
            <v>42728</v>
          </cell>
          <cell r="AF3761" t="str">
            <v>16-17</v>
          </cell>
          <cell r="AG3761" t="str">
            <v>48) Dec-2016</v>
          </cell>
          <cell r="AH3761">
            <v>67</v>
          </cell>
          <cell r="AI3761">
            <v>42800</v>
          </cell>
          <cell r="AJ3761">
            <v>42773</v>
          </cell>
          <cell r="AK3761" t="str">
            <v>0160FBC17000092</v>
          </cell>
          <cell r="AL3761" t="str">
            <v>BKID0000160170152333</v>
          </cell>
          <cell r="AM3761">
            <v>42774</v>
          </cell>
          <cell r="AN3761" t="str">
            <v>cif</v>
          </cell>
          <cell r="AO3761">
            <v>27083.02</v>
          </cell>
        </row>
        <row r="3762">
          <cell r="K3762" t="str">
            <v>VVF/TAL/EXP/0793</v>
          </cell>
          <cell r="L3762" t="str">
            <v>Sea</v>
          </cell>
          <cell r="M3762" t="str">
            <v>DTA</v>
          </cell>
          <cell r="N3762" t="str">
            <v>TALOJA</v>
          </cell>
          <cell r="O3762">
            <v>9103750708</v>
          </cell>
          <cell r="AD3762">
            <v>3038862</v>
          </cell>
          <cell r="AE3762">
            <v>42728</v>
          </cell>
          <cell r="AF3762" t="str">
            <v>16-17</v>
          </cell>
          <cell r="AG3762" t="str">
            <v>48) Dec-2016</v>
          </cell>
          <cell r="AH3762">
            <v>67</v>
          </cell>
          <cell r="AI3762">
            <v>42800</v>
          </cell>
          <cell r="AJ3762">
            <v>42773</v>
          </cell>
          <cell r="AK3762" t="str">
            <v>0160FBC17000095</v>
          </cell>
          <cell r="AL3762" t="str">
            <v>BKID0000160170152336</v>
          </cell>
          <cell r="AM3762">
            <v>42774</v>
          </cell>
          <cell r="AN3762" t="str">
            <v>cif</v>
          </cell>
          <cell r="AO3762">
            <v>59254.18</v>
          </cell>
        </row>
        <row r="3763">
          <cell r="K3763" t="str">
            <v>VVF/TAL/EXP/0797</v>
          </cell>
          <cell r="L3763" t="str">
            <v>Sea</v>
          </cell>
          <cell r="M3763" t="str">
            <v>DTA</v>
          </cell>
          <cell r="N3763" t="str">
            <v>TALOJA</v>
          </cell>
          <cell r="O3763">
            <v>9103750711</v>
          </cell>
          <cell r="AD3763">
            <v>3055477</v>
          </cell>
          <cell r="AE3763">
            <v>42730</v>
          </cell>
          <cell r="AF3763" t="str">
            <v>16-17</v>
          </cell>
          <cell r="AG3763" t="str">
            <v>48) Dec-2016</v>
          </cell>
          <cell r="AH3763">
            <v>67</v>
          </cell>
          <cell r="AI3763">
            <v>42800</v>
          </cell>
          <cell r="AJ3763">
            <v>42758</v>
          </cell>
          <cell r="AK3763" t="str">
            <v>116217XSC000056</v>
          </cell>
          <cell r="AL3763" t="str">
            <v>BKDN0461162100533506</v>
          </cell>
          <cell r="AM3763">
            <v>42800</v>
          </cell>
          <cell r="AN3763" t="str">
            <v>cif</v>
          </cell>
          <cell r="AO3763">
            <v>14400</v>
          </cell>
        </row>
        <row r="3764">
          <cell r="K3764" t="str">
            <v>VVF/TAL/EXP/0796</v>
          </cell>
          <cell r="L3764" t="str">
            <v>Sea</v>
          </cell>
          <cell r="M3764" t="str">
            <v>DTA</v>
          </cell>
          <cell r="N3764" t="str">
            <v>TALOJA</v>
          </cell>
          <cell r="O3764">
            <v>9103750709</v>
          </cell>
          <cell r="AD3764">
            <v>3055479</v>
          </cell>
          <cell r="AE3764">
            <v>42730</v>
          </cell>
          <cell r="AF3764" t="str">
            <v>16-17</v>
          </cell>
          <cell r="AG3764" t="str">
            <v>48) Dec-2016</v>
          </cell>
          <cell r="AH3764">
            <v>67</v>
          </cell>
          <cell r="AI3764">
            <v>42800</v>
          </cell>
          <cell r="AJ3764">
            <v>42773</v>
          </cell>
          <cell r="AK3764" t="str">
            <v>0160FBC17000096</v>
          </cell>
          <cell r="AL3764" t="str">
            <v>BKID0000160170152337</v>
          </cell>
          <cell r="AM3764">
            <v>42774</v>
          </cell>
          <cell r="AN3764" t="str">
            <v>cif</v>
          </cell>
          <cell r="AO3764">
            <v>58619.18</v>
          </cell>
        </row>
        <row r="3765">
          <cell r="K3765" t="str">
            <v>VVF/TAL/EXP/0798</v>
          </cell>
          <cell r="L3765" t="str">
            <v>Sea</v>
          </cell>
          <cell r="M3765" t="str">
            <v>DTA</v>
          </cell>
          <cell r="N3765" t="str">
            <v>TALOJA</v>
          </cell>
          <cell r="O3765">
            <v>9103750712</v>
          </cell>
          <cell r="AD3765">
            <v>3055483</v>
          </cell>
          <cell r="AE3765">
            <v>42730</v>
          </cell>
          <cell r="AF3765" t="str">
            <v>16-17</v>
          </cell>
          <cell r="AG3765" t="str">
            <v>48) Dec-2016</v>
          </cell>
          <cell r="AH3765">
            <v>67</v>
          </cell>
          <cell r="AI3765">
            <v>42800</v>
          </cell>
          <cell r="AJ3765">
            <v>42760</v>
          </cell>
          <cell r="AK3765" t="str">
            <v>116217XSC000057</v>
          </cell>
          <cell r="AL3765" t="str">
            <v>BKDN0461162100533385</v>
          </cell>
          <cell r="AM3765">
            <v>42800</v>
          </cell>
          <cell r="AN3765" t="str">
            <v>cif</v>
          </cell>
          <cell r="AO3765">
            <v>14400</v>
          </cell>
        </row>
        <row r="3766">
          <cell r="K3766" t="str">
            <v>VVF/TAL/EXP/0801</v>
          </cell>
          <cell r="L3766" t="str">
            <v>Sea</v>
          </cell>
          <cell r="M3766" t="str">
            <v>DTA</v>
          </cell>
          <cell r="N3766" t="str">
            <v>TALOJA</v>
          </cell>
          <cell r="O3766">
            <v>9103750714</v>
          </cell>
          <cell r="AD3766">
            <v>3062577</v>
          </cell>
          <cell r="AE3766">
            <v>42730</v>
          </cell>
          <cell r="AF3766" t="str">
            <v>16-17</v>
          </cell>
          <cell r="AG3766" t="str">
            <v>48) Dec-2016</v>
          </cell>
          <cell r="AH3766">
            <v>67</v>
          </cell>
          <cell r="AI3766">
            <v>42800</v>
          </cell>
          <cell r="AJ3766">
            <v>42773</v>
          </cell>
          <cell r="AK3766" t="str">
            <v>0160FBC17000094</v>
          </cell>
          <cell r="AL3766" t="str">
            <v>BKID0000160170152335</v>
          </cell>
          <cell r="AM3766">
            <v>42774</v>
          </cell>
          <cell r="AN3766" t="str">
            <v>cif</v>
          </cell>
          <cell r="AO3766">
            <v>26720.22</v>
          </cell>
        </row>
        <row r="3767">
          <cell r="K3767" t="str">
            <v>VVF/TAL/EXP/0800</v>
          </cell>
          <cell r="L3767" t="str">
            <v>Sea</v>
          </cell>
          <cell r="M3767" t="str">
            <v>DTA</v>
          </cell>
          <cell r="N3767" t="str">
            <v>TALOJA</v>
          </cell>
          <cell r="O3767">
            <v>9103750713</v>
          </cell>
          <cell r="AD3767">
            <v>3062665</v>
          </cell>
          <cell r="AE3767">
            <v>42730</v>
          </cell>
          <cell r="AF3767" t="str">
            <v>16-17</v>
          </cell>
          <cell r="AG3767" t="str">
            <v>48) Dec-2016</v>
          </cell>
          <cell r="AH3767">
            <v>67</v>
          </cell>
          <cell r="AI3767">
            <v>42800</v>
          </cell>
          <cell r="AJ3767">
            <v>42773</v>
          </cell>
          <cell r="AK3767" t="str">
            <v>0160FBC17000093</v>
          </cell>
          <cell r="AL3767" t="str">
            <v>BKID0000160170152334</v>
          </cell>
          <cell r="AM3767">
            <v>42774</v>
          </cell>
          <cell r="AN3767" t="str">
            <v>cif</v>
          </cell>
          <cell r="AO3767">
            <v>60008.26</v>
          </cell>
        </row>
        <row r="3768">
          <cell r="K3768" t="str">
            <v>VVF/TAL/EXP/0803</v>
          </cell>
          <cell r="L3768" t="str">
            <v>Sea</v>
          </cell>
          <cell r="M3768" t="str">
            <v>DTA</v>
          </cell>
          <cell r="N3768" t="str">
            <v>TALOJA</v>
          </cell>
          <cell r="O3768">
            <v>9103750715</v>
          </cell>
          <cell r="AD3768">
            <v>3099044</v>
          </cell>
          <cell r="AE3768">
            <v>42732</v>
          </cell>
          <cell r="AF3768" t="str">
            <v>16-17</v>
          </cell>
          <cell r="AG3768" t="str">
            <v>48) Dec-2016</v>
          </cell>
          <cell r="AH3768">
            <v>67</v>
          </cell>
          <cell r="AI3768">
            <v>42800</v>
          </cell>
          <cell r="AJ3768">
            <v>42767</v>
          </cell>
          <cell r="AK3768" t="str">
            <v>116217XSC000090</v>
          </cell>
          <cell r="AL3768" t="str">
            <v>BKDN0461162100533434</v>
          </cell>
          <cell r="AM3768">
            <v>42800</v>
          </cell>
          <cell r="AN3768" t="str">
            <v>cif</v>
          </cell>
          <cell r="AO3768">
            <v>34320</v>
          </cell>
        </row>
        <row r="3769">
          <cell r="K3769" t="str">
            <v>VVF/TAL/EXP/0804</v>
          </cell>
          <cell r="L3769" t="str">
            <v>Sea</v>
          </cell>
          <cell r="M3769" t="str">
            <v>DTA</v>
          </cell>
          <cell r="N3769" t="str">
            <v>TALOJA</v>
          </cell>
          <cell r="O3769">
            <v>9103750716</v>
          </cell>
          <cell r="AD3769">
            <v>3104264</v>
          </cell>
          <cell r="AE3769">
            <v>42732</v>
          </cell>
          <cell r="AF3769" t="str">
            <v>16-17</v>
          </cell>
          <cell r="AG3769" t="str">
            <v>48) Dec-2016</v>
          </cell>
          <cell r="AH3769">
            <v>67</v>
          </cell>
          <cell r="AI3769">
            <v>42800</v>
          </cell>
          <cell r="AK3769" t="e">
            <v>#N/A</v>
          </cell>
          <cell r="AL3769" t="e">
            <v>#N/A</v>
          </cell>
          <cell r="AN3769" t="str">
            <v>cif</v>
          </cell>
        </row>
        <row r="3770">
          <cell r="K3770" t="str">
            <v>VVF/TAL/EXP/0795</v>
          </cell>
          <cell r="L3770" t="str">
            <v>Sea</v>
          </cell>
          <cell r="M3770" t="str">
            <v>DTA</v>
          </cell>
          <cell r="N3770" t="str">
            <v>TALOJA</v>
          </cell>
          <cell r="O3770">
            <v>9103750703</v>
          </cell>
          <cell r="AD3770">
            <v>3038837</v>
          </cell>
          <cell r="AE3770">
            <v>42728</v>
          </cell>
          <cell r="AF3770" t="str">
            <v>16-17</v>
          </cell>
          <cell r="AG3770" t="str">
            <v>48) Dec-2016</v>
          </cell>
          <cell r="AH3770">
            <v>67</v>
          </cell>
          <cell r="AI3770">
            <v>42800</v>
          </cell>
          <cell r="AK3770" t="e">
            <v>#N/A</v>
          </cell>
          <cell r="AL3770" t="e">
            <v>#N/A</v>
          </cell>
          <cell r="AN3770" t="str">
            <v>CIF</v>
          </cell>
        </row>
        <row r="3771">
          <cell r="K3771" t="str">
            <v>VVF/TAL/EXP/0799</v>
          </cell>
          <cell r="L3771" t="str">
            <v>Sea</v>
          </cell>
          <cell r="M3771" t="str">
            <v>DTA</v>
          </cell>
          <cell r="N3771" t="str">
            <v>TALOJA</v>
          </cell>
          <cell r="O3771">
            <v>9103750710</v>
          </cell>
          <cell r="AD3771">
            <v>3057255</v>
          </cell>
          <cell r="AE3771">
            <v>42730</v>
          </cell>
          <cell r="AF3771" t="str">
            <v>16-17</v>
          </cell>
          <cell r="AG3771" t="str">
            <v>48) Dec-2016</v>
          </cell>
          <cell r="AH3771">
            <v>67</v>
          </cell>
          <cell r="AI3771">
            <v>42800</v>
          </cell>
          <cell r="AK3771" t="e">
            <v>#N/A</v>
          </cell>
          <cell r="AL3771" t="e">
            <v>#N/A</v>
          </cell>
          <cell r="AN3771" t="str">
            <v>CIF</v>
          </cell>
        </row>
        <row r="3772">
          <cell r="K3772" t="str">
            <v>VVF/TAL/EXP/0802</v>
          </cell>
          <cell r="L3772" t="str">
            <v>Sea</v>
          </cell>
          <cell r="M3772" t="str">
            <v>DTA</v>
          </cell>
          <cell r="N3772" t="str">
            <v>TALOJA</v>
          </cell>
          <cell r="O3772">
            <v>9103750717</v>
          </cell>
          <cell r="AD3772">
            <v>3084655</v>
          </cell>
          <cell r="AE3772">
            <v>42731</v>
          </cell>
          <cell r="AF3772" t="str">
            <v>16-17</v>
          </cell>
          <cell r="AG3772" t="str">
            <v>48) Dec-2016</v>
          </cell>
          <cell r="AH3772">
            <v>67</v>
          </cell>
          <cell r="AI3772">
            <v>42800</v>
          </cell>
          <cell r="AK3772" t="e">
            <v>#N/A</v>
          </cell>
          <cell r="AL3772" t="e">
            <v>#N/A</v>
          </cell>
          <cell r="AN3772" t="str">
            <v>cfr</v>
          </cell>
        </row>
        <row r="3773">
          <cell r="K3773" t="str">
            <v>VVF/TAL/EXP/0805</v>
          </cell>
          <cell r="L3773" t="str">
            <v>Sea</v>
          </cell>
          <cell r="M3773" t="str">
            <v>DTA</v>
          </cell>
          <cell r="N3773" t="str">
            <v>TALOJA</v>
          </cell>
          <cell r="O3773">
            <v>9103750718</v>
          </cell>
          <cell r="AD3773">
            <v>3110305</v>
          </cell>
          <cell r="AE3773">
            <v>42732</v>
          </cell>
          <cell r="AF3773" t="str">
            <v>16-17</v>
          </cell>
          <cell r="AG3773" t="str">
            <v>48) Dec-2016</v>
          </cell>
          <cell r="AH3773">
            <v>1</v>
          </cell>
          <cell r="AI3773">
            <v>42800</v>
          </cell>
          <cell r="AK3773" t="e">
            <v>#N/A</v>
          </cell>
          <cell r="AL3773" t="e">
            <v>#N/A</v>
          </cell>
          <cell r="AN3773" t="str">
            <v>cfr</v>
          </cell>
        </row>
        <row r="3774">
          <cell r="K3774" t="str">
            <v>VVF/TAL/EXP/0806</v>
          </cell>
          <cell r="L3774" t="str">
            <v>Sea</v>
          </cell>
          <cell r="M3774" t="str">
            <v>DTA</v>
          </cell>
          <cell r="N3774" t="str">
            <v>TALOJA</v>
          </cell>
          <cell r="O3774">
            <v>9103750719</v>
          </cell>
          <cell r="AD3774">
            <v>3110880</v>
          </cell>
          <cell r="AE3774">
            <v>42732</v>
          </cell>
          <cell r="AF3774" t="str">
            <v>16-17</v>
          </cell>
          <cell r="AG3774" t="str">
            <v>48) Dec-2016</v>
          </cell>
          <cell r="AH3774">
            <v>67</v>
          </cell>
          <cell r="AI3774">
            <v>42800</v>
          </cell>
          <cell r="AK3774" t="e">
            <v>#N/A</v>
          </cell>
          <cell r="AL3774" t="e">
            <v>#N/A</v>
          </cell>
          <cell r="AN3774" t="str">
            <v>cfr</v>
          </cell>
        </row>
        <row r="3775">
          <cell r="K3775" t="str">
            <v>VVF/TAL/EXP/0807</v>
          </cell>
          <cell r="L3775" t="str">
            <v>Sea</v>
          </cell>
          <cell r="M3775" t="str">
            <v>DTA</v>
          </cell>
          <cell r="N3775" t="str">
            <v>TALOJA</v>
          </cell>
          <cell r="O3775">
            <v>9103750720</v>
          </cell>
          <cell r="AD3775">
            <v>3115825</v>
          </cell>
          <cell r="AE3775">
            <v>42732</v>
          </cell>
          <cell r="AF3775" t="str">
            <v>16-17</v>
          </cell>
          <cell r="AG3775" t="str">
            <v>48) Dec-2016</v>
          </cell>
          <cell r="AH3775">
            <v>67</v>
          </cell>
          <cell r="AI3775">
            <v>42800</v>
          </cell>
          <cell r="AK3775" t="e">
            <v>#N/A</v>
          </cell>
          <cell r="AL3775" t="e">
            <v>#N/A</v>
          </cell>
          <cell r="AN3775" t="str">
            <v>cif</v>
          </cell>
        </row>
        <row r="3776">
          <cell r="K3776" t="str">
            <v>VVF/TAL/EXP/0808</v>
          </cell>
          <cell r="L3776" t="str">
            <v>Sea</v>
          </cell>
          <cell r="M3776" t="str">
            <v>DTA</v>
          </cell>
          <cell r="N3776" t="str">
            <v>TALOJA</v>
          </cell>
          <cell r="O3776">
            <v>9103750721</v>
          </cell>
          <cell r="AD3776">
            <v>3115871</v>
          </cell>
          <cell r="AE3776">
            <v>42732</v>
          </cell>
          <cell r="AF3776" t="str">
            <v>16-17</v>
          </cell>
          <cell r="AG3776" t="str">
            <v>48) Dec-2016</v>
          </cell>
          <cell r="AH3776">
            <v>67</v>
          </cell>
          <cell r="AI3776">
            <v>42800</v>
          </cell>
          <cell r="AK3776" t="e">
            <v>#N/A</v>
          </cell>
          <cell r="AL3776" t="e">
            <v>#N/A</v>
          </cell>
          <cell r="AN3776" t="str">
            <v>cif</v>
          </cell>
        </row>
        <row r="3777">
          <cell r="K3777" t="str">
            <v>VVF/TAL/EXP/0811</v>
          </cell>
          <cell r="L3777" t="str">
            <v>Sea</v>
          </cell>
          <cell r="M3777" t="str">
            <v>DTA</v>
          </cell>
          <cell r="N3777" t="str">
            <v>TALOJA</v>
          </cell>
          <cell r="O3777">
            <v>9103750722</v>
          </cell>
          <cell r="AD3777">
            <v>3130889</v>
          </cell>
          <cell r="AE3777">
            <v>42733</v>
          </cell>
          <cell r="AF3777" t="str">
            <v>16-17</v>
          </cell>
          <cell r="AG3777" t="str">
            <v>48) Dec-2016</v>
          </cell>
          <cell r="AH3777">
            <v>67</v>
          </cell>
          <cell r="AI3777">
            <v>42800</v>
          </cell>
          <cell r="AK3777" t="e">
            <v>#N/A</v>
          </cell>
          <cell r="AL3777" t="e">
            <v>#N/A</v>
          </cell>
          <cell r="AN3777" t="str">
            <v>cif</v>
          </cell>
        </row>
        <row r="3778">
          <cell r="K3778" t="str">
            <v>VVF/TAL/EXP/0809</v>
          </cell>
          <cell r="L3778" t="str">
            <v>Sea</v>
          </cell>
          <cell r="M3778" t="str">
            <v>DTA</v>
          </cell>
          <cell r="N3778" t="str">
            <v>TALOJA</v>
          </cell>
          <cell r="O3778">
            <v>9103750723</v>
          </cell>
          <cell r="AD3778">
            <v>3115820</v>
          </cell>
          <cell r="AE3778">
            <v>42732</v>
          </cell>
          <cell r="AF3778" t="str">
            <v>16-17</v>
          </cell>
          <cell r="AG3778" t="str">
            <v>48) Dec-2016</v>
          </cell>
          <cell r="AH3778">
            <v>67</v>
          </cell>
          <cell r="AI3778">
            <v>42800</v>
          </cell>
          <cell r="AK3778" t="e">
            <v>#N/A</v>
          </cell>
          <cell r="AL3778" t="e">
            <v>#N/A</v>
          </cell>
          <cell r="AN3778" t="str">
            <v>cif</v>
          </cell>
        </row>
        <row r="3779">
          <cell r="K3779" t="str">
            <v>VVF/TAL/EXP/0812</v>
          </cell>
          <cell r="L3779" t="str">
            <v>Sea</v>
          </cell>
          <cell r="M3779" t="str">
            <v>DTA</v>
          </cell>
          <cell r="N3779" t="str">
            <v>TALOJA</v>
          </cell>
          <cell r="O3779">
            <v>9103750724</v>
          </cell>
          <cell r="AD3779">
            <v>3133975</v>
          </cell>
          <cell r="AE3779">
            <v>42733</v>
          </cell>
          <cell r="AF3779" t="str">
            <v>16-17</v>
          </cell>
          <cell r="AG3779" t="str">
            <v>48) Dec-2016</v>
          </cell>
          <cell r="AH3779">
            <v>67</v>
          </cell>
          <cell r="AI3779">
            <v>42800</v>
          </cell>
          <cell r="AK3779" t="e">
            <v>#N/A</v>
          </cell>
          <cell r="AL3779" t="e">
            <v>#N/A</v>
          </cell>
          <cell r="AN3779" t="str">
            <v>cif</v>
          </cell>
        </row>
        <row r="3780">
          <cell r="K3780" t="str">
            <v>VVF/TAL/EXP/0815</v>
          </cell>
          <cell r="L3780" t="str">
            <v>Sea</v>
          </cell>
          <cell r="M3780" t="str">
            <v>DTA</v>
          </cell>
          <cell r="N3780" t="str">
            <v>TALOJA</v>
          </cell>
          <cell r="O3780">
            <v>9103750725</v>
          </cell>
          <cell r="AD3780">
            <v>3141841</v>
          </cell>
          <cell r="AE3780">
            <v>42733</v>
          </cell>
          <cell r="AF3780" t="str">
            <v>16-17</v>
          </cell>
          <cell r="AG3780" t="str">
            <v>48) Dec-2016</v>
          </cell>
          <cell r="AH3780">
            <v>67</v>
          </cell>
          <cell r="AI3780">
            <v>42800</v>
          </cell>
          <cell r="AJ3780">
            <v>42782</v>
          </cell>
          <cell r="AK3780" t="str">
            <v>116217XUC000195</v>
          </cell>
          <cell r="AL3780" t="str">
            <v>BKDN0461162100533381</v>
          </cell>
          <cell r="AM3780">
            <v>42800</v>
          </cell>
          <cell r="AN3780" t="str">
            <v>FOB</v>
          </cell>
          <cell r="AO3780">
            <v>5112</v>
          </cell>
        </row>
        <row r="3781">
          <cell r="K3781" t="str">
            <v>VVF/TAL/EXP/0813</v>
          </cell>
          <cell r="L3781" t="str">
            <v>Sea</v>
          </cell>
          <cell r="M3781" t="str">
            <v>DTA</v>
          </cell>
          <cell r="N3781" t="str">
            <v>TALOJA</v>
          </cell>
          <cell r="O3781">
            <v>9103750726</v>
          </cell>
          <cell r="AD3781">
            <v>3140251</v>
          </cell>
          <cell r="AE3781">
            <v>42733</v>
          </cell>
          <cell r="AF3781" t="str">
            <v>16-17</v>
          </cell>
          <cell r="AG3781" t="str">
            <v>48) Dec-2016</v>
          </cell>
          <cell r="AH3781">
            <v>1</v>
          </cell>
          <cell r="AI3781">
            <v>42800</v>
          </cell>
          <cell r="AK3781" t="e">
            <v>#N/A</v>
          </cell>
          <cell r="AL3781" t="e">
            <v>#N/A</v>
          </cell>
          <cell r="AN3781" t="str">
            <v>cfr</v>
          </cell>
        </row>
        <row r="3782">
          <cell r="K3782" t="str">
            <v>VVF/TAL/EXP/0816</v>
          </cell>
          <cell r="L3782" t="str">
            <v>Sea</v>
          </cell>
          <cell r="M3782" t="str">
            <v>DTA</v>
          </cell>
          <cell r="N3782" t="str">
            <v>TALOJA</v>
          </cell>
          <cell r="O3782">
            <v>9103750727</v>
          </cell>
          <cell r="AD3782">
            <v>3148450</v>
          </cell>
          <cell r="AE3782">
            <v>42734</v>
          </cell>
          <cell r="AF3782" t="str">
            <v>16-17</v>
          </cell>
          <cell r="AG3782" t="str">
            <v>48) Dec-2016</v>
          </cell>
          <cell r="AH3782">
            <v>67</v>
          </cell>
          <cell r="AI3782">
            <v>42800</v>
          </cell>
          <cell r="AK3782" t="e">
            <v>#N/A</v>
          </cell>
          <cell r="AL3782" t="e">
            <v>#N/A</v>
          </cell>
          <cell r="AN3782" t="str">
            <v>CFR</v>
          </cell>
        </row>
        <row r="3783">
          <cell r="K3783" t="str">
            <v>VVF/TAL/EXP/0817</v>
          </cell>
          <cell r="L3783" t="str">
            <v>Sea</v>
          </cell>
          <cell r="M3783" t="str">
            <v>DTA</v>
          </cell>
          <cell r="N3783" t="str">
            <v>TALOJA</v>
          </cell>
          <cell r="O3783" t="str">
            <v>9103750728-29</v>
          </cell>
          <cell r="AD3783">
            <v>3161072</v>
          </cell>
          <cell r="AE3783">
            <v>42734</v>
          </cell>
          <cell r="AF3783" t="str">
            <v>16-17</v>
          </cell>
          <cell r="AG3783" t="str">
            <v>48) Dec-2016</v>
          </cell>
          <cell r="AH3783">
            <v>67</v>
          </cell>
          <cell r="AI3783">
            <v>42800</v>
          </cell>
          <cell r="AK3783" t="e">
            <v>#N/A</v>
          </cell>
          <cell r="AL3783" t="e">
            <v>#N/A</v>
          </cell>
          <cell r="AN3783" t="str">
            <v>cif</v>
          </cell>
        </row>
        <row r="3784">
          <cell r="K3784" t="str">
            <v>VVF/TAL/EXP/0814</v>
          </cell>
          <cell r="L3784" t="str">
            <v>Sea</v>
          </cell>
          <cell r="M3784" t="str">
            <v>DTA</v>
          </cell>
          <cell r="N3784" t="str">
            <v>TALOJA</v>
          </cell>
          <cell r="O3784">
            <v>9103750730</v>
          </cell>
          <cell r="AD3784">
            <v>3141988</v>
          </cell>
          <cell r="AE3784">
            <v>42733</v>
          </cell>
          <cell r="AF3784" t="str">
            <v>16-17</v>
          </cell>
          <cell r="AG3784" t="str">
            <v>48) Dec-2016</v>
          </cell>
          <cell r="AH3784">
            <v>67</v>
          </cell>
          <cell r="AI3784">
            <v>42800</v>
          </cell>
          <cell r="AK3784" t="e">
            <v>#N/A</v>
          </cell>
          <cell r="AL3784" t="e">
            <v>#N/A</v>
          </cell>
          <cell r="AN3784" t="str">
            <v>cif</v>
          </cell>
        </row>
        <row r="3785">
          <cell r="K3785" t="str">
            <v>VVF/TAL/EXP/0818</v>
          </cell>
          <cell r="L3785" t="str">
            <v>Sea</v>
          </cell>
          <cell r="M3785" t="str">
            <v>DTA</v>
          </cell>
          <cell r="N3785" t="str">
            <v>TALOJA</v>
          </cell>
          <cell r="O3785">
            <v>9103750731</v>
          </cell>
          <cell r="AD3785">
            <v>3164052</v>
          </cell>
          <cell r="AE3785">
            <v>42734</v>
          </cell>
          <cell r="AF3785" t="str">
            <v>16-17</v>
          </cell>
          <cell r="AG3785" t="str">
            <v>48) Dec-2016</v>
          </cell>
          <cell r="AH3785">
            <v>67</v>
          </cell>
          <cell r="AI3785">
            <v>42800</v>
          </cell>
          <cell r="AK3785" t="e">
            <v>#N/A</v>
          </cell>
          <cell r="AL3785" t="e">
            <v>#N/A</v>
          </cell>
          <cell r="AN3785" t="str">
            <v>cif</v>
          </cell>
        </row>
        <row r="3786">
          <cell r="K3786" t="str">
            <v>VVF/TAL/EXP/0819</v>
          </cell>
          <cell r="L3786" t="str">
            <v>Sea</v>
          </cell>
          <cell r="M3786" t="str">
            <v>DTA</v>
          </cell>
          <cell r="N3786" t="str">
            <v>TALOJA</v>
          </cell>
          <cell r="O3786">
            <v>9103750732</v>
          </cell>
          <cell r="AD3786">
            <v>3164057</v>
          </cell>
          <cell r="AE3786">
            <v>42734</v>
          </cell>
          <cell r="AF3786" t="str">
            <v>16-17</v>
          </cell>
          <cell r="AG3786" t="str">
            <v>48) Dec-2016</v>
          </cell>
          <cell r="AH3786">
            <v>67</v>
          </cell>
          <cell r="AI3786">
            <v>42800</v>
          </cell>
          <cell r="AK3786" t="e">
            <v>#N/A</v>
          </cell>
          <cell r="AL3786" t="e">
            <v>#N/A</v>
          </cell>
          <cell r="AN3786" t="str">
            <v>cif</v>
          </cell>
        </row>
        <row r="3787">
          <cell r="K3787" t="str">
            <v>VVF/TAL/EXP/0820</v>
          </cell>
          <cell r="L3787" t="str">
            <v>Sea</v>
          </cell>
          <cell r="M3787" t="str">
            <v>DTA</v>
          </cell>
          <cell r="N3787" t="str">
            <v>TALOJA</v>
          </cell>
          <cell r="O3787">
            <v>9103750733</v>
          </cell>
          <cell r="AD3787">
            <v>3176219</v>
          </cell>
          <cell r="AE3787">
            <v>42735</v>
          </cell>
          <cell r="AF3787" t="str">
            <v>16-17</v>
          </cell>
          <cell r="AG3787" t="str">
            <v>48) Dec-2016</v>
          </cell>
          <cell r="AH3787">
            <v>67</v>
          </cell>
          <cell r="AI3787">
            <v>42800</v>
          </cell>
          <cell r="AK3787" t="e">
            <v>#N/A</v>
          </cell>
          <cell r="AL3787" t="e">
            <v>#N/A</v>
          </cell>
          <cell r="AN3787" t="str">
            <v>cif</v>
          </cell>
        </row>
        <row r="3788">
          <cell r="K3788" t="str">
            <v>VVF/TAL/EXP/0821</v>
          </cell>
          <cell r="L3788" t="str">
            <v>Sea</v>
          </cell>
          <cell r="M3788" t="str">
            <v>DTA</v>
          </cell>
          <cell r="N3788" t="str">
            <v>TALOJA</v>
          </cell>
          <cell r="O3788">
            <v>9103750734</v>
          </cell>
          <cell r="AD3788">
            <v>3176200</v>
          </cell>
          <cell r="AE3788">
            <v>42735</v>
          </cell>
          <cell r="AF3788" t="str">
            <v>16-17</v>
          </cell>
          <cell r="AG3788" t="str">
            <v>48) Dec-2016</v>
          </cell>
          <cell r="AH3788">
            <v>67</v>
          </cell>
          <cell r="AI3788">
            <v>42800</v>
          </cell>
          <cell r="AK3788" t="e">
            <v>#N/A</v>
          </cell>
          <cell r="AL3788" t="e">
            <v>#N/A</v>
          </cell>
          <cell r="AN3788" t="str">
            <v>CFR</v>
          </cell>
        </row>
        <row r="3789">
          <cell r="K3789" t="str">
            <v>VVF/TAL/EXP/0824</v>
          </cell>
          <cell r="L3789" t="str">
            <v>Sea</v>
          </cell>
          <cell r="M3789" t="str">
            <v>DTA</v>
          </cell>
          <cell r="N3789" t="str">
            <v>TALOJA</v>
          </cell>
          <cell r="O3789">
            <v>9103750735</v>
          </cell>
          <cell r="AD3789">
            <v>3184317</v>
          </cell>
          <cell r="AE3789">
            <v>42735</v>
          </cell>
          <cell r="AF3789" t="str">
            <v>16-17</v>
          </cell>
          <cell r="AG3789" t="str">
            <v>48) Dec-2016</v>
          </cell>
          <cell r="AH3789">
            <v>67</v>
          </cell>
          <cell r="AI3789">
            <v>42800</v>
          </cell>
          <cell r="AK3789" t="e">
            <v>#N/A</v>
          </cell>
          <cell r="AL3789" t="e">
            <v>#N/A</v>
          </cell>
          <cell r="AN3789" t="str">
            <v>cif</v>
          </cell>
        </row>
        <row r="3790">
          <cell r="K3790" t="str">
            <v>VVF/TAL/EXP/0822</v>
          </cell>
          <cell r="L3790" t="str">
            <v>Sea</v>
          </cell>
          <cell r="M3790" t="str">
            <v>DTA</v>
          </cell>
          <cell r="N3790" t="str">
            <v>TALOJA</v>
          </cell>
          <cell r="O3790">
            <v>9103750736</v>
          </cell>
          <cell r="AD3790">
            <v>3183775</v>
          </cell>
          <cell r="AE3790">
            <v>42735</v>
          </cell>
          <cell r="AF3790" t="str">
            <v>16-17</v>
          </cell>
          <cell r="AG3790" t="str">
            <v>48) Dec-2016</v>
          </cell>
          <cell r="AH3790">
            <v>67</v>
          </cell>
          <cell r="AI3790">
            <v>42800</v>
          </cell>
          <cell r="AJ3790">
            <v>42768</v>
          </cell>
          <cell r="AK3790" t="str">
            <v>116217XSC0000058</v>
          </cell>
          <cell r="AL3790" t="str">
            <v>BKDN0461162100533403</v>
          </cell>
          <cell r="AM3790">
            <v>42800</v>
          </cell>
          <cell r="AN3790" t="str">
            <v>cif</v>
          </cell>
          <cell r="AO3790">
            <v>22080</v>
          </cell>
        </row>
        <row r="3791">
          <cell r="K3791" t="str">
            <v>VVF/TAL/EXP/0823</v>
          </cell>
          <cell r="L3791" t="str">
            <v>Sea</v>
          </cell>
          <cell r="M3791" t="str">
            <v>DTA</v>
          </cell>
          <cell r="N3791" t="str">
            <v>TALOJA</v>
          </cell>
          <cell r="O3791">
            <v>9103750737</v>
          </cell>
          <cell r="AD3791">
            <v>3182721</v>
          </cell>
          <cell r="AE3791">
            <v>42735</v>
          </cell>
          <cell r="AF3791" t="str">
            <v>16-17</v>
          </cell>
          <cell r="AG3791" t="str">
            <v>48) Dec-2016</v>
          </cell>
          <cell r="AH3791">
            <v>67</v>
          </cell>
          <cell r="AI3791">
            <v>42800</v>
          </cell>
          <cell r="AK3791" t="e">
            <v>#N/A</v>
          </cell>
          <cell r="AL3791" t="e">
            <v>#N/A</v>
          </cell>
          <cell r="AN3791" t="str">
            <v>cif</v>
          </cell>
        </row>
        <row r="3792">
          <cell r="AD3792">
            <v>3224520</v>
          </cell>
          <cell r="AE3792">
            <v>42738</v>
          </cell>
          <cell r="AK3792" t="e">
            <v>#N/A</v>
          </cell>
          <cell r="AL3792" t="e">
            <v>#N/A</v>
          </cell>
        </row>
        <row r="3793">
          <cell r="AD3793">
            <v>3229138</v>
          </cell>
          <cell r="AE3793">
            <v>42738</v>
          </cell>
          <cell r="AK3793" t="e">
            <v>#N/A</v>
          </cell>
          <cell r="AL3793" t="e">
            <v>#N/A</v>
          </cell>
        </row>
        <row r="3794">
          <cell r="AD3794">
            <v>3249471</v>
          </cell>
          <cell r="AE3794">
            <v>42739</v>
          </cell>
          <cell r="AK3794" t="e">
            <v>#N/A</v>
          </cell>
          <cell r="AL3794" t="e">
            <v>#N/A</v>
          </cell>
          <cell r="AN3794" t="str">
            <v>CIF</v>
          </cell>
        </row>
        <row r="3795">
          <cell r="AD3795">
            <v>3249474</v>
          </cell>
          <cell r="AE3795">
            <v>42739</v>
          </cell>
          <cell r="AK3795" t="e">
            <v>#N/A</v>
          </cell>
          <cell r="AL3795" t="e">
            <v>#N/A</v>
          </cell>
          <cell r="AN3795" t="str">
            <v>CIF</v>
          </cell>
        </row>
        <row r="3796">
          <cell r="AD3796">
            <v>3267814</v>
          </cell>
          <cell r="AE3796">
            <v>42740</v>
          </cell>
          <cell r="AK3796" t="e">
            <v>#N/A</v>
          </cell>
          <cell r="AL3796" t="e">
            <v>#N/A</v>
          </cell>
        </row>
        <row r="3797">
          <cell r="AD3797">
            <v>3275466</v>
          </cell>
          <cell r="AE3797">
            <v>42740</v>
          </cell>
          <cell r="AK3797" t="e">
            <v>#N/A</v>
          </cell>
          <cell r="AL3797" t="e">
            <v>#N/A</v>
          </cell>
          <cell r="AN3797" t="str">
            <v>CIF</v>
          </cell>
        </row>
        <row r="3798">
          <cell r="AD3798">
            <v>3271456</v>
          </cell>
          <cell r="AE3798">
            <v>42740</v>
          </cell>
          <cell r="AK3798" t="e">
            <v>#N/A</v>
          </cell>
          <cell r="AL3798" t="e">
            <v>#N/A</v>
          </cell>
        </row>
        <row r="3799">
          <cell r="AD3799">
            <v>3277359</v>
          </cell>
          <cell r="AE3799">
            <v>42740</v>
          </cell>
          <cell r="AK3799" t="e">
            <v>#N/A</v>
          </cell>
          <cell r="AL3799" t="e">
            <v>#N/A</v>
          </cell>
        </row>
        <row r="3800">
          <cell r="AD3800">
            <v>3273603</v>
          </cell>
          <cell r="AE3800">
            <v>42740</v>
          </cell>
          <cell r="AK3800" t="e">
            <v>#N/A</v>
          </cell>
          <cell r="AL3800" t="e">
            <v>#N/A</v>
          </cell>
          <cell r="AN3800" t="str">
            <v>cfr</v>
          </cell>
        </row>
        <row r="3801">
          <cell r="AD3801">
            <v>3320782</v>
          </cell>
          <cell r="AE3801">
            <v>42742</v>
          </cell>
          <cell r="AJ3801">
            <v>42724</v>
          </cell>
          <cell r="AK3801" t="str">
            <v>116217XSC000223</v>
          </cell>
          <cell r="AL3801" t="str">
            <v>BKDN0461162100535418</v>
          </cell>
          <cell r="AM3801">
            <v>42815</v>
          </cell>
          <cell r="AO3801">
            <v>37700</v>
          </cell>
        </row>
        <row r="3802">
          <cell r="AD3802">
            <v>3320790</v>
          </cell>
          <cell r="AE3802">
            <v>42742</v>
          </cell>
          <cell r="AK3802" t="e">
            <v>#N/A</v>
          </cell>
          <cell r="AL3802" t="e">
            <v>#N/A</v>
          </cell>
        </row>
        <row r="3803">
          <cell r="AD3803">
            <v>3319385</v>
          </cell>
          <cell r="AE3803">
            <v>42742</v>
          </cell>
          <cell r="AK3803" t="e">
            <v>#N/A</v>
          </cell>
          <cell r="AL3803" t="e">
            <v>#N/A</v>
          </cell>
        </row>
        <row r="3804">
          <cell r="AD3804">
            <v>3298184</v>
          </cell>
          <cell r="AE3804">
            <v>42741</v>
          </cell>
          <cell r="AK3804" t="e">
            <v>#N/A</v>
          </cell>
          <cell r="AL3804" t="e">
            <v>#N/A</v>
          </cell>
          <cell r="AN3804" t="str">
            <v>CIF</v>
          </cell>
        </row>
        <row r="3805">
          <cell r="AD3805">
            <v>3319372</v>
          </cell>
          <cell r="AE3805">
            <v>42742</v>
          </cell>
          <cell r="AK3805" t="e">
            <v>#N/A</v>
          </cell>
          <cell r="AL3805" t="e">
            <v>#N/A</v>
          </cell>
          <cell r="AN3805" t="str">
            <v>CIF</v>
          </cell>
        </row>
        <row r="3806">
          <cell r="AD3806">
            <v>3346900</v>
          </cell>
          <cell r="AE3806">
            <v>42744</v>
          </cell>
          <cell r="AK3806" t="e">
            <v>#N/A</v>
          </cell>
          <cell r="AL3806" t="e">
            <v>#N/A</v>
          </cell>
          <cell r="AN3806" t="str">
            <v>CIF</v>
          </cell>
        </row>
        <row r="3807">
          <cell r="AD3807">
            <v>3378725</v>
          </cell>
          <cell r="AE3807">
            <v>42745</v>
          </cell>
          <cell r="AK3807" t="e">
            <v>#N/A</v>
          </cell>
          <cell r="AL3807" t="e">
            <v>#N/A</v>
          </cell>
          <cell r="AN3807" t="str">
            <v>CIF</v>
          </cell>
        </row>
        <row r="3808">
          <cell r="AD3808">
            <v>3376485</v>
          </cell>
          <cell r="AE3808">
            <v>42745</v>
          </cell>
          <cell r="AK3808" t="e">
            <v>#N/A</v>
          </cell>
          <cell r="AL3808" t="e">
            <v>#N/A</v>
          </cell>
          <cell r="AN3808" t="str">
            <v>CIF</v>
          </cell>
        </row>
        <row r="3809">
          <cell r="AD3809">
            <v>3395257</v>
          </cell>
          <cell r="AE3809">
            <v>42746</v>
          </cell>
          <cell r="AK3809" t="e">
            <v>#N/A</v>
          </cell>
          <cell r="AL3809" t="e">
            <v>#N/A</v>
          </cell>
          <cell r="AN3809" t="str">
            <v>cif</v>
          </cell>
        </row>
        <row r="3810">
          <cell r="AD3810">
            <v>3397804</v>
          </cell>
          <cell r="AE3810">
            <v>42746</v>
          </cell>
          <cell r="AK3810" t="e">
            <v>#N/A</v>
          </cell>
          <cell r="AL3810" t="e">
            <v>#N/A</v>
          </cell>
          <cell r="AN3810" t="str">
            <v>cif</v>
          </cell>
        </row>
        <row r="3811">
          <cell r="AD3811">
            <v>3401844</v>
          </cell>
          <cell r="AE3811">
            <v>42746</v>
          </cell>
          <cell r="AJ3811">
            <v>42768</v>
          </cell>
          <cell r="AK3811" t="str">
            <v>116217XSC000099</v>
          </cell>
          <cell r="AL3811" t="str">
            <v>BKDN0461162100533435</v>
          </cell>
          <cell r="AM3811">
            <v>42800</v>
          </cell>
          <cell r="AO3811">
            <v>34470</v>
          </cell>
        </row>
        <row r="3812">
          <cell r="AD3812">
            <v>3418011</v>
          </cell>
          <cell r="AE3812">
            <v>42747</v>
          </cell>
          <cell r="AK3812" t="e">
            <v>#N/A</v>
          </cell>
          <cell r="AL3812" t="e">
            <v>#N/A</v>
          </cell>
        </row>
        <row r="3813">
          <cell r="AD3813">
            <v>3417992</v>
          </cell>
          <cell r="AE3813">
            <v>42747</v>
          </cell>
          <cell r="AK3813" t="e">
            <v>#N/A</v>
          </cell>
          <cell r="AL3813" t="e">
            <v>#N/A</v>
          </cell>
          <cell r="AN3813" t="str">
            <v>CIF</v>
          </cell>
        </row>
        <row r="3814">
          <cell r="AD3814">
            <v>3424469</v>
          </cell>
          <cell r="AE3814">
            <v>42747</v>
          </cell>
          <cell r="AK3814" t="e">
            <v>#N/A</v>
          </cell>
          <cell r="AL3814" t="e">
            <v>#N/A</v>
          </cell>
          <cell r="AN3814" t="str">
            <v>CIF</v>
          </cell>
        </row>
        <row r="3815">
          <cell r="AD3815">
            <v>3396015</v>
          </cell>
          <cell r="AE3815">
            <v>42746</v>
          </cell>
          <cell r="AK3815" t="e">
            <v>#N/A</v>
          </cell>
          <cell r="AL3815" t="e">
            <v>#N/A</v>
          </cell>
          <cell r="AN3815" t="str">
            <v>CIF</v>
          </cell>
        </row>
        <row r="3816">
          <cell r="AD3816">
            <v>3418017</v>
          </cell>
          <cell r="AE3816">
            <v>42747</v>
          </cell>
          <cell r="AK3816" t="e">
            <v>#N/A</v>
          </cell>
          <cell r="AL3816" t="e">
            <v>#N/A</v>
          </cell>
          <cell r="AN3816" t="str">
            <v>cif</v>
          </cell>
        </row>
        <row r="3817">
          <cell r="AD3817">
            <v>3428451</v>
          </cell>
          <cell r="AE3817">
            <v>42747</v>
          </cell>
          <cell r="AJ3817">
            <v>42781</v>
          </cell>
          <cell r="AK3817" t="str">
            <v>116217XSC000097</v>
          </cell>
          <cell r="AL3817" t="str">
            <v>BKDN0461162100533406</v>
          </cell>
          <cell r="AM3817">
            <v>42800</v>
          </cell>
          <cell r="AO3817">
            <v>24600</v>
          </cell>
        </row>
        <row r="3818">
          <cell r="AD3818">
            <v>3429518</v>
          </cell>
          <cell r="AE3818">
            <v>42747</v>
          </cell>
          <cell r="AK3818" t="e">
            <v>#N/A</v>
          </cell>
          <cell r="AL3818" t="e">
            <v>#N/A</v>
          </cell>
          <cell r="AN3818" t="str">
            <v>cfr</v>
          </cell>
        </row>
        <row r="3819">
          <cell r="AD3819">
            <v>3442784</v>
          </cell>
          <cell r="AE3819">
            <v>42748</v>
          </cell>
          <cell r="AK3819" t="e">
            <v>#N/A</v>
          </cell>
          <cell r="AL3819" t="e">
            <v>#N/A</v>
          </cell>
          <cell r="AN3819" t="str">
            <v>CIF</v>
          </cell>
        </row>
        <row r="3820">
          <cell r="AD3820">
            <v>3428036</v>
          </cell>
          <cell r="AE3820">
            <v>42747</v>
          </cell>
          <cell r="AK3820" t="e">
            <v>#N/A</v>
          </cell>
          <cell r="AL3820" t="e">
            <v>#N/A</v>
          </cell>
        </row>
        <row r="3821">
          <cell r="AD3821">
            <v>3456750</v>
          </cell>
          <cell r="AE3821">
            <v>42748</v>
          </cell>
          <cell r="AJ3821">
            <v>42779</v>
          </cell>
          <cell r="AK3821" t="str">
            <v>116217XSC000093</v>
          </cell>
          <cell r="AL3821" t="str">
            <v>BKDN0461162100533445</v>
          </cell>
          <cell r="AM3821">
            <v>42800</v>
          </cell>
          <cell r="AO3821">
            <v>273600</v>
          </cell>
        </row>
        <row r="3822">
          <cell r="AD3822">
            <v>3432113</v>
          </cell>
          <cell r="AE3822">
            <v>42747</v>
          </cell>
          <cell r="AJ3822">
            <v>42762</v>
          </cell>
          <cell r="AK3822" t="str">
            <v>116217XSC000087</v>
          </cell>
          <cell r="AL3822" t="str">
            <v>BKDN0461162100533483</v>
          </cell>
          <cell r="AM3822">
            <v>42800</v>
          </cell>
          <cell r="AO3822">
            <v>75840</v>
          </cell>
        </row>
        <row r="3823">
          <cell r="AD3823">
            <v>3457632</v>
          </cell>
          <cell r="AE3823">
            <v>42748</v>
          </cell>
          <cell r="AJ3823">
            <v>42762</v>
          </cell>
          <cell r="AK3823" t="str">
            <v>116217XSC000087</v>
          </cell>
          <cell r="AL3823" t="str">
            <v>BKDN0461162100533484</v>
          </cell>
          <cell r="AM3823">
            <v>42800</v>
          </cell>
          <cell r="AO3823">
            <v>18841.5</v>
          </cell>
        </row>
        <row r="3824">
          <cell r="AD3824">
            <v>3457334</v>
          </cell>
          <cell r="AE3824">
            <v>42748</v>
          </cell>
          <cell r="AK3824" t="e">
            <v>#N/A</v>
          </cell>
          <cell r="AL3824" t="e">
            <v>#N/A</v>
          </cell>
        </row>
        <row r="3825">
          <cell r="AD3825">
            <v>3473716</v>
          </cell>
          <cell r="AE3825">
            <v>42751</v>
          </cell>
          <cell r="AK3825" t="e">
            <v>#N/A</v>
          </cell>
          <cell r="AL3825" t="e">
            <v>#N/A</v>
          </cell>
        </row>
        <row r="3826">
          <cell r="AD3826">
            <v>3480411</v>
          </cell>
          <cell r="AE3826">
            <v>42751</v>
          </cell>
          <cell r="AK3826" t="e">
            <v>#N/A</v>
          </cell>
          <cell r="AL3826" t="e">
            <v>#N/A</v>
          </cell>
        </row>
        <row r="3827">
          <cell r="AD3827">
            <v>3488137</v>
          </cell>
          <cell r="AE3827">
            <v>42751</v>
          </cell>
          <cell r="AK3827" t="e">
            <v>#N/A</v>
          </cell>
          <cell r="AL3827" t="e">
            <v>#N/A</v>
          </cell>
          <cell r="AN3827" t="str">
            <v>CIF</v>
          </cell>
        </row>
        <row r="3828">
          <cell r="AD3828">
            <v>3498219</v>
          </cell>
          <cell r="AE3828">
            <v>42752</v>
          </cell>
          <cell r="AK3828" t="e">
            <v>#N/A</v>
          </cell>
          <cell r="AL3828" t="e">
            <v>#N/A</v>
          </cell>
          <cell r="AN3828" t="str">
            <v>CIF</v>
          </cell>
        </row>
        <row r="3829">
          <cell r="AD3829">
            <v>3501739</v>
          </cell>
          <cell r="AE3829">
            <v>42752</v>
          </cell>
          <cell r="AJ3829">
            <v>42780</v>
          </cell>
          <cell r="AK3829" t="str">
            <v>116217XSC000092</v>
          </cell>
          <cell r="AL3829" t="str">
            <v>BKDN0461162100533424</v>
          </cell>
          <cell r="AM3829">
            <v>42800</v>
          </cell>
          <cell r="AO3829">
            <v>28800</v>
          </cell>
        </row>
        <row r="3830">
          <cell r="AD3830">
            <v>3509400</v>
          </cell>
          <cell r="AE3830">
            <v>42752</v>
          </cell>
          <cell r="AK3830" t="e">
            <v>#N/A</v>
          </cell>
          <cell r="AL3830" t="e">
            <v>#N/A</v>
          </cell>
        </row>
        <row r="3831">
          <cell r="AD3831">
            <v>3513531</v>
          </cell>
          <cell r="AE3831">
            <v>42752</v>
          </cell>
          <cell r="AK3831" t="e">
            <v>#N/A</v>
          </cell>
          <cell r="AL3831" t="e">
            <v>#N/A</v>
          </cell>
        </row>
        <row r="3832">
          <cell r="AD3832">
            <v>3513534</v>
          </cell>
          <cell r="AE3832">
            <v>42752</v>
          </cell>
          <cell r="AK3832" t="e">
            <v>#N/A</v>
          </cell>
          <cell r="AL3832" t="e">
            <v>#N/A</v>
          </cell>
        </row>
        <row r="3833">
          <cell r="AD3833">
            <v>3509401</v>
          </cell>
          <cell r="AE3833">
            <v>42752</v>
          </cell>
          <cell r="AK3833" t="e">
            <v>#N/A</v>
          </cell>
          <cell r="AL3833" t="e">
            <v>#N/A</v>
          </cell>
          <cell r="AN3833" t="str">
            <v>CFR</v>
          </cell>
        </row>
        <row r="3834">
          <cell r="AD3834">
            <v>3532545</v>
          </cell>
          <cell r="AE3834">
            <v>42753</v>
          </cell>
          <cell r="AK3834" t="e">
            <v>#N/A</v>
          </cell>
          <cell r="AL3834" t="e">
            <v>#N/A</v>
          </cell>
          <cell r="AN3834" t="str">
            <v>CFR</v>
          </cell>
        </row>
        <row r="3835">
          <cell r="AD3835">
            <v>3537160</v>
          </cell>
          <cell r="AE3835">
            <v>42753</v>
          </cell>
          <cell r="AJ3835">
            <v>42779</v>
          </cell>
          <cell r="AK3835" t="str">
            <v>116217XSC000091</v>
          </cell>
          <cell r="AL3835" t="str">
            <v>BKDN0461162100533479</v>
          </cell>
          <cell r="AM3835">
            <v>42800</v>
          </cell>
          <cell r="AN3835" t="str">
            <v>cif</v>
          </cell>
          <cell r="AO3835">
            <v>173376</v>
          </cell>
        </row>
        <row r="3836">
          <cell r="AD3836">
            <v>3538652</v>
          </cell>
          <cell r="AE3836">
            <v>42753</v>
          </cell>
          <cell r="AK3836" t="e">
            <v>#N/A</v>
          </cell>
          <cell r="AL3836" t="e">
            <v>#N/A</v>
          </cell>
        </row>
        <row r="3837">
          <cell r="AD3837">
            <v>3540256</v>
          </cell>
          <cell r="AE3837">
            <v>42753</v>
          </cell>
          <cell r="AK3837" t="e">
            <v>#N/A</v>
          </cell>
          <cell r="AL3837" t="e">
            <v>#N/A</v>
          </cell>
        </row>
        <row r="3838">
          <cell r="AD3838">
            <v>3540260</v>
          </cell>
          <cell r="AE3838">
            <v>42753</v>
          </cell>
          <cell r="AJ3838">
            <v>42727</v>
          </cell>
          <cell r="AK3838" t="str">
            <v>116217XSC000127</v>
          </cell>
          <cell r="AL3838" t="str">
            <v>BKDN0461162100533382</v>
          </cell>
          <cell r="AM3838">
            <v>42800</v>
          </cell>
          <cell r="AO3838">
            <v>21280</v>
          </cell>
        </row>
        <row r="3839">
          <cell r="AD3839">
            <v>3538641</v>
          </cell>
          <cell r="AE3839">
            <v>42753</v>
          </cell>
          <cell r="AK3839" t="e">
            <v>#N/A</v>
          </cell>
          <cell r="AL3839" t="e">
            <v>#N/A</v>
          </cell>
        </row>
        <row r="3840">
          <cell r="AD3840">
            <v>3549096</v>
          </cell>
          <cell r="AE3840">
            <v>42754</v>
          </cell>
          <cell r="AK3840" t="e">
            <v>#N/A</v>
          </cell>
          <cell r="AL3840" t="e">
            <v>#N/A</v>
          </cell>
        </row>
        <row r="3841">
          <cell r="AD3841">
            <v>3555497</v>
          </cell>
          <cell r="AE3841">
            <v>42754</v>
          </cell>
          <cell r="AK3841" t="e">
            <v>#N/A</v>
          </cell>
          <cell r="AL3841" t="e">
            <v>#N/A</v>
          </cell>
        </row>
        <row r="3842">
          <cell r="AD3842">
            <v>3558479</v>
          </cell>
          <cell r="AE3842">
            <v>42754</v>
          </cell>
          <cell r="AJ3842">
            <v>42744</v>
          </cell>
          <cell r="AK3842" t="str">
            <v>116217XSC000224</v>
          </cell>
          <cell r="AL3842" t="str">
            <v>BKDN0461162100535404</v>
          </cell>
          <cell r="AM3842">
            <v>42815</v>
          </cell>
          <cell r="AO3842">
            <v>22400</v>
          </cell>
        </row>
        <row r="3843">
          <cell r="AD3843">
            <v>3560606</v>
          </cell>
          <cell r="AE3843">
            <v>42754</v>
          </cell>
          <cell r="AK3843" t="e">
            <v>#N/A</v>
          </cell>
          <cell r="AL3843" t="e">
            <v>#N/A</v>
          </cell>
        </row>
        <row r="3844">
          <cell r="AD3844">
            <v>3559029</v>
          </cell>
          <cell r="AE3844">
            <v>42754</v>
          </cell>
          <cell r="AK3844" t="e">
            <v>#N/A</v>
          </cell>
          <cell r="AL3844" t="e">
            <v>#N/A</v>
          </cell>
          <cell r="AN3844" t="str">
            <v>CIF</v>
          </cell>
        </row>
        <row r="3845">
          <cell r="AD3845">
            <v>3549107</v>
          </cell>
          <cell r="AE3845">
            <v>42754</v>
          </cell>
          <cell r="AJ3845">
            <v>42746</v>
          </cell>
          <cell r="AK3845" t="str">
            <v>116217XSC000221</v>
          </cell>
          <cell r="AL3845" t="str">
            <v>BKDN0461162100535423</v>
          </cell>
          <cell r="AM3845">
            <v>42815</v>
          </cell>
          <cell r="AO3845">
            <v>17552</v>
          </cell>
        </row>
        <row r="3846">
          <cell r="AD3846">
            <v>3581526</v>
          </cell>
          <cell r="AE3846">
            <v>42755</v>
          </cell>
          <cell r="AJ3846">
            <v>42746</v>
          </cell>
          <cell r="AK3846" t="str">
            <v>116217XSC000221</v>
          </cell>
          <cell r="AL3846" t="str">
            <v>BKDN0461162100535424</v>
          </cell>
          <cell r="AM3846">
            <v>42815</v>
          </cell>
          <cell r="AO3846">
            <v>35104.800000000003</v>
          </cell>
        </row>
        <row r="3847">
          <cell r="AD3847">
            <v>3585113</v>
          </cell>
          <cell r="AE3847">
            <v>42755</v>
          </cell>
          <cell r="AK3847" t="e">
            <v>#N/A</v>
          </cell>
          <cell r="AL3847" t="e">
            <v>#N/A</v>
          </cell>
        </row>
        <row r="3848">
          <cell r="AD3848">
            <v>3585162</v>
          </cell>
          <cell r="AE3848">
            <v>42755</v>
          </cell>
          <cell r="AJ3848">
            <v>42780</v>
          </cell>
          <cell r="AK3848" t="str">
            <v>116217XSC000115</v>
          </cell>
          <cell r="AL3848" t="str">
            <v>BKDN0461162100533472</v>
          </cell>
          <cell r="AM3848">
            <v>42800</v>
          </cell>
          <cell r="AO3848">
            <v>136800</v>
          </cell>
        </row>
        <row r="3849">
          <cell r="AD3849">
            <v>3596975</v>
          </cell>
          <cell r="AE3849">
            <v>42756</v>
          </cell>
          <cell r="AJ3849">
            <v>42780</v>
          </cell>
          <cell r="AK3849" t="str">
            <v>116217XSC000115</v>
          </cell>
          <cell r="AL3849" t="str">
            <v>BKDN0461162100533473</v>
          </cell>
          <cell r="AM3849">
            <v>42800</v>
          </cell>
          <cell r="AO3849">
            <v>19494</v>
          </cell>
        </row>
        <row r="3850">
          <cell r="AD3850">
            <v>3599267</v>
          </cell>
          <cell r="AE3850">
            <v>42756</v>
          </cell>
          <cell r="AK3850" t="e">
            <v>#N/A</v>
          </cell>
          <cell r="AL3850" t="e">
            <v>#N/A</v>
          </cell>
        </row>
        <row r="3851">
          <cell r="AD3851">
            <v>3607118</v>
          </cell>
          <cell r="AE3851">
            <v>42756</v>
          </cell>
          <cell r="AK3851" t="e">
            <v>#N/A</v>
          </cell>
          <cell r="AL3851" t="e">
            <v>#N/A</v>
          </cell>
        </row>
        <row r="3852">
          <cell r="AD3852">
            <v>3608982</v>
          </cell>
          <cell r="AE3852">
            <v>42756</v>
          </cell>
          <cell r="AK3852" t="e">
            <v>#N/A</v>
          </cell>
          <cell r="AL3852" t="e">
            <v>#N/A</v>
          </cell>
        </row>
        <row r="3853">
          <cell r="AD3853">
            <v>3586960</v>
          </cell>
          <cell r="AE3853">
            <v>42755</v>
          </cell>
          <cell r="AJ3853">
            <v>42752</v>
          </cell>
          <cell r="AK3853" t="str">
            <v>116217XSC000113</v>
          </cell>
          <cell r="AL3853" t="str">
            <v>BKDN0461162100535376</v>
          </cell>
          <cell r="AM3853">
            <v>42815</v>
          </cell>
          <cell r="AO3853">
            <v>13681440</v>
          </cell>
        </row>
        <row r="3854">
          <cell r="AD3854">
            <v>3621972</v>
          </cell>
          <cell r="AE3854">
            <v>42758</v>
          </cell>
          <cell r="AK3854" t="e">
            <v>#N/A</v>
          </cell>
          <cell r="AL3854" t="e">
            <v>#N/A</v>
          </cell>
        </row>
        <row r="3855">
          <cell r="AD3855">
            <v>3625499</v>
          </cell>
          <cell r="AE3855">
            <v>42758</v>
          </cell>
          <cell r="AK3855" t="e">
            <v>#N/A</v>
          </cell>
          <cell r="AL3855" t="e">
            <v>#N/A</v>
          </cell>
          <cell r="AN3855" t="str">
            <v>CIF</v>
          </cell>
        </row>
        <row r="3856">
          <cell r="AD3856">
            <v>3588469</v>
          </cell>
          <cell r="AE3856">
            <v>42755</v>
          </cell>
          <cell r="AK3856" t="e">
            <v>#N/A</v>
          </cell>
          <cell r="AL3856" t="e">
            <v>#N/A</v>
          </cell>
        </row>
        <row r="3857">
          <cell r="AD3857">
            <v>3628521</v>
          </cell>
          <cell r="AE3857">
            <v>42758</v>
          </cell>
          <cell r="AK3857" t="e">
            <v>#N/A</v>
          </cell>
          <cell r="AL3857" t="e">
            <v>#N/A</v>
          </cell>
          <cell r="AN3857" t="str">
            <v>CIF</v>
          </cell>
        </row>
        <row r="3858">
          <cell r="AD3858">
            <v>3609180</v>
          </cell>
          <cell r="AE3858">
            <v>42756</v>
          </cell>
          <cell r="AK3858" t="e">
            <v>#N/A</v>
          </cell>
          <cell r="AL3858" t="e">
            <v>#N/A</v>
          </cell>
        </row>
        <row r="3859">
          <cell r="AD3859">
            <v>3619280</v>
          </cell>
          <cell r="AE3859">
            <v>42758</v>
          </cell>
          <cell r="AK3859" t="e">
            <v>#N/A</v>
          </cell>
          <cell r="AL3859" t="e">
            <v>#N/A</v>
          </cell>
        </row>
        <row r="3860">
          <cell r="AD3860">
            <v>3632599</v>
          </cell>
          <cell r="AE3860">
            <v>42758</v>
          </cell>
          <cell r="AJ3860">
            <v>42776</v>
          </cell>
          <cell r="AK3860" t="str">
            <v>116217XUC000098</v>
          </cell>
          <cell r="AL3860" t="str">
            <v>BKDN0461162100533463</v>
          </cell>
          <cell r="AM3860">
            <v>42800</v>
          </cell>
          <cell r="AO3860">
            <v>96840</v>
          </cell>
        </row>
        <row r="3861">
          <cell r="AD3861">
            <v>3632565</v>
          </cell>
          <cell r="AE3861">
            <v>42758</v>
          </cell>
          <cell r="AK3861" t="e">
            <v>#N/A</v>
          </cell>
          <cell r="AL3861" t="e">
            <v>#N/A</v>
          </cell>
        </row>
        <row r="3862">
          <cell r="AD3862">
            <v>3663616</v>
          </cell>
          <cell r="AE3862">
            <v>42759</v>
          </cell>
          <cell r="AK3862" t="e">
            <v>#N/A</v>
          </cell>
          <cell r="AL3862" t="e">
            <v>#N/A</v>
          </cell>
        </row>
        <row r="3863">
          <cell r="AD3863">
            <v>3680780</v>
          </cell>
          <cell r="AE3863">
            <v>42760</v>
          </cell>
          <cell r="AJ3863">
            <v>42727</v>
          </cell>
          <cell r="AK3863" t="str">
            <v>116217XSC000129</v>
          </cell>
          <cell r="AL3863" t="str">
            <v>BKDN0461162100533379</v>
          </cell>
          <cell r="AM3863">
            <v>42800</v>
          </cell>
          <cell r="AO3863">
            <v>21280</v>
          </cell>
        </row>
        <row r="3864">
          <cell r="AD3864">
            <v>3691204</v>
          </cell>
          <cell r="AE3864">
            <v>42760</v>
          </cell>
          <cell r="AK3864" t="e">
            <v>#N/A</v>
          </cell>
          <cell r="AL3864" t="e">
            <v>#N/A</v>
          </cell>
        </row>
        <row r="3865">
          <cell r="AD3865">
            <v>3712632</v>
          </cell>
          <cell r="AE3865">
            <v>42762</v>
          </cell>
          <cell r="AK3865" t="e">
            <v>#N/A</v>
          </cell>
          <cell r="AL3865" t="e">
            <v>#N/A</v>
          </cell>
        </row>
        <row r="3866">
          <cell r="AD3866">
            <v>3609180</v>
          </cell>
          <cell r="AE3866">
            <v>42756</v>
          </cell>
          <cell r="AK3866" t="e">
            <v>#N/A</v>
          </cell>
          <cell r="AL3866" t="e">
            <v>#N/A</v>
          </cell>
        </row>
        <row r="3867">
          <cell r="AD3867">
            <v>3619280</v>
          </cell>
          <cell r="AE3867">
            <v>42758</v>
          </cell>
          <cell r="AK3867" t="e">
            <v>#N/A</v>
          </cell>
          <cell r="AL3867" t="e">
            <v>#N/A</v>
          </cell>
        </row>
        <row r="3868">
          <cell r="AD3868">
            <v>3130909</v>
          </cell>
          <cell r="AE3868">
            <v>42733</v>
          </cell>
          <cell r="AF3868" t="str">
            <v>16-17</v>
          </cell>
          <cell r="AG3868" t="str">
            <v>48) Dec-2016</v>
          </cell>
          <cell r="AH3868">
            <v>1</v>
          </cell>
          <cell r="AI3868">
            <v>42789</v>
          </cell>
          <cell r="AK3868" t="e">
            <v>#N/A</v>
          </cell>
          <cell r="AL3868" t="e">
            <v>#N/A</v>
          </cell>
          <cell r="AN3868" t="str">
            <v>cfr</v>
          </cell>
        </row>
        <row r="3869">
          <cell r="AD3869">
            <v>3158667</v>
          </cell>
          <cell r="AE3869">
            <v>42734</v>
          </cell>
          <cell r="AF3869" t="str">
            <v>16-17</v>
          </cell>
          <cell r="AG3869" t="str">
            <v>48) Dec-2016</v>
          </cell>
          <cell r="AH3869">
            <v>1</v>
          </cell>
          <cell r="AI3869">
            <v>42789</v>
          </cell>
          <cell r="AK3869" t="e">
            <v>#N/A</v>
          </cell>
          <cell r="AL3869" t="e">
            <v>#N/A</v>
          </cell>
          <cell r="AN3869" t="str">
            <v>cfr</v>
          </cell>
        </row>
        <row r="3870">
          <cell r="AD3870">
            <v>3199920</v>
          </cell>
          <cell r="AE3870">
            <v>42737</v>
          </cell>
          <cell r="AF3870" t="str">
            <v>16-17</v>
          </cell>
          <cell r="AG3870" t="str">
            <v>49) Jan-2017</v>
          </cell>
          <cell r="AH3870">
            <v>1</v>
          </cell>
          <cell r="AI3870">
            <v>42824</v>
          </cell>
          <cell r="AK3870" t="e">
            <v>#N/A</v>
          </cell>
          <cell r="AL3870" t="e">
            <v>#N/A</v>
          </cell>
          <cell r="AN3870" t="str">
            <v>cfr</v>
          </cell>
        </row>
        <row r="3871">
          <cell r="AD3871">
            <v>3262327</v>
          </cell>
          <cell r="AE3871">
            <v>42740</v>
          </cell>
          <cell r="AF3871" t="str">
            <v>16-17</v>
          </cell>
          <cell r="AG3871" t="str">
            <v>49) Jan-2017</v>
          </cell>
          <cell r="AH3871">
            <v>1</v>
          </cell>
          <cell r="AI3871">
            <v>42824</v>
          </cell>
          <cell r="AK3871" t="e">
            <v>#N/A</v>
          </cell>
          <cell r="AL3871" t="e">
            <v>#N/A</v>
          </cell>
          <cell r="AN3871" t="str">
            <v>cfr</v>
          </cell>
        </row>
        <row r="3872">
          <cell r="AD3872">
            <v>2906367</v>
          </cell>
          <cell r="AE3872">
            <v>42723</v>
          </cell>
          <cell r="AK3872" t="e">
            <v>#N/A</v>
          </cell>
          <cell r="AL3872" t="e">
            <v>#N/A</v>
          </cell>
        </row>
        <row r="3873">
          <cell r="AD3873">
            <v>3128517</v>
          </cell>
          <cell r="AE3873">
            <v>42733</v>
          </cell>
          <cell r="AK3873" t="e">
            <v>#N/A</v>
          </cell>
          <cell r="AL3873" t="e">
            <v>#N/A</v>
          </cell>
        </row>
        <row r="3874">
          <cell r="AD3874">
            <v>3522714</v>
          </cell>
          <cell r="AE3874">
            <v>42753</v>
          </cell>
          <cell r="AK3874" t="e">
            <v>#N/A</v>
          </cell>
          <cell r="AL3874" t="e">
            <v>#N/A</v>
          </cell>
        </row>
        <row r="3875">
          <cell r="AD3875">
            <v>3522704</v>
          </cell>
          <cell r="AE3875">
            <v>42753</v>
          </cell>
          <cell r="AK3875" t="e">
            <v>#N/A</v>
          </cell>
          <cell r="AL3875" t="e">
            <v>#N/A</v>
          </cell>
        </row>
        <row r="3876">
          <cell r="AD3876">
            <v>3683569</v>
          </cell>
          <cell r="AE3876">
            <v>42760</v>
          </cell>
          <cell r="AK3876" t="e">
            <v>#N/A</v>
          </cell>
          <cell r="AL3876" t="e">
            <v>#N/A</v>
          </cell>
        </row>
        <row r="3877">
          <cell r="AD3877">
            <v>3686984</v>
          </cell>
          <cell r="AE3877">
            <v>42760</v>
          </cell>
          <cell r="AK3877" t="e">
            <v>#N/A</v>
          </cell>
          <cell r="AL3877" t="e">
            <v>#N/A</v>
          </cell>
        </row>
        <row r="3878">
          <cell r="AD3878">
            <v>3690753</v>
          </cell>
          <cell r="AE3878">
            <v>42760</v>
          </cell>
          <cell r="AK3878" t="e">
            <v>#N/A</v>
          </cell>
          <cell r="AL3878" t="e">
            <v>#N/A</v>
          </cell>
        </row>
        <row r="3879">
          <cell r="AD3879">
            <v>3680779</v>
          </cell>
          <cell r="AE3879">
            <v>42760</v>
          </cell>
          <cell r="AK3879" t="e">
            <v>#N/A</v>
          </cell>
          <cell r="AL3879" t="e">
            <v>#N/A</v>
          </cell>
        </row>
        <row r="3880">
          <cell r="AD3880">
            <v>3706395</v>
          </cell>
          <cell r="AE3880">
            <v>42762</v>
          </cell>
          <cell r="AF3880" t="str">
            <v>16-17</v>
          </cell>
          <cell r="AK3880" t="e">
            <v>#N/A</v>
          </cell>
          <cell r="AL3880" t="e">
            <v>#N/A</v>
          </cell>
        </row>
        <row r="3881">
          <cell r="AD3881">
            <v>3682885</v>
          </cell>
          <cell r="AE3881">
            <v>42760</v>
          </cell>
          <cell r="AK3881" t="e">
            <v>#N/A</v>
          </cell>
          <cell r="AL3881" t="e">
            <v>#N/A</v>
          </cell>
        </row>
        <row r="3882">
          <cell r="AD3882">
            <v>3690734</v>
          </cell>
          <cell r="AE3882">
            <v>42760</v>
          </cell>
          <cell r="AK3882" t="e">
            <v>#N/A</v>
          </cell>
          <cell r="AL3882" t="e">
            <v>#N/A</v>
          </cell>
        </row>
        <row r="3883">
          <cell r="AD3883">
            <v>3720017</v>
          </cell>
          <cell r="AE3883">
            <v>42762</v>
          </cell>
          <cell r="AK3883" t="e">
            <v>#N/A</v>
          </cell>
          <cell r="AL3883" t="e">
            <v>#N/A</v>
          </cell>
        </row>
        <row r="3884">
          <cell r="AD3884">
            <v>3720007</v>
          </cell>
          <cell r="AE3884">
            <v>42762</v>
          </cell>
          <cell r="AK3884" t="e">
            <v>#N/A</v>
          </cell>
          <cell r="AL3884" t="e">
            <v>#N/A</v>
          </cell>
        </row>
        <row r="3885">
          <cell r="AD3885">
            <v>3720018</v>
          </cell>
          <cell r="AE3885">
            <v>42762</v>
          </cell>
          <cell r="AK3885" t="e">
            <v>#N/A</v>
          </cell>
          <cell r="AL3885" t="e">
            <v>#N/A</v>
          </cell>
        </row>
        <row r="3886">
          <cell r="AD3886">
            <v>3722916</v>
          </cell>
          <cell r="AE3886">
            <v>42762</v>
          </cell>
          <cell r="AJ3886">
            <v>42786</v>
          </cell>
          <cell r="AK3886" t="str">
            <v>116217XSC000154</v>
          </cell>
          <cell r="AL3886" t="str">
            <v>BKDN0461162100533504</v>
          </cell>
          <cell r="AM3886">
            <v>42800</v>
          </cell>
          <cell r="AO3886">
            <v>80700</v>
          </cell>
        </row>
        <row r="3887">
          <cell r="AD3887">
            <v>3735230</v>
          </cell>
          <cell r="AE3887">
            <v>42763</v>
          </cell>
          <cell r="AJ3887">
            <v>42786</v>
          </cell>
          <cell r="AK3887" t="str">
            <v>116217XSC000154</v>
          </cell>
          <cell r="AL3887" t="str">
            <v>BKDN0461162100533503</v>
          </cell>
          <cell r="AM3887">
            <v>42800</v>
          </cell>
          <cell r="AO3887">
            <v>16140</v>
          </cell>
        </row>
        <row r="3888">
          <cell r="AD3888">
            <v>3735223</v>
          </cell>
          <cell r="AE3888">
            <v>42763</v>
          </cell>
          <cell r="AK3888" t="e">
            <v>#N/A</v>
          </cell>
          <cell r="AL3888" t="e">
            <v>#N/A</v>
          </cell>
        </row>
        <row r="3889">
          <cell r="AD3889">
            <v>3742050</v>
          </cell>
          <cell r="AE3889">
            <v>42763</v>
          </cell>
          <cell r="AK3889" t="e">
            <v>#N/A</v>
          </cell>
          <cell r="AL3889" t="e">
            <v>#N/A</v>
          </cell>
          <cell r="AN3889" t="str">
            <v>CIF</v>
          </cell>
        </row>
        <row r="3890">
          <cell r="AD3890">
            <v>3742370</v>
          </cell>
          <cell r="AE3890">
            <v>42763</v>
          </cell>
          <cell r="AJ3890">
            <v>42760</v>
          </cell>
          <cell r="AK3890" t="str">
            <v>116217XSC000222</v>
          </cell>
          <cell r="AL3890" t="str">
            <v>BKDN0461162100535405</v>
          </cell>
          <cell r="AM3890">
            <v>42815</v>
          </cell>
          <cell r="AO3890">
            <v>22480</v>
          </cell>
        </row>
        <row r="3891">
          <cell r="AD3891">
            <v>3762831</v>
          </cell>
          <cell r="AE3891">
            <v>42765</v>
          </cell>
          <cell r="AK3891" t="e">
            <v>#N/A</v>
          </cell>
          <cell r="AL3891" t="e">
            <v>#N/A</v>
          </cell>
        </row>
        <row r="3892">
          <cell r="AD3892">
            <v>3773299</v>
          </cell>
          <cell r="AE3892">
            <v>42765</v>
          </cell>
          <cell r="AK3892" t="e">
            <v>#N/A</v>
          </cell>
          <cell r="AL3892" t="e">
            <v>#N/A</v>
          </cell>
        </row>
        <row r="3893">
          <cell r="AD3893">
            <v>3773182</v>
          </cell>
          <cell r="AE3893">
            <v>42765</v>
          </cell>
          <cell r="AK3893" t="e">
            <v>#N/A</v>
          </cell>
          <cell r="AL3893" t="e">
            <v>#N/A</v>
          </cell>
        </row>
        <row r="3894">
          <cell r="AD3894">
            <v>3757512</v>
          </cell>
          <cell r="AE3894">
            <v>42765</v>
          </cell>
          <cell r="AK3894" t="e">
            <v>#N/A</v>
          </cell>
          <cell r="AL3894" t="e">
            <v>#N/A</v>
          </cell>
        </row>
        <row r="3895">
          <cell r="AD3895">
            <v>3768989</v>
          </cell>
          <cell r="AE3895">
            <v>42765</v>
          </cell>
          <cell r="AK3895" t="e">
            <v>#N/A</v>
          </cell>
          <cell r="AL3895" t="e">
            <v>#N/A</v>
          </cell>
        </row>
        <row r="3896">
          <cell r="AD3896">
            <v>3776768</v>
          </cell>
          <cell r="AE3896">
            <v>42765</v>
          </cell>
          <cell r="AK3896" t="e">
            <v>#N/A</v>
          </cell>
          <cell r="AL3896" t="e">
            <v>#N/A</v>
          </cell>
        </row>
        <row r="3897">
          <cell r="AD3897">
            <v>3802362</v>
          </cell>
          <cell r="AE3897">
            <v>42766</v>
          </cell>
          <cell r="AK3897" t="e">
            <v>#N/A</v>
          </cell>
          <cell r="AL3897" t="e">
            <v>#N/A</v>
          </cell>
        </row>
        <row r="3898">
          <cell r="AD3898">
            <v>3802863</v>
          </cell>
          <cell r="AE3898">
            <v>42766</v>
          </cell>
          <cell r="AJ3898">
            <v>42768</v>
          </cell>
          <cell r="AK3898" t="str">
            <v>116217XSC000201</v>
          </cell>
          <cell r="AL3898" t="str">
            <v>BKDN0461162100533383</v>
          </cell>
          <cell r="AM3898">
            <v>42800</v>
          </cell>
          <cell r="AO3898">
            <v>34580</v>
          </cell>
        </row>
        <row r="3899">
          <cell r="AD3899">
            <v>3609180</v>
          </cell>
          <cell r="AE3899">
            <v>42756</v>
          </cell>
          <cell r="AK3899" t="e">
            <v>#N/A</v>
          </cell>
          <cell r="AL3899" t="e">
            <v>#N/A</v>
          </cell>
        </row>
        <row r="3900">
          <cell r="AD3900">
            <v>3619280</v>
          </cell>
          <cell r="AE3900">
            <v>42758</v>
          </cell>
          <cell r="AK3900" t="e">
            <v>#N/A</v>
          </cell>
          <cell r="AL3900" t="e">
            <v>#N/A</v>
          </cell>
        </row>
        <row r="3901">
          <cell r="AD3901">
            <v>3830895</v>
          </cell>
          <cell r="AE3901">
            <v>42767</v>
          </cell>
          <cell r="AK3901" t="e">
            <v>#N/A</v>
          </cell>
          <cell r="AL3901" t="e">
            <v>#N/A</v>
          </cell>
        </row>
        <row r="3902">
          <cell r="AD3902">
            <v>3832978</v>
          </cell>
          <cell r="AE3902">
            <v>42767</v>
          </cell>
          <cell r="AK3902" t="e">
            <v>#N/A</v>
          </cell>
          <cell r="AL3902" t="e">
            <v>#N/A</v>
          </cell>
        </row>
        <row r="3903">
          <cell r="AD3903">
            <v>3850125</v>
          </cell>
          <cell r="AE3903">
            <v>42768</v>
          </cell>
          <cell r="AK3903" t="e">
            <v>#N/A</v>
          </cell>
          <cell r="AL3903" t="e">
            <v>#N/A</v>
          </cell>
        </row>
        <row r="3904">
          <cell r="AD3904">
            <v>3855898</v>
          </cell>
          <cell r="AE3904">
            <v>42768</v>
          </cell>
          <cell r="AK3904" t="e">
            <v>#N/A</v>
          </cell>
          <cell r="AL3904" t="e">
            <v>#N/A</v>
          </cell>
        </row>
        <row r="3905">
          <cell r="AD3905">
            <v>3856047</v>
          </cell>
          <cell r="AE3905">
            <v>42768</v>
          </cell>
          <cell r="AK3905" t="e">
            <v>#N/A</v>
          </cell>
          <cell r="AL3905" t="e">
            <v>#N/A</v>
          </cell>
        </row>
        <row r="3906">
          <cell r="AD3906">
            <v>3856424</v>
          </cell>
          <cell r="AE3906">
            <v>42768</v>
          </cell>
          <cell r="AK3906" t="e">
            <v>#N/A</v>
          </cell>
          <cell r="AL3906" t="e">
            <v>#N/A</v>
          </cell>
        </row>
        <row r="3907">
          <cell r="AD3907">
            <v>3868100</v>
          </cell>
          <cell r="AE3907">
            <v>42769</v>
          </cell>
          <cell r="AK3907" t="e">
            <v>#N/A</v>
          </cell>
          <cell r="AL3907" t="e">
            <v>#N/A</v>
          </cell>
        </row>
        <row r="3908">
          <cell r="AD3908">
            <v>3868185</v>
          </cell>
          <cell r="AE3908">
            <v>42769</v>
          </cell>
          <cell r="AK3908" t="e">
            <v>#N/A</v>
          </cell>
          <cell r="AL3908" t="e">
            <v>#N/A</v>
          </cell>
        </row>
        <row r="3909">
          <cell r="AD3909">
            <v>3880387</v>
          </cell>
          <cell r="AE3909">
            <v>42769</v>
          </cell>
          <cell r="AK3909" t="e">
            <v>#N/A</v>
          </cell>
          <cell r="AL3909" t="e">
            <v>#N/A</v>
          </cell>
        </row>
        <row r="3910">
          <cell r="AD3910">
            <v>3893585</v>
          </cell>
          <cell r="AE3910">
            <v>42770</v>
          </cell>
          <cell r="AK3910" t="e">
            <v>#N/A</v>
          </cell>
          <cell r="AL3910" t="e">
            <v>#N/A</v>
          </cell>
        </row>
        <row r="3911">
          <cell r="AD3911">
            <v>3898067</v>
          </cell>
          <cell r="AE3911">
            <v>42770</v>
          </cell>
          <cell r="AK3911" t="e">
            <v>#N/A</v>
          </cell>
          <cell r="AL3911" t="e">
            <v>#N/A</v>
          </cell>
        </row>
        <row r="3912">
          <cell r="AD3912">
            <v>3900278</v>
          </cell>
          <cell r="AE3912">
            <v>42770</v>
          </cell>
          <cell r="AK3912" t="e">
            <v>#N/A</v>
          </cell>
          <cell r="AL3912" t="e">
            <v>#N/A</v>
          </cell>
        </row>
        <row r="3913">
          <cell r="AD3913">
            <v>3915492</v>
          </cell>
          <cell r="AE3913">
            <v>42772</v>
          </cell>
          <cell r="AK3913" t="e">
            <v>#N/A</v>
          </cell>
          <cell r="AL3913" t="e">
            <v>#N/A</v>
          </cell>
        </row>
        <row r="3914">
          <cell r="AD3914">
            <v>3936139</v>
          </cell>
          <cell r="AE3914">
            <v>42773</v>
          </cell>
          <cell r="AK3914" t="e">
            <v>#N/A</v>
          </cell>
          <cell r="AL3914" t="e">
            <v>#N/A</v>
          </cell>
        </row>
        <row r="3915">
          <cell r="AD3915">
            <v>3936035</v>
          </cell>
          <cell r="AE3915">
            <v>42773</v>
          </cell>
          <cell r="AK3915" t="e">
            <v>#N/A</v>
          </cell>
          <cell r="AL3915" t="e">
            <v>#N/A</v>
          </cell>
        </row>
        <row r="3916">
          <cell r="AD3916">
            <v>3926376</v>
          </cell>
          <cell r="AE3916">
            <v>42772</v>
          </cell>
          <cell r="AK3916" t="e">
            <v>#N/A</v>
          </cell>
          <cell r="AL3916" t="e">
            <v>#N/A</v>
          </cell>
        </row>
        <row r="3917">
          <cell r="AD3917">
            <v>3953221</v>
          </cell>
          <cell r="AE3917">
            <v>42773</v>
          </cell>
          <cell r="AK3917" t="e">
            <v>#N/A</v>
          </cell>
          <cell r="AL3917" t="e">
            <v>#N/A</v>
          </cell>
        </row>
        <row r="3918">
          <cell r="AD3918">
            <v>3972855</v>
          </cell>
          <cell r="AE3918">
            <v>42774</v>
          </cell>
          <cell r="AK3918" t="e">
            <v>#N/A</v>
          </cell>
          <cell r="AL3918" t="e">
            <v>#N/A</v>
          </cell>
        </row>
        <row r="3919">
          <cell r="AD3919">
            <v>3973824</v>
          </cell>
          <cell r="AE3919">
            <v>42774</v>
          </cell>
          <cell r="AK3919" t="e">
            <v>#N/A</v>
          </cell>
          <cell r="AL3919" t="e">
            <v>#N/A</v>
          </cell>
        </row>
        <row r="3920">
          <cell r="AD3920">
            <v>3974552</v>
          </cell>
          <cell r="AE3920">
            <v>42774</v>
          </cell>
          <cell r="AJ3920">
            <v>42754</v>
          </cell>
          <cell r="AK3920" t="str">
            <v>116217XSC000218</v>
          </cell>
          <cell r="AL3920" t="str">
            <v>BKDN0461162100535421</v>
          </cell>
          <cell r="AM3920">
            <v>42815</v>
          </cell>
          <cell r="AO3920">
            <v>42600</v>
          </cell>
        </row>
        <row r="3921">
          <cell r="AD3921">
            <v>3978649</v>
          </cell>
          <cell r="AE3921">
            <v>42774</v>
          </cell>
          <cell r="AK3921" t="e">
            <v>#N/A</v>
          </cell>
          <cell r="AL3921" t="e">
            <v>#N/A</v>
          </cell>
        </row>
        <row r="3922">
          <cell r="AD3922">
            <v>3990477</v>
          </cell>
          <cell r="AE3922">
            <v>42775</v>
          </cell>
          <cell r="AK3922" t="e">
            <v>#N/A</v>
          </cell>
          <cell r="AL3922" t="e">
            <v>#N/A</v>
          </cell>
        </row>
        <row r="3923">
          <cell r="AD3923">
            <v>3965262</v>
          </cell>
          <cell r="AE3923">
            <v>42774</v>
          </cell>
          <cell r="AK3923" t="e">
            <v>#N/A</v>
          </cell>
          <cell r="AL3923" t="e">
            <v>#N/A</v>
          </cell>
        </row>
        <row r="3924">
          <cell r="AD3924">
            <v>4005628</v>
          </cell>
          <cell r="AE3924">
            <v>42775</v>
          </cell>
          <cell r="AK3924" t="e">
            <v>#N/A</v>
          </cell>
          <cell r="AL3924" t="e">
            <v>#N/A</v>
          </cell>
        </row>
        <row r="3925">
          <cell r="AD3925">
            <v>4030402</v>
          </cell>
          <cell r="AE3925">
            <v>42776</v>
          </cell>
          <cell r="AK3925" t="e">
            <v>#N/A</v>
          </cell>
          <cell r="AL3925" t="e">
            <v>#N/A</v>
          </cell>
        </row>
        <row r="3926">
          <cell r="AD3926">
            <v>4007691</v>
          </cell>
          <cell r="AE3926">
            <v>42775</v>
          </cell>
          <cell r="AK3926" t="e">
            <v>#N/A</v>
          </cell>
          <cell r="AL3926" t="e">
            <v>#N/A</v>
          </cell>
        </row>
        <row r="3927">
          <cell r="AD3927">
            <v>4035648</v>
          </cell>
          <cell r="AE3927">
            <v>42776</v>
          </cell>
          <cell r="AK3927" t="e">
            <v>#N/A</v>
          </cell>
          <cell r="AL3927" t="e">
            <v>#N/A</v>
          </cell>
        </row>
        <row r="3928">
          <cell r="AD3928">
            <v>3879035</v>
          </cell>
          <cell r="AE3928">
            <v>42774</v>
          </cell>
          <cell r="AK3928" t="e">
            <v>#N/A</v>
          </cell>
          <cell r="AL3928" t="e">
            <v>#N/A</v>
          </cell>
        </row>
        <row r="3929">
          <cell r="AD3929">
            <v>4005238</v>
          </cell>
          <cell r="AE3929">
            <v>42775</v>
          </cell>
          <cell r="AJ3929">
            <v>42769</v>
          </cell>
          <cell r="AK3929" t="str">
            <v>116217XSC000202</v>
          </cell>
          <cell r="AL3929" t="str">
            <v>BKDN0461162100533499</v>
          </cell>
          <cell r="AM3929">
            <v>42800</v>
          </cell>
          <cell r="AO3929">
            <v>11288760</v>
          </cell>
        </row>
        <row r="3930">
          <cell r="AD3930">
            <v>4050213</v>
          </cell>
          <cell r="AE3930">
            <v>42777</v>
          </cell>
          <cell r="AK3930" t="e">
            <v>#N/A</v>
          </cell>
          <cell r="AL3930" t="e">
            <v>#N/A</v>
          </cell>
        </row>
        <row r="3931">
          <cell r="AD3931">
            <v>4052032</v>
          </cell>
          <cell r="AE3931">
            <v>42777</v>
          </cell>
          <cell r="AK3931" t="e">
            <v>#N/A</v>
          </cell>
          <cell r="AL3931" t="e">
            <v>#N/A</v>
          </cell>
        </row>
        <row r="3932">
          <cell r="AD3932">
            <v>4060981</v>
          </cell>
          <cell r="AE3932">
            <v>42779</v>
          </cell>
          <cell r="AK3932" t="e">
            <v>#N/A</v>
          </cell>
          <cell r="AL3932" t="e">
            <v>#N/A</v>
          </cell>
        </row>
        <row r="3933">
          <cell r="AD3933">
            <v>4060911</v>
          </cell>
          <cell r="AE3933">
            <v>42779</v>
          </cell>
          <cell r="AK3933" t="e">
            <v>#N/A</v>
          </cell>
          <cell r="AL3933" t="e">
            <v>#N/A</v>
          </cell>
        </row>
        <row r="3934">
          <cell r="AD3934">
            <v>4080715</v>
          </cell>
          <cell r="AE3934">
            <v>42779</v>
          </cell>
          <cell r="AK3934" t="e">
            <v>#N/A</v>
          </cell>
          <cell r="AL3934" t="e">
            <v>#N/A</v>
          </cell>
        </row>
        <row r="3935">
          <cell r="AD3935">
            <v>4085692</v>
          </cell>
          <cell r="AE3935">
            <v>42779</v>
          </cell>
          <cell r="AK3935" t="e">
            <v>#N/A</v>
          </cell>
          <cell r="AL3935" t="e">
            <v>#N/A</v>
          </cell>
        </row>
        <row r="3936">
          <cell r="AD3936">
            <v>4088259</v>
          </cell>
          <cell r="AE3936">
            <v>42779</v>
          </cell>
          <cell r="AK3936" t="e">
            <v>#N/A</v>
          </cell>
          <cell r="AL3936" t="e">
            <v>#N/A</v>
          </cell>
        </row>
        <row r="3937">
          <cell r="AD3937">
            <v>4136770</v>
          </cell>
          <cell r="AE3937">
            <v>42781</v>
          </cell>
          <cell r="AK3937" t="e">
            <v>#N/A</v>
          </cell>
          <cell r="AL3937" t="e">
            <v>#N/A</v>
          </cell>
        </row>
        <row r="3938">
          <cell r="AD3938">
            <v>4137704</v>
          </cell>
          <cell r="AE3938">
            <v>42781</v>
          </cell>
          <cell r="AK3938" t="e">
            <v>#N/A</v>
          </cell>
          <cell r="AL3938" t="e">
            <v>#N/A</v>
          </cell>
        </row>
        <row r="3939">
          <cell r="AD3939">
            <v>4142483</v>
          </cell>
          <cell r="AE3939">
            <v>42781</v>
          </cell>
          <cell r="AK3939" t="e">
            <v>#N/A</v>
          </cell>
          <cell r="AL3939" t="e">
            <v>#N/A</v>
          </cell>
        </row>
        <row r="3940">
          <cell r="AD3940">
            <v>4118606</v>
          </cell>
          <cell r="AE3940">
            <v>42780</v>
          </cell>
          <cell r="AK3940" t="e">
            <v>#N/A</v>
          </cell>
          <cell r="AL3940" t="e">
            <v>#N/A</v>
          </cell>
        </row>
        <row r="3941">
          <cell r="AD3941">
            <v>4145384</v>
          </cell>
          <cell r="AE3941">
            <v>42781</v>
          </cell>
          <cell r="AK3941" t="e">
            <v>#N/A</v>
          </cell>
          <cell r="AL3941" t="e">
            <v>#N/A</v>
          </cell>
        </row>
        <row r="3942">
          <cell r="AD3942">
            <v>4147519</v>
          </cell>
          <cell r="AE3942">
            <v>42781</v>
          </cell>
          <cell r="AK3942" t="e">
            <v>#N/A</v>
          </cell>
          <cell r="AL3942" t="e">
            <v>#N/A</v>
          </cell>
        </row>
        <row r="3943">
          <cell r="AD3943">
            <v>4171401</v>
          </cell>
          <cell r="AE3943">
            <v>42782</v>
          </cell>
          <cell r="AK3943" t="e">
            <v>#N/A</v>
          </cell>
          <cell r="AL3943" t="e">
            <v>#N/A</v>
          </cell>
        </row>
        <row r="3944">
          <cell r="AD3944">
            <v>4171447</v>
          </cell>
          <cell r="AE3944">
            <v>42782</v>
          </cell>
          <cell r="AK3944" t="e">
            <v>#N/A</v>
          </cell>
          <cell r="AL3944" t="e">
            <v>#N/A</v>
          </cell>
        </row>
        <row r="3945">
          <cell r="AD3945">
            <v>4174396</v>
          </cell>
          <cell r="AE3945">
            <v>42782</v>
          </cell>
          <cell r="AK3945" t="e">
            <v>#N/A</v>
          </cell>
          <cell r="AL3945" t="e">
            <v>#N/A</v>
          </cell>
        </row>
        <row r="3946">
          <cell r="AD3946">
            <v>4173382</v>
          </cell>
          <cell r="AE3946">
            <v>42782</v>
          </cell>
          <cell r="AK3946" t="e">
            <v>#N/A</v>
          </cell>
          <cell r="AL3946" t="e">
            <v>#N/A</v>
          </cell>
        </row>
        <row r="3947">
          <cell r="AD3947">
            <v>4183478</v>
          </cell>
          <cell r="AE3947">
            <v>42783</v>
          </cell>
          <cell r="AK3947" t="e">
            <v>#N/A</v>
          </cell>
          <cell r="AL3947" t="e">
            <v>#N/A</v>
          </cell>
        </row>
        <row r="3948">
          <cell r="AD3948">
            <v>4189459</v>
          </cell>
          <cell r="AE3948">
            <v>42783</v>
          </cell>
          <cell r="AK3948" t="e">
            <v>#N/A</v>
          </cell>
          <cell r="AL3948" t="e">
            <v>#N/A</v>
          </cell>
        </row>
        <row r="3949">
          <cell r="AD3949">
            <v>4187976</v>
          </cell>
          <cell r="AE3949">
            <v>42783</v>
          </cell>
          <cell r="AK3949" t="e">
            <v>#N/A</v>
          </cell>
          <cell r="AL3949" t="e">
            <v>#N/A</v>
          </cell>
        </row>
        <row r="3950">
          <cell r="AD3950">
            <v>4195462</v>
          </cell>
          <cell r="AE3950">
            <v>42783</v>
          </cell>
          <cell r="AK3950" t="e">
            <v>#N/A</v>
          </cell>
          <cell r="AL3950" t="e">
            <v>#N/A</v>
          </cell>
        </row>
        <row r="3951">
          <cell r="AD3951">
            <v>4218771</v>
          </cell>
          <cell r="AE3951">
            <v>42784</v>
          </cell>
          <cell r="AK3951" t="e">
            <v>#N/A</v>
          </cell>
          <cell r="AL3951" t="e">
            <v>#N/A</v>
          </cell>
        </row>
        <row r="3952">
          <cell r="AD3952">
            <v>4218329</v>
          </cell>
          <cell r="AE3952">
            <v>42784</v>
          </cell>
          <cell r="AK3952" t="e">
            <v>#N/A</v>
          </cell>
          <cell r="AL3952" t="e">
            <v>#N/A</v>
          </cell>
        </row>
        <row r="3953">
          <cell r="AD3953">
            <v>4217778</v>
          </cell>
          <cell r="AE3953">
            <v>42784</v>
          </cell>
          <cell r="AK3953" t="e">
            <v>#N/A</v>
          </cell>
          <cell r="AL3953" t="e">
            <v>#N/A</v>
          </cell>
        </row>
        <row r="3954">
          <cell r="AD3954">
            <v>4219889</v>
          </cell>
          <cell r="AE3954">
            <v>42784</v>
          </cell>
          <cell r="AK3954" t="e">
            <v>#N/A</v>
          </cell>
          <cell r="AL3954" t="e">
            <v>#N/A</v>
          </cell>
        </row>
        <row r="3955">
          <cell r="AD3955">
            <v>4243286</v>
          </cell>
          <cell r="AE3955">
            <v>42786</v>
          </cell>
          <cell r="AK3955" t="e">
            <v>#N/A</v>
          </cell>
          <cell r="AL3955" t="e">
            <v>#N/A</v>
          </cell>
        </row>
        <row r="3956">
          <cell r="AD3956">
            <v>4243287</v>
          </cell>
          <cell r="AE3956">
            <v>42786</v>
          </cell>
          <cell r="AK3956" t="e">
            <v>#N/A</v>
          </cell>
          <cell r="AL3956" t="e">
            <v>#N/A</v>
          </cell>
        </row>
        <row r="3957">
          <cell r="AD3957">
            <v>4244011</v>
          </cell>
          <cell r="AE3957">
            <v>42786</v>
          </cell>
          <cell r="AK3957" t="e">
            <v>#N/A</v>
          </cell>
          <cell r="AL3957" t="e">
            <v>#N/A</v>
          </cell>
        </row>
        <row r="3958">
          <cell r="AD3958">
            <v>4265940</v>
          </cell>
          <cell r="AE3958">
            <v>42787</v>
          </cell>
          <cell r="AK3958" t="e">
            <v>#N/A</v>
          </cell>
          <cell r="AL3958" t="e">
            <v>#N/A</v>
          </cell>
        </row>
        <row r="3959">
          <cell r="AD3959">
            <v>4265882</v>
          </cell>
          <cell r="AE3959">
            <v>42787</v>
          </cell>
          <cell r="AK3959" t="e">
            <v>#N/A</v>
          </cell>
          <cell r="AL3959" t="e">
            <v>#N/A</v>
          </cell>
        </row>
        <row r="3960">
          <cell r="AD3960">
            <v>4265920</v>
          </cell>
          <cell r="AE3960">
            <v>42787</v>
          </cell>
          <cell r="AK3960" t="e">
            <v>#N/A</v>
          </cell>
          <cell r="AL3960" t="e">
            <v>#N/A</v>
          </cell>
        </row>
        <row r="3961">
          <cell r="AD3961">
            <v>4267753</v>
          </cell>
          <cell r="AE3961">
            <v>42787</v>
          </cell>
          <cell r="AK3961" t="e">
            <v>#N/A</v>
          </cell>
          <cell r="AL3961" t="e">
            <v>#N/A</v>
          </cell>
        </row>
        <row r="3962">
          <cell r="AD3962">
            <v>4288893</v>
          </cell>
          <cell r="AE3962">
            <v>42788</v>
          </cell>
          <cell r="AK3962" t="e">
            <v>#N/A</v>
          </cell>
          <cell r="AL3962" t="e">
            <v>#N/A</v>
          </cell>
        </row>
        <row r="3963">
          <cell r="AD3963">
            <v>4294390</v>
          </cell>
          <cell r="AE3963">
            <v>42788</v>
          </cell>
          <cell r="AK3963" t="e">
            <v>#N/A</v>
          </cell>
          <cell r="AL3963" t="e">
            <v>#N/A</v>
          </cell>
        </row>
        <row r="3964">
          <cell r="AD3964">
            <v>4266268</v>
          </cell>
          <cell r="AE3964">
            <v>42787</v>
          </cell>
          <cell r="AK3964" t="e">
            <v>#N/A</v>
          </cell>
          <cell r="AL3964" t="e">
            <v>#N/A</v>
          </cell>
        </row>
        <row r="3965">
          <cell r="AD3965">
            <v>4297516</v>
          </cell>
          <cell r="AE3965">
            <v>42788</v>
          </cell>
          <cell r="AK3965" t="e">
            <v>#N/A</v>
          </cell>
          <cell r="AL3965" t="e">
            <v>#N/A</v>
          </cell>
        </row>
        <row r="3966">
          <cell r="AD3966">
            <v>4243741</v>
          </cell>
          <cell r="AE3966">
            <v>42786</v>
          </cell>
          <cell r="AK3966" t="e">
            <v>#N/A</v>
          </cell>
          <cell r="AL3966" t="e">
            <v>#N/A</v>
          </cell>
        </row>
        <row r="3967">
          <cell r="AD3967">
            <v>4299654</v>
          </cell>
          <cell r="AE3967">
            <v>42788</v>
          </cell>
          <cell r="AK3967" t="e">
            <v>#N/A</v>
          </cell>
          <cell r="AL3967" t="e">
            <v>#N/A</v>
          </cell>
        </row>
        <row r="3968">
          <cell r="AD3968">
            <v>4311404</v>
          </cell>
          <cell r="AE3968">
            <v>42789</v>
          </cell>
          <cell r="AK3968" t="e">
            <v>#N/A</v>
          </cell>
          <cell r="AL3968" t="e">
            <v>#N/A</v>
          </cell>
        </row>
        <row r="3969">
          <cell r="AD3969">
            <v>4302250</v>
          </cell>
          <cell r="AE3969">
            <v>42788</v>
          </cell>
          <cell r="AK3969" t="e">
            <v>#N/A</v>
          </cell>
          <cell r="AL3969" t="e">
            <v>#N/A</v>
          </cell>
        </row>
        <row r="3970">
          <cell r="AD3970">
            <v>4311248</v>
          </cell>
          <cell r="AE3970">
            <v>42789</v>
          </cell>
          <cell r="AK3970" t="e">
            <v>#N/A</v>
          </cell>
          <cell r="AL3970" t="e">
            <v>#N/A</v>
          </cell>
        </row>
        <row r="3971">
          <cell r="AD3971">
            <v>4336495</v>
          </cell>
          <cell r="AE3971">
            <v>42790</v>
          </cell>
          <cell r="AK3971" t="e">
            <v>#N/A</v>
          </cell>
          <cell r="AL3971" t="e">
            <v>#N/A</v>
          </cell>
        </row>
        <row r="3972">
          <cell r="AD3972">
            <v>4080329</v>
          </cell>
          <cell r="AE3972">
            <v>42779</v>
          </cell>
          <cell r="AK3972" t="e">
            <v>#N/A</v>
          </cell>
          <cell r="AL3972" t="e">
            <v>#N/A</v>
          </cell>
        </row>
        <row r="3973">
          <cell r="AD3973">
            <v>4105014</v>
          </cell>
          <cell r="AE3973">
            <v>42780</v>
          </cell>
          <cell r="AK3973" t="e">
            <v>#N/A</v>
          </cell>
          <cell r="AL3973" t="e">
            <v>#N/A</v>
          </cell>
        </row>
        <row r="3974">
          <cell r="AD3974">
            <v>4131131</v>
          </cell>
          <cell r="AE3974">
            <v>42779</v>
          </cell>
          <cell r="AK3974" t="e">
            <v>#N/A</v>
          </cell>
          <cell r="AL3974" t="e">
            <v>#N/A</v>
          </cell>
        </row>
        <row r="3975">
          <cell r="AD3975">
            <v>4171648</v>
          </cell>
          <cell r="AE3975">
            <v>42782</v>
          </cell>
          <cell r="AK3975" t="e">
            <v>#N/A</v>
          </cell>
          <cell r="AL3975" t="e">
            <v>#N/A</v>
          </cell>
        </row>
        <row r="3976">
          <cell r="AD3976">
            <v>3586492</v>
          </cell>
          <cell r="AE3976">
            <v>42755</v>
          </cell>
          <cell r="AK3976" t="e">
            <v>#N/A</v>
          </cell>
          <cell r="AL3976" t="e">
            <v>#N/A</v>
          </cell>
        </row>
        <row r="3977">
          <cell r="AD3977">
            <v>3871400</v>
          </cell>
          <cell r="AE3977">
            <v>42769</v>
          </cell>
          <cell r="AJ3977">
            <v>42793</v>
          </cell>
          <cell r="AK3977" t="e">
            <v>#N/A</v>
          </cell>
          <cell r="AL3977" t="str">
            <v>BKID0000160170165108</v>
          </cell>
          <cell r="AM3977">
            <v>42795</v>
          </cell>
          <cell r="AO3977">
            <v>20919</v>
          </cell>
        </row>
        <row r="3978">
          <cell r="AD3978" t="str">
            <v>FSS</v>
          </cell>
          <cell r="AE3978" t="str">
            <v>-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33.678860300926" createdVersion="4" refreshedVersion="4" minRefreshableVersion="3" recordCount="875">
  <cacheSource type="worksheet">
    <worksheetSource ref="A1:AL876" sheet="2016-17"/>
  </cacheSource>
  <cacheFields count="38">
    <cacheField name="Sr. Nos." numFmtId="0">
      <sharedItems containsString="0" containsBlank="1" containsNumber="1" containsInteger="1" minValue="1" maxValue="867"/>
    </cacheField>
    <cacheField name="Accounting Year " numFmtId="0">
      <sharedItems containsBlank="1"/>
    </cacheField>
    <cacheField name="Company " numFmtId="0">
      <sharedItems containsBlank="1"/>
    </cacheField>
    <cacheField name="Pre-Shipment Invoice  No" numFmtId="14">
      <sharedItems containsBlank="1"/>
    </cacheField>
    <cacheField name="Pre-Inv. Date" numFmtId="0">
      <sharedItems containsDate="1" containsBlank="1" containsMixedTypes="1" minDate="2016-04-21T00:00:00" maxDate="2018-01-01T00:00:00"/>
    </cacheField>
    <cacheField name="monthwise details" numFmtId="0">
      <sharedItems containsBlank="1" count="13">
        <s v="April_2016"/>
        <s v="May_2016"/>
        <s v="June_2016"/>
        <s v="July_2016"/>
        <s v="August_2016"/>
        <s v="Sept_2016"/>
        <s v="October "/>
        <s v="November"/>
        <s v="December"/>
        <m/>
        <s v="March" u="1"/>
        <s v="February" u="1"/>
        <s v="january" u="1"/>
      </sharedItems>
    </cacheField>
    <cacheField name="Commercial Inv./SAP no." numFmtId="0">
      <sharedItems containsBlank="1" containsMixedTypes="1" containsNumber="1" containsInteger="1" minValue="9103651113" maxValue="9703750391"/>
    </cacheField>
    <cacheField name="Comm. Inv. Date" numFmtId="0">
      <sharedItems containsNonDate="0" containsDate="1" containsString="0" containsBlank="1" minDate="2016-04-02T00:00:00" maxDate="2017-01-15T00:00:00"/>
    </cacheField>
    <cacheField name="Unit (Type)" numFmtId="14">
      <sharedItems containsBlank="1"/>
    </cacheField>
    <cacheField name="Unit Location" numFmtId="14">
      <sharedItems containsBlank="1"/>
    </cacheField>
    <cacheField name="Direct/Third party" numFmtId="14">
      <sharedItems containsBlank="1"/>
    </cacheField>
    <cacheField name="Buyer Name" numFmtId="0">
      <sharedItems containsBlank="1"/>
    </cacheField>
    <cacheField name="Country of Exports" numFmtId="0">
      <sharedItems containsBlank="1"/>
    </cacheField>
    <cacheField name="Payment terms" numFmtId="0">
      <sharedItems containsBlank="1"/>
    </cacheField>
    <cacheField name="Ship Terms" numFmtId="0">
      <sharedItems containsBlank="1"/>
    </cacheField>
    <cacheField name="Description of export product as per shipping bill" numFmtId="0">
      <sharedItems containsBlank="1" longText="1"/>
    </cacheField>
    <cacheField name="HS Code" numFmtId="0">
      <sharedItems containsBlank="1" containsMixedTypes="1" containsNumber="1" containsInteger="1" minValue="29051700" maxValue="380237090"/>
    </cacheField>
    <cacheField name="Quantity (In Mts)" numFmtId="0">
      <sharedItems containsBlank="1" containsMixedTypes="1" containsNumber="1" minValue="2.5000000000000001E-2" maxValue="1002.1"/>
    </cacheField>
    <cacheField name="UOM" numFmtId="0">
      <sharedItems containsBlank="1"/>
    </cacheField>
    <cacheField name="Currecy of Export" numFmtId="0">
      <sharedItems containsBlank="1"/>
    </cacheField>
    <cacheField name="Sale Rate" numFmtId="0">
      <sharedItems containsString="0" containsBlank="1" containsNumber="1" minValue="0" maxValue="149632"/>
    </cacheField>
    <cacheField name="Invoice value in FFC" numFmtId="0">
      <sharedItems containsString="0" containsBlank="1" containsNumber="1" minValue="0" maxValue="30942401.279999997"/>
    </cacheField>
    <cacheField name="Insurance (In FFC)As per S/Bill" numFmtId="0">
      <sharedItems containsString="0" containsBlank="1" containsNumber="1" minValue="0" maxValue="640.07000000000005"/>
    </cacheField>
    <cacheField name="Freight (In FFC)As per S/Bill" numFmtId="0">
      <sharedItems containsString="0" containsBlank="1" containsNumber="1" minValue="0" maxValue="325028"/>
    </cacheField>
    <cacheField name="Discount if any (in FFC)As per S/Bill" numFmtId="0">
      <sharedItems containsString="0" containsBlank="1" containsNumber="1" containsInteger="1" minValue="0" maxValue="0"/>
    </cacheField>
    <cacheField name="Comm (in FFC)As per S/Bill" numFmtId="0">
      <sharedItems containsString="0" containsBlank="1" containsNumber="1" minValue="0" maxValue="861883.68"/>
    </cacheField>
    <cacheField name="Port of Loading " numFmtId="0">
      <sharedItems containsBlank="1"/>
    </cacheField>
    <cacheField name="S/Bill Value (FOB in FFC)" numFmtId="0">
      <sharedItems containsString="0" containsBlank="1" containsNumber="1" minValue="0" maxValue="30595286.739999998"/>
    </cacheField>
    <cacheField name="Custom (ExRate)" numFmtId="0">
      <sharedItems containsBlank="1" containsMixedTypes="1" containsNumber="1" minValue="1" maxValue="95.7"/>
    </cacheField>
    <cacheField name="Shipping Bill      (FOB in Rs)" numFmtId="0">
      <sharedItems containsString="0" containsBlank="1" containsNumber="1" minValue="682.74149999999986" maxValue="2339093810.2276893"/>
    </cacheField>
    <cacheField name="S/B NO." numFmtId="0">
      <sharedItems containsBlank="1" containsMixedTypes="1" containsNumber="1" containsInteger="1" minValue="1002802" maxValue="9993542"/>
    </cacheField>
    <cacheField name="S/B DATE" numFmtId="0">
      <sharedItems containsDate="1" containsBlank="1" containsMixedTypes="1" minDate="2013-03-22T00:00:00" maxDate="2017-01-01T00:00:00"/>
    </cacheField>
    <cacheField name="BRC No." numFmtId="0">
      <sharedItems containsBlank="1" containsMixedTypes="1" containsNumber="1" containsInteger="1" minValue="0" maxValue="0"/>
    </cacheField>
    <cacheField name="BRC Date" numFmtId="14">
      <sharedItems containsDate="1" containsBlank="1" containsMixedTypes="1" minDate="1899-12-30T00:00:00" maxDate="2017-03-22T00:00:00"/>
    </cacheField>
    <cacheField name="Bank Ref. No." numFmtId="0">
      <sharedItems containsBlank="1"/>
    </cacheField>
    <cacheField name="Realised Value in FFC" numFmtId="0">
      <sharedItems containsString="0" containsBlank="1" containsNumber="1" minValue="0" maxValue="27927366.43"/>
    </cacheField>
    <cacheField name="Date of Realisation" numFmtId="14">
      <sharedItems containsDate="1" containsBlank="1" containsMixedTypes="1" minDate="2016-04-16T00:00:00" maxDate="2017-02-17T00:00:00"/>
    </cacheField>
    <cacheField name="BRC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5">
  <r>
    <n v="1"/>
    <s v="2016-17"/>
    <s v="VIL"/>
    <s v="VVF/TAL/EXP/0001/16-17"/>
    <s v="04.04.2016"/>
    <x v="0"/>
    <n v="9103750001"/>
    <d v="2016-04-08T00:00:00"/>
    <s v="EOU"/>
    <s v="TALOJA"/>
    <s v="DIRECT"/>
    <s v="VIKUDHA OVERSEAS CORPORATION L"/>
    <s v="DOMINICAN REPUBLIC"/>
    <s v="30% ADV;70% CAD"/>
    <s v="CFR"/>
    <s v="SATRTD-Hxadecan-1-OL (CETYL ALCOHOL) Fatty Alcohol Vegarol 1698 (Cetyl Alcohol) Pastilles"/>
    <n v="29051700"/>
    <n v="15.1"/>
    <s v="MT"/>
    <s v="USD"/>
    <n v="0"/>
    <n v="20760"/>
    <n v="0"/>
    <n v="1500"/>
    <n v="0"/>
    <n v="0"/>
    <s v="Nhava-sheva"/>
    <n v="19260"/>
    <n v="66.400000000000006"/>
    <n v="776189.11"/>
    <n v="6875581"/>
    <d v="2016-04-04T00:00:00"/>
    <s v="BKID0000160160891987"/>
    <d v="2016-06-02T00:00:00"/>
    <s v="0160FBC16000816"/>
    <n v="20622.599999999999"/>
    <d v="2016-06-01T00:00:00"/>
    <s v="fully uploaded"/>
  </r>
  <r>
    <n v="2"/>
    <s v="2016-17"/>
    <s v="VIL"/>
    <s v="VVF/TAL/EXP/0002/16-17"/>
    <s v="13.04.2016"/>
    <x v="0"/>
    <n v="9103750002"/>
    <d v="2016-04-19T00:00:00"/>
    <s v="DTA"/>
    <s v="TALOJA"/>
    <s v="DIRECT"/>
    <s v="VVF LLC"/>
    <s v="USA"/>
    <s v="90 Days from B/L date"/>
    <s v="CIF"/>
    <s v="SATRTD-Hxadecan-1-OL (CETYL ALCOHOL) Fatty Alcohol Vegarol 1698 (Cetyl Alcohol) NF,Pastilles"/>
    <n v="29051700"/>
    <n v="18.14"/>
    <s v="MT"/>
    <s v="USD"/>
    <n v="1492"/>
    <n v="27064.880000000001"/>
    <n v="8.93"/>
    <n v="1300"/>
    <n v="0"/>
    <n v="0"/>
    <s v="Nhava-sheva"/>
    <n v="25755.95"/>
    <n v="65.8"/>
    <n v="1694741.51"/>
    <n v="7044519"/>
    <d v="2016-04-13T00:00:00"/>
    <s v="BKID0000160160884482"/>
    <d v="2016-05-23T00:00:00"/>
    <s v="0160FBC16000659"/>
    <n v="27064.880000000001"/>
    <d v="2016-05-20T00:00:00"/>
    <s v="fully uploaded"/>
  </r>
  <r>
    <n v="3"/>
    <s v="2016-17"/>
    <s v="VIL"/>
    <s v="VVF/TAL/EXP/0003/16-17"/>
    <s v="13.04.2016"/>
    <x v="0"/>
    <n v="9103750003"/>
    <d v="2016-04-20T00:00:00"/>
    <s v="DTA"/>
    <s v="TALOJA"/>
    <s v="DIRECT"/>
    <s v="CV. Sari Barokah Agrindo"/>
    <s v="Indonesia"/>
    <s v="50% ADVANCE AND 50% CAD"/>
    <s v="FOB"/>
    <s v="Other Industrial Fatty Alcohol -Vegarol 1618 Ta (Ceto Stearyl Alcohol) Pastilles"/>
    <n v="38237090"/>
    <n v="16"/>
    <s v="MT"/>
    <s v="USD"/>
    <n v="1230"/>
    <n v="19680"/>
    <n v="0"/>
    <n v="0"/>
    <n v="0"/>
    <n v="0"/>
    <s v="Nhava-sheva"/>
    <n v="19680"/>
    <n v="65.8"/>
    <n v="1294944"/>
    <n v="7050498"/>
    <d v="2016-04-13T00:00:00"/>
    <s v="BKID0000160160898382"/>
    <d v="2016-06-10T00:00:00"/>
    <s v="0160FBC16000849"/>
    <n v="19680"/>
    <d v="2016-06-09T00:00:00"/>
    <s v="fully uploaded"/>
  </r>
  <r>
    <n v="4"/>
    <s v="2016-17"/>
    <s v="VIL"/>
    <s v="VVF/TAL/EXP/0004/16-17"/>
    <s v="13.04.2016"/>
    <x v="0"/>
    <n v="9103750006"/>
    <d v="2016-04-18T00:00:00"/>
    <s v="DTA"/>
    <s v="TALOJA"/>
    <s v="DIRECT"/>
    <s v="VVF LLC"/>
    <s v="USA"/>
    <s v="90 Days from B/L date"/>
    <s v="CIF"/>
    <s v="SATRTD-Hxadecan-1-OL (CETYL ALCOHOL) Fatty Alcohol Vegarol 1698 (MB)(Cetyl Alcohol) Pastilles"/>
    <n v="29051700"/>
    <n v="39.462000000000003"/>
    <s v="MT"/>
    <s v="USD"/>
    <n v="1285"/>
    <n v="50708.670000000006"/>
    <n v="16.73"/>
    <n v="3900"/>
    <n v="0"/>
    <n v="0"/>
    <s v="Nhava-sheva"/>
    <n v="46791.94"/>
    <n v="65.8"/>
    <n v="3078909.66"/>
    <n v="7054173"/>
    <s v="13.04.2016"/>
    <s v="BKID0000160160884487"/>
    <d v="2016-05-23T00:00:00"/>
    <s v="0160FBC16000716"/>
    <n v="50708.67"/>
    <d v="2016-05-20T00:00:00"/>
    <s v="fully uploaded"/>
  </r>
  <r>
    <n v="5"/>
    <s v="2016-17"/>
    <s v="VIL"/>
    <s v="VVF/TAL/EXP/0005/16-17"/>
    <s v="13.04.2016"/>
    <x v="0"/>
    <n v="9103750005"/>
    <d v="2016-04-18T00:00:00"/>
    <s v="DTA"/>
    <s v="TALOJA"/>
    <s v="DIRECT"/>
    <s v="VVF LLC"/>
    <s v="USA"/>
    <s v="90 Days from B/L date"/>
    <s v="CIF"/>
    <s v="Other Industrial Fatty Alcohol -Vegarol 1618 50:50 (MB) (Ceto Stearyl Alcohol) NF"/>
    <n v="38237090"/>
    <n v="18.14"/>
    <s v="MT"/>
    <s v="USD"/>
    <n v="1285"/>
    <n v="23309.9"/>
    <n v="7.69"/>
    <n v="1950"/>
    <n v="0"/>
    <n v="0"/>
    <s v="Nhava-sheva"/>
    <n v="21352.210000000003"/>
    <n v="65.8"/>
    <n v="1404975.42"/>
    <n v="7054201"/>
    <d v="2016-04-13T00:00:00"/>
    <s v="BKID0000160160884486"/>
    <d v="2016-05-23T00:00:00"/>
    <s v="0160FBC16000715"/>
    <n v="23309.9"/>
    <d v="2016-05-20T00:00:00"/>
    <s v="fully uploaded"/>
  </r>
  <r>
    <n v="6"/>
    <s v="2016-17"/>
    <s v="VIL"/>
    <s v="VVF/TAL/EXP/0006/16-17"/>
    <s v="13.04.2016"/>
    <x v="0"/>
    <s v="9103750007-08"/>
    <d v="2016-04-20T00:00:00"/>
    <s v="DTA"/>
    <s v="TALOJA"/>
    <s v="DIRECT"/>
    <s v="Sun Jin Chemical Co. Ltd"/>
    <s v="South Korea"/>
    <s v="L/C AT Sight"/>
    <s v="CIF"/>
    <s v=" OLEIC ACID-Distilled Fatty Acid -Oleic Acid 60"/>
    <n v="38231200"/>
    <n v="19.510000000000002"/>
    <s v="MT"/>
    <s v="USD"/>
    <n v="830"/>
    <n v="16193.300000000001"/>
    <n v="5.34"/>
    <n v="450"/>
    <n v="0"/>
    <n v="156.08000000000001"/>
    <s v="Nhava-sheva"/>
    <n v="15737.960000000001"/>
    <n v="65.8"/>
    <n v="1035557.77"/>
    <n v="7054199"/>
    <d v="2016-04-13T00:00:00"/>
    <s v="BKID0000160160881987"/>
    <d v="2016-05-18T00:00:00"/>
    <s v="0160FBN16000091"/>
    <n v="16193.3"/>
    <d v="2016-05-17T00:00:00"/>
    <s v="fully uploaded"/>
  </r>
  <r>
    <n v="7"/>
    <s v="2016-17"/>
    <s v="VIL"/>
    <s v="VVF/TAL/EXP/0007/16-17"/>
    <s v="13.04.2016"/>
    <x v="0"/>
    <n v="9103750004"/>
    <d v="2016-04-20T00:00:00"/>
    <s v="DTA"/>
    <s v="TALOJA"/>
    <s v="DIRECT"/>
    <s v="BASF ESPANOLA S.L(ESPANA)"/>
    <s v="Germany/Spain pls check"/>
    <s v="30 Days from B/L date"/>
    <s v="CIF"/>
    <s v="Other SATRTD ACYLC MNOCRBIXYLC ACDS-DISTILLED FATTY ACID -C10 (CPRIC ACID 99%)"/>
    <n v="29159090"/>
    <n v="19.899999999999999"/>
    <s v="MT"/>
    <s v="USD"/>
    <n v="2860"/>
    <n v="56913.999999999993"/>
    <n v="18.78"/>
    <n v="475"/>
    <n v="0"/>
    <n v="0"/>
    <s v="Nhava-sheva"/>
    <n v="56420.219999999994"/>
    <n v="65.8"/>
    <n v="3712450.48"/>
    <n v="7054175"/>
    <d v="2016-04-13T00:00:00"/>
    <s v="BKID0000160160885349"/>
    <d v="2016-05-24T00:00:00"/>
    <s v="0160FBC16000654"/>
    <n v="56904"/>
    <d v="2016-05-23T00:00:00"/>
    <s v="fully uploaded"/>
  </r>
  <r>
    <n v="8"/>
    <s v="2016-17"/>
    <s v="VIL"/>
    <s v="VVF/TAL/EXP/0008/16-17"/>
    <s v="14.04.2016"/>
    <x v="0"/>
    <n v="9103750009"/>
    <d v="2016-04-18T00:00:00"/>
    <s v="DTA"/>
    <s v="TALOJA"/>
    <s v="DIRECT"/>
    <s v="BASF PERSONAL CARE AND NUTRITI"/>
    <s v="Germany"/>
    <s v="30 Days from B/L date"/>
    <s v="CIF"/>
    <s v="PALMITIC ACID 98%"/>
    <n v="29157010"/>
    <n v="39.25"/>
    <s v="MT"/>
    <s v="USD"/>
    <n v="650"/>
    <n v="25512.5"/>
    <n v="8.42"/>
    <n v="850"/>
    <n v="0"/>
    <n v="0"/>
    <s v="Nhava-sheva"/>
    <n v="24654.080000000002"/>
    <n v="65.8"/>
    <n v="1622238.46"/>
    <n v="7064187"/>
    <d v="2016-04-14T00:00:00"/>
    <s v="BKID0000160160885348"/>
    <d v="2016-05-24T00:00:00"/>
    <s v="0160FBC16000632"/>
    <n v="25466.5"/>
    <d v="2016-05-23T00:00:00"/>
    <s v="fully uploaded"/>
  </r>
  <r>
    <n v="9"/>
    <s v="2016-17"/>
    <s v="VIL"/>
    <s v="VVF/TAL/EXP/0009/16-17"/>
    <s v="14.04.2016"/>
    <x v="0"/>
    <s v="9103750007-08"/>
    <d v="2016-04-20T00:00:00"/>
    <s v="DTA"/>
    <s v="TALOJA"/>
    <s v="DIRECT"/>
    <s v="Sun Jin Chemical Co. Ltd"/>
    <s v="South Korea"/>
    <s v="L/C AT Sight"/>
    <s v="CIF"/>
    <s v=" OLEIC ACID-Distilled Fatty Acid -Oleic Acid 60"/>
    <n v="38231200"/>
    <n v="19.670000000000002"/>
    <s v="MT"/>
    <s v="USD"/>
    <n v="830"/>
    <n v="16326.100000000002"/>
    <n v="5.39"/>
    <n v="450"/>
    <n v="0"/>
    <n v="157.36000000000001"/>
    <s v="Nhava-sheva"/>
    <n v="15870.710000000003"/>
    <n v="65.8"/>
    <n v="1044292.72"/>
    <n v="7064222"/>
    <d v="2016-04-14T00:00:00"/>
    <s v="BKID0000160160881988"/>
    <d v="2016-05-18T00:00:00"/>
    <s v="0160FBN16000091"/>
    <n v="16326.1"/>
    <d v="2016-05-17T00:00:00"/>
    <s v="fully uploaded"/>
  </r>
  <r>
    <n v="10"/>
    <s v="2016-17"/>
    <s v="VIL"/>
    <s v="VVF/TAL/EXP/0010/16-17"/>
    <s v="14.04.2016"/>
    <x v="0"/>
    <n v="9103750010"/>
    <d v="2016-04-20T00:00:00"/>
    <s v="DTA"/>
    <s v="TALOJA"/>
    <s v="DIRECT"/>
    <s v="VVF LLC"/>
    <s v="USA"/>
    <s v="90 Days from B/L date"/>
    <s v="CIF"/>
    <s v="SATRTD-Hxadecan-1-OL (CETYL ALCOHOL) Fatty Alcohol Vegarol 1698(mb) (Cetyl Alcohol) nf"/>
    <n v="29051700"/>
    <n v="18.143999999999998"/>
    <s v="MT"/>
    <s v="USD"/>
    <n v="1222"/>
    <n v="22171.967999999997"/>
    <n v="7.32"/>
    <n v="1186"/>
    <n v="0"/>
    <n v="0"/>
    <s v="Nhava-sheva"/>
    <n v="20978.647999999997"/>
    <n v="65.8"/>
    <n v="1380395.17"/>
    <n v="7064215"/>
    <d v="2016-04-14T00:00:00"/>
    <s v="BKID0000160160884483"/>
    <d v="2016-05-23T00:00:00"/>
    <s v="0160FBC16000661"/>
    <n v="22171.97"/>
    <d v="2016-05-20T00:00:00"/>
    <s v="fully uploaded"/>
  </r>
  <r>
    <n v="11"/>
    <s v="2016-17"/>
    <s v="VIL"/>
    <s v="VVF/TAL/EXP/0011/16-17"/>
    <s v="14.04.2016"/>
    <x v="0"/>
    <s v="9103750011-12"/>
    <d v="2016-04-20T00:00:00"/>
    <s v="DTA"/>
    <s v="TALOJA"/>
    <s v="DIRECT"/>
    <s v="BASF ESPANOLA S.L(ESPANA)"/>
    <s v="Germany"/>
    <s v="30 Days from B/L date"/>
    <s v="CIF"/>
    <s v="other Industrial Monocarboxylic Fatty Acid-Distilled Fatty Acid-C8/C10 (Caprylic Capric Acid)"/>
    <n v="38231900"/>
    <n v="39.659999999999997"/>
    <s v="MT"/>
    <s v="USD"/>
    <n v="3985"/>
    <n v="158045.09999999998"/>
    <n v="52.15"/>
    <n v="1050"/>
    <n v="0"/>
    <n v="0"/>
    <s v="Nhava-sheva"/>
    <n v="156942.94999999998"/>
    <n v="65.8"/>
    <n v="10326846.109999999"/>
    <n v="7064813"/>
    <d v="2016-04-14T00:00:00"/>
    <s v="BKID0000160160914560"/>
    <d v="2016-07-04T00:00:00"/>
    <s v="0160FBC16000656"/>
    <n v="158045.1"/>
    <d v="2016-07-02T00:00:00"/>
    <s v="fully uploaded"/>
  </r>
  <r>
    <n v="12"/>
    <s v="2016-17"/>
    <s v="VIL"/>
    <s v="VVF/TAL/EXP/0012/16-17"/>
    <s v="15.04.2016"/>
    <x v="0"/>
    <n v="9103750012"/>
    <d v="2016-04-20T00:00:00"/>
    <s v="DTA"/>
    <s v="TALOJA"/>
    <s v="DIRECT"/>
    <s v="BASF ESPANOLA S.L(ESPANA)"/>
    <s v="Germany"/>
    <s v="30 Days from B/L date"/>
    <s v="CIF"/>
    <s v="other Industrial Monocarboxylic Fatty Acid-Distilled Fatty Acid-C8/C10 (Caprylic Capric Acid)"/>
    <n v="38231900"/>
    <n v="19.91"/>
    <s v="MT"/>
    <s v="USD"/>
    <n v="3985"/>
    <n v="79341.350000000006"/>
    <n v="26.18"/>
    <n v="525"/>
    <n v="0"/>
    <n v="0"/>
    <s v="Nhava-sheva"/>
    <n v="78790.170000000013"/>
    <n v="65.8"/>
    <n v="5184393.1900000004"/>
    <n v="7074845"/>
    <d v="2016-04-15T00:00:00"/>
    <s v="BKID0000160160914559"/>
    <d v="2016-07-04T00:00:00"/>
    <s v="0160FBC16000656"/>
    <n v="79341.350000000006"/>
    <d v="2016-07-02T00:00:00"/>
    <s v="fully uploaded"/>
  </r>
  <r>
    <n v="13"/>
    <s v="2016-17"/>
    <s v="VIL"/>
    <s v="VVF/TAL/EXP/0013/16-17"/>
    <s v="14.04.2016"/>
    <x v="0"/>
    <n v="9103750039"/>
    <d v="2016-04-15T00:00:00"/>
    <s v="DTA"/>
    <s v="TALOJA"/>
    <s v="DIRECT"/>
    <s v="LOOK CHEMICALS IMPORTACAO E EX"/>
    <s v="BRAZIL"/>
    <m/>
    <s v="FOB"/>
    <m/>
    <n v="38237090"/>
    <n v="0.2"/>
    <s v="MT"/>
    <s v="USD"/>
    <m/>
    <n v="0"/>
    <m/>
    <m/>
    <m/>
    <m/>
    <s v="Nhava-sheva"/>
    <n v="0"/>
    <n v="65.8"/>
    <m/>
    <s v="7091506"/>
    <s v="16.04.2016"/>
    <s v="BKID0000160160884490"/>
    <d v="2016-05-23T00:00:00"/>
    <s v="0160FBC16000741"/>
    <n v="642.6"/>
    <d v="2016-05-20T00:00:00"/>
    <s v="fully uploaded"/>
  </r>
  <r>
    <n v="14"/>
    <s v="2016-17"/>
    <s v="VIL"/>
    <s v="VVF/TAL/EXP/0014/16-17"/>
    <s v="15.04.2016"/>
    <x v="0"/>
    <n v="9103750013"/>
    <d v="2016-04-19T00:00:00"/>
    <s v="DTA"/>
    <s v="TALOJA"/>
    <s v="DIRECT"/>
    <s v="OLEOCOMM INTERNATIONAL LIMITED"/>
    <s v="Singapore"/>
    <s v="100% CAD"/>
    <s v="FOB"/>
    <s v="Other Industrial Monocarboxylic Fatty Acid-Mix DFA blend (34 IV)"/>
    <n v="38231900"/>
    <n v="28.8"/>
    <s v="MT"/>
    <s v="USD"/>
    <n v="1010"/>
    <n v="29088"/>
    <n v="0"/>
    <n v="0"/>
    <n v="0"/>
    <n v="0"/>
    <s v="Nhava-sheva"/>
    <n v="29088"/>
    <n v="65.8"/>
    <n v="1913990.4"/>
    <n v="7074850"/>
    <s v="15.04.2016"/>
    <s v="BKID0000160160890335"/>
    <d v="2016-05-31T00:00:00"/>
    <s v="0160FBC16000797"/>
    <n v="29036"/>
    <d v="2016-05-30T00:00:00"/>
    <s v="fully uploaded"/>
  </r>
  <r>
    <n v="15"/>
    <s v="2016-17"/>
    <s v="VIL"/>
    <s v="VVF/TAL/EXP/0015/16-17"/>
    <s v="15.04.2016"/>
    <x v="0"/>
    <n v="9103750014"/>
    <d v="2016-04-21T00:00:00"/>
    <s v="DTA"/>
    <s v="TALOJA"/>
    <s v="DIRECT"/>
    <s v="IXOM AGENTINA S.A"/>
    <s v="Argentina"/>
    <s v="45 Days from B/L date"/>
    <s v="CFR"/>
    <s v="SATRTD-Hxadecan-1-OL (CETYL ALCOHOL) Fatty Alcohol Vegarol 1698 (Cetyl Alcohol) Pastilles"/>
    <n v="29051700"/>
    <n v="48"/>
    <s v="MT"/>
    <s v="USD"/>
    <n v="1306"/>
    <n v="62688"/>
    <n v="0"/>
    <n v="1400"/>
    <n v="0"/>
    <n v="0"/>
    <s v="Nhava-sheva"/>
    <n v="61288"/>
    <n v="65.8"/>
    <n v="4032750.4"/>
    <n v="7078930"/>
    <s v="15.04.2016"/>
    <s v="BKID0000160160956785"/>
    <d v="2016-09-08T00:00:00"/>
    <s v="0160FBC16000774"/>
    <n v="62668"/>
    <d v="2016-09-07T00:00:00"/>
    <s v="fully uploaded"/>
  </r>
  <r>
    <n v="16"/>
    <s v="2016-17"/>
    <s v="VIL"/>
    <s v="VVF/TAL/EXP/0016/16-17"/>
    <s v="15.04.2016"/>
    <x v="0"/>
    <n v="9103750015"/>
    <d v="2016-04-21T00:00:00"/>
    <s v="DTA"/>
    <s v="TALOJA"/>
    <s v="DIRECT"/>
    <s v="MANUCHAR NV"/>
    <s v="Belgium"/>
    <s v="100% CAD"/>
    <s v="CIF"/>
    <s v="Vegarol 1698 (Cetyl Alcohol) Pastilles"/>
    <n v="29051700"/>
    <n v="16"/>
    <s v="MT"/>
    <s v="USD"/>
    <n v="0"/>
    <n v="21290"/>
    <n v="7.03"/>
    <n v="35"/>
    <n v="0"/>
    <n v="0"/>
    <s v="Nhava-sheva"/>
    <n v="21247.97"/>
    <n v="65.8"/>
    <n v="1398116.43"/>
    <n v="7083988"/>
    <s v="15.04.2016"/>
    <s v="BKID0000160160890337"/>
    <d v="2016-05-31T00:00:00"/>
    <s v="0160FBC16000799"/>
    <n v="21290"/>
    <d v="2016-05-30T00:00:00"/>
    <s v="fully uploaded"/>
  </r>
  <r>
    <n v="17"/>
    <s v="2016-17"/>
    <s v="VIL"/>
    <s v="VVF/TAL/EXP/0017/16-17"/>
    <s v="15.04.2016"/>
    <x v="0"/>
    <s v="SEZ SUPPLY"/>
    <m/>
    <s v="DTA"/>
    <s v="TALOJA"/>
    <s v="DIRECT"/>
    <m/>
    <m/>
    <m/>
    <m/>
    <m/>
    <m/>
    <m/>
    <s v="MT"/>
    <m/>
    <m/>
    <m/>
    <m/>
    <m/>
    <m/>
    <m/>
    <s v="Nhava-sheva"/>
    <n v="0"/>
    <n v="65.8"/>
    <m/>
    <s v="SEZ SUPPLY"/>
    <m/>
    <s v="SEZ SUPPLY"/>
    <m/>
    <m/>
    <m/>
    <m/>
    <s v="SEZ SUPPLY"/>
  </r>
  <r>
    <n v="18"/>
    <s v="2016-17"/>
    <s v="VIL"/>
    <s v="VVF/TAL/EXP/0018/16-17"/>
    <s v="15.04.2016"/>
    <x v="0"/>
    <n v="9103750016"/>
    <d v="2016-04-21T00:00:00"/>
    <s v="DTA"/>
    <s v="TALOJA"/>
    <s v="DIRECT"/>
    <s v="TRICOM L.L.C"/>
    <s v="United Arab Emirates"/>
    <s v="100% CAD"/>
    <s v="CIF"/>
    <s v="SATRTD-Hxadecan-1-OL (CETYL ALCOHOL) Fatty Alcohol Vegarol 1698 (Cetyl Alcohol) Pastilles"/>
    <n v="29051700"/>
    <n v="16"/>
    <s v="MT"/>
    <s v="USD"/>
    <n v="0"/>
    <n v="21320"/>
    <n v="7.04"/>
    <n v="35"/>
    <n v="0"/>
    <n v="0"/>
    <s v="Nhava-sheva"/>
    <n v="21277.96"/>
    <n v="65.8"/>
    <n v="1400089.77"/>
    <n v="7088640"/>
    <s v="15.04.2016"/>
    <s v="BKID0000160160890336"/>
    <d v="2016-05-31T00:00:00"/>
    <s v="0160FBC16000798"/>
    <n v="21263.5"/>
    <d v="2016-05-30T00:00:00"/>
    <s v="fully uploaded"/>
  </r>
  <r>
    <n v="19"/>
    <s v="2016-17"/>
    <s v="VIL"/>
    <s v="VVF/TAL/EXP/0019/16-17"/>
    <s v="15.04.2016"/>
    <x v="0"/>
    <n v="9103750017"/>
    <d v="2016-04-21T00:00:00"/>
    <s v="DTA"/>
    <s v="TALOJA"/>
    <s v="DIRECT"/>
    <s v="Tricon Dry Chemicals LLC"/>
    <s v="USA"/>
    <s v="30% ADV;70% CAD"/>
    <s v="CFR"/>
    <s v="Other Industrial Fatty Alcohol -Vegarol 1618 Ta (Ceto Stearyl Alcohol) Pastilles"/>
    <n v="38237090"/>
    <n v="26"/>
    <s v="MT"/>
    <s v="USD"/>
    <n v="1250"/>
    <n v="32500"/>
    <n v="0"/>
    <n v="425"/>
    <n v="0"/>
    <n v="0"/>
    <s v="Nhava-sheva"/>
    <n v="32075"/>
    <n v="65.8"/>
    <n v="2110535"/>
    <n v="7088658"/>
    <s v="15.04.2016"/>
    <s v="BKID0000160160890338"/>
    <d v="2016-05-31T00:00:00"/>
    <s v="0160FBC16000800"/>
    <n v="32480"/>
    <d v="2016-05-30T00:00:00"/>
    <s v="fully uploaded"/>
  </r>
  <r>
    <n v="20"/>
    <s v="2016-17"/>
    <s v="VIL"/>
    <s v="VVF/TAL/EXP/0020/16-17"/>
    <s v="15.04.2016"/>
    <x v="0"/>
    <n v="9103750018"/>
    <d v="2016-04-20T00:00:00"/>
    <s v="DTA"/>
    <s v="TALOJA"/>
    <s v="DIRECT"/>
    <s v="CosmoPharm"/>
    <s v="Israel"/>
    <s v="100% CAD"/>
    <s v="CIF"/>
    <s v="SATRTD-Hxadecan-1-OL (CETYL ALCOHOL) Fatty Alcohol Vegarol 1698 (Cetyl Alcohol) Pastilles"/>
    <n v="29051700"/>
    <n v="12"/>
    <s v="MT"/>
    <s v="USD"/>
    <n v="1400"/>
    <n v="16800"/>
    <n v="5.54"/>
    <n v="460"/>
    <n v="0"/>
    <n v="504"/>
    <s v="Nhava-sheva"/>
    <n v="16334.46"/>
    <n v="65.8"/>
    <n v="1074807.47"/>
    <n v="7088914"/>
    <s v="15.04.2016"/>
    <s v="BKID0000160160876925"/>
    <d v="2016-05-11T00:00:00"/>
    <s v="0160FBC16000631"/>
    <n v="16740"/>
    <d v="2016-05-10T00:00:00"/>
    <s v="fully uploaded"/>
  </r>
  <r>
    <n v="21"/>
    <s v="2016-17"/>
    <s v="VIL"/>
    <s v="VVF/TAL/EXP/0021/16-17"/>
    <s v="15.04.2016"/>
    <x v="0"/>
    <n v="9103750019"/>
    <d v="2016-04-21T00:00:00"/>
    <s v="DTA"/>
    <s v="TALOJA"/>
    <s v="DIRECT"/>
    <s v="L'OREAL COSMETICS INDUSTRY"/>
    <s v="Egypt"/>
    <s v="45 Days from B/L date"/>
    <s v="CFR"/>
    <s v="Other Industrial Fatty Alcohol -Vegarol 1618 50:50 (Ceto Stearyl Alcohol 50:50)Pastilles"/>
    <n v="38237090"/>
    <n v="28.5"/>
    <s v="MT"/>
    <s v="USD"/>
    <n v="1365"/>
    <n v="38902.5"/>
    <n v="0"/>
    <n v="1200"/>
    <n v="0"/>
    <n v="0"/>
    <s v="Nhava-sheva"/>
    <n v="37702.5"/>
    <n v="65.8"/>
    <m/>
    <n v="7088919"/>
    <s v="15.04.2016"/>
    <s v="BKID0000160160957562"/>
    <d v="2016-09-09T00:00:00"/>
    <s v="0160FBC16000675"/>
    <n v="38862.5"/>
    <d v="2016-09-08T00:00:00"/>
    <s v="fully uploaded"/>
  </r>
  <r>
    <n v="22"/>
    <s v="2016-17"/>
    <s v="VIL"/>
    <s v="VVF/TAL/EXP/0022/16-17"/>
    <s v="15.04.2016"/>
    <x v="0"/>
    <n v="9103750021"/>
    <d v="2016-04-20T00:00:00"/>
    <s v="DTA"/>
    <s v="TALOJA"/>
    <s v="DIRECT"/>
    <s v="Interbeauty Cosmetics Ltd."/>
    <s v="Israel"/>
    <s v="60 Days from B/L date"/>
    <s v="CIF"/>
    <s v="Other Industrial Fatty Alcohol -Vegarol 1618 50:50 (Ceto Stearyl Alcohol 50:50)Pastilles"/>
    <n v="38237090"/>
    <n v="4.6749999999999998"/>
    <s v="MT"/>
    <s v="USD"/>
    <n v="0"/>
    <n v="7970.5"/>
    <n v="2.63"/>
    <n v="460"/>
    <n v="0"/>
    <n v="0"/>
    <s v="Nhava-sheva"/>
    <n v="7507.87"/>
    <n v="65.8"/>
    <n v="494017.85"/>
    <n v="7088911"/>
    <s v="15.04.2016"/>
    <s v="BKID0000160160957561"/>
    <d v="2016-09-09T00:00:00"/>
    <s v="0160FBC16000660"/>
    <n v="7970.5"/>
    <d v="2016-09-08T00:00:00"/>
    <s v="fully uploaded"/>
  </r>
  <r>
    <n v="23"/>
    <s v="2016-17"/>
    <s v="VIL"/>
    <s v="VVF/TAL/EXP/0022/16-17"/>
    <s v="15.04.2016"/>
    <x v="0"/>
    <s v="9103750020-21"/>
    <d v="2016-04-20T00:00:00"/>
    <s v="DTA"/>
    <s v="TALOJA"/>
    <s v="DIRECT"/>
    <s v="Interbeauty Cosmetics Ltd."/>
    <s v="Israel"/>
    <s v="60 Days from B/L date"/>
    <s v="CIF"/>
    <m/>
    <n v="38237090"/>
    <n v="4.6749999999999998"/>
    <s v="MT"/>
    <s v="USD"/>
    <n v="0"/>
    <n v="7970.5"/>
    <m/>
    <m/>
    <m/>
    <m/>
    <s v="Nhava-sheva"/>
    <n v="7970.5"/>
    <n v="65.8"/>
    <m/>
    <n v="7088911"/>
    <d v="2016-04-15T00:00:00"/>
    <s v="BKID0000160160957561"/>
    <d v="2016-09-09T00:00:00"/>
    <s v="0160FBC16000660"/>
    <n v="7970.5"/>
    <d v="2016-09-08T00:00:00"/>
    <s v="fully uploaded"/>
  </r>
  <r>
    <n v="24"/>
    <s v="2016-17"/>
    <s v="VIL"/>
    <s v="VVF/TAL/EXP/0023/16-17"/>
    <s v="16.04.2016"/>
    <x v="0"/>
    <n v="9103750022"/>
    <d v="2016-04-21T00:00:00"/>
    <s v="DTA"/>
    <s v="TALOJA"/>
    <s v="DIRECT"/>
    <s v="DARIC MATERIAL AND TRADING CO."/>
    <s v="IRAN"/>
    <s v="L/C AT Sight"/>
    <s v="CFR"/>
    <s v="SATRTD-Hxadecan-1-OL (CETYL ALCOHOL) Fatty Alcohol Vegarol 1698 (Cetyl Alcohol) Pastilles"/>
    <n v="29051700"/>
    <n v="48"/>
    <s v="MT"/>
    <s v="INR"/>
    <n v="87918"/>
    <n v="4220064"/>
    <n v="0"/>
    <n v="10857"/>
    <n v="0"/>
    <n v="285048"/>
    <s v="Nhava-sheva"/>
    <n v="4209207"/>
    <n v="1"/>
    <n v="4209207"/>
    <n v="7101527"/>
    <d v="2016-04-16T00:00:00"/>
    <s v="UCBA0001979160196838"/>
    <d v="2016-05-17T00:00:00"/>
    <s v="19791617N2518"/>
    <n v="4212447.34"/>
    <d v="2016-05-16T00:00:00"/>
    <s v="fully uploaded"/>
  </r>
  <r>
    <n v="25"/>
    <s v="2016-17"/>
    <s v="VIL"/>
    <s v="VVF/TAL/EXP/0024/16-17"/>
    <s v="16.04.2016"/>
    <x v="0"/>
    <n v="9103750023"/>
    <d v="2016-04-24T00:00:00"/>
    <s v="DTA"/>
    <s v="TALOJA"/>
    <s v="DIRECT"/>
    <s v="FUJIAN ZHONGMIN CHEMICAL CO.LT"/>
    <s v="China"/>
    <s v="L/C AT Sight"/>
    <s v="CIF"/>
    <s v="other Industrial Monocarboxylic Fatty Acid-Distilled Fatty Acid-C6 (Caproic Acid 50%)"/>
    <n v="38231900"/>
    <n v="57.6"/>
    <s v="MT"/>
    <s v="USD"/>
    <n v="800"/>
    <n v="46080"/>
    <n v="15.21"/>
    <n v="400"/>
    <n v="0"/>
    <n v="0"/>
    <s v="Nhava-sheva"/>
    <n v="45664.79"/>
    <n v="65.8"/>
    <n v="3004743.18"/>
    <n v="7107408"/>
    <s v="16.04.2016"/>
    <s v="BKID0000160160881488"/>
    <d v="2016-05-18T00:00:00"/>
    <s v="0160FBN16000096"/>
    <n v="45935"/>
    <d v="2016-05-17T00:00:00"/>
    <s v="fully uploaded"/>
  </r>
  <r>
    <n v="26"/>
    <s v="2016-17"/>
    <s v="VIL"/>
    <s v="VVF/TAL/EXP/0025/16-17"/>
    <s v="16.04.2016"/>
    <x v="0"/>
    <s v="9103750024-25"/>
    <d v="2016-04-22T00:00:00"/>
    <s v="DTA"/>
    <s v="TALOJA"/>
    <s v="DIRECT"/>
    <s v="IXOM PERU S.A.C"/>
    <s v="Peru"/>
    <s v="60 Days from B/L date"/>
    <s v="CFR"/>
    <s v="SATRTD-Hxadecan-1-OL (CETYL ALCOHOL) Fatty Alcohol Vegarol 1698 (Cetyl Alcohol) Pastilles"/>
    <n v="29051700"/>
    <n v="24"/>
    <s v="MT"/>
    <s v="USD"/>
    <n v="0"/>
    <n v="35400"/>
    <n v="0"/>
    <n v="900"/>
    <n v="0"/>
    <n v="0"/>
    <s v="Nhava-sheva"/>
    <n v="34500"/>
    <n v="65.8"/>
    <n v="2270100"/>
    <n v="7107398"/>
    <d v="2016-04-16T00:00:00"/>
    <s v="BKID0000160160907211"/>
    <d v="2016-06-23T00:00:00"/>
    <s v="0160FBN16000101"/>
    <n v="35385"/>
    <d v="2016-06-22T00:00:00"/>
    <s v="fully uploaded"/>
  </r>
  <r>
    <n v="27"/>
    <s v="2016-17"/>
    <s v="VIL"/>
    <s v="VVF/TAL/EXP/0026/16-17"/>
    <s v="16.04.2016"/>
    <x v="0"/>
    <n v="9103750026"/>
    <d v="2016-04-22T00:00:00"/>
    <s v="DTA"/>
    <s v="TALOJA"/>
    <s v="DIRECT"/>
    <s v="GLOBE CHEMICALS GmbH"/>
    <s v="Saudi Arabia"/>
    <s v="ADVANCE"/>
    <s v="CFR"/>
    <s v="SATRTD-Hxadecan-1-OL (CETYL ALCOHOL) Fatty Alcohol Vegarol 1698 (Cetyl Alcohol) Pastilles"/>
    <n v="29051700"/>
    <n v="16"/>
    <s v="MT"/>
    <s v="USD"/>
    <n v="1300"/>
    <n v="20800"/>
    <n v="0"/>
    <n v="430"/>
    <n v="0"/>
    <n v="0"/>
    <s v="Nhava-sheva"/>
    <n v="20370"/>
    <n v="65.8"/>
    <n v="1340346"/>
    <n v="7107443"/>
    <s v="16.04.2016"/>
    <s v="UTIB0000173000015902"/>
    <d v="2016-05-07T00:00:00"/>
    <s v="0173FBFP1600477"/>
    <n v="20789"/>
    <d v="2016-05-07T00:00:00"/>
    <s v="fully uploaded"/>
  </r>
  <r>
    <n v="28"/>
    <s v="2016-17"/>
    <s v="VIL"/>
    <s v="VVF/TAL/EXP/0027/16-17"/>
    <s v="16.04.2016"/>
    <x v="0"/>
    <n v="9103750027"/>
    <d v="2016-04-22T00:00:00"/>
    <s v="DTA"/>
    <s v="TALOJA"/>
    <s v="DIRECT"/>
    <s v="VVF LLC"/>
    <s v="USA"/>
    <s v="90 Days from B/L date"/>
    <s v="CIF"/>
    <s v="SATRTD-Hxadecan-1-OL (CETYL ALCOHOL) Fatty Alcohol Vegarol 1698 (Cetyl Alcohol) Pastilles"/>
    <n v="29051700"/>
    <n v="39.462000000000003"/>
    <s v="MT"/>
    <s v="USD"/>
    <n v="1452"/>
    <n v="57298.824000000008"/>
    <n v="18.91"/>
    <n v="2300"/>
    <n v="0"/>
    <n v="0"/>
    <s v="Nhava-sheva"/>
    <n v="54979.914000000004"/>
    <n v="65.8"/>
    <n v="3617678.08"/>
    <n v="7107532"/>
    <s v="16.04.2016"/>
    <s v="BKID0000160160884484"/>
    <d v="2016-05-23T00:00:00"/>
    <s v="0160FBC16000705"/>
    <n v="57298.82"/>
    <d v="2016-05-20T00:00:00"/>
    <s v="fully uploaded"/>
  </r>
  <r>
    <n v="29"/>
    <s v="2016-17"/>
    <s v="VIL"/>
    <s v="VVF/TAL/EXP/0028/16-17"/>
    <s v="16.04.2016"/>
    <x v="0"/>
    <n v="9103750028"/>
    <d v="2016-04-20T00:00:00"/>
    <s v="DTA"/>
    <s v="TALOJA"/>
    <s v="DIRECT"/>
    <s v="LOREAL MFG MIDRAND (PTY) LTD"/>
    <s v="South Africa"/>
    <s v="60 Days from B/L date"/>
    <s v="CFR"/>
    <s v="Other Industrial Fatty Alcohol -Vegarol 1618 Ta (Ceto Stearyl Alcohol)Pastilles"/>
    <n v="38237090"/>
    <n v="24"/>
    <s v="MT"/>
    <s v="USD"/>
    <n v="1360"/>
    <n v="32640"/>
    <n v="0"/>
    <n v="900"/>
    <n v="0"/>
    <n v="0"/>
    <s v="Nhava-sheva"/>
    <n v="31740"/>
    <n v="65.8"/>
    <m/>
    <n v="7107664"/>
    <s v="16.04.2016"/>
    <s v="BOI"/>
    <s v="Recd In BOI"/>
    <s v="0160FBC16000657"/>
    <m/>
    <m/>
    <s v="PAYMENT REALISED"/>
  </r>
  <r>
    <n v="30"/>
    <s v="2016-17"/>
    <s v="VIL"/>
    <s v="VVF/TAL/EXP/0029/16-17"/>
    <s v="18.04.2016"/>
    <x v="0"/>
    <n v="9103750029"/>
    <d v="2016-04-21T00:00:00"/>
    <s v="DTA"/>
    <s v="TALOJA"/>
    <s v="DIRECT"/>
    <s v="BERG &amp; SCHMIDT GMBH &amp; CO. KG"/>
    <s v="Germany"/>
    <s v="60 Days from B/L date"/>
    <s v="CFR"/>
    <s v="Other Industrial Fatty Alcohol -Vegarol 1618 Ta (Ceto Stearyl Alcohol 30:70)Pastilles"/>
    <n v="38237090"/>
    <n v="32"/>
    <s v="MT"/>
    <s v="USD"/>
    <n v="1275"/>
    <n v="40800"/>
    <n v="0"/>
    <n v="650"/>
    <n v="0"/>
    <n v="0"/>
    <s v="Nhava-sheva"/>
    <n v="40150"/>
    <n v="65.8"/>
    <n v="2641870"/>
    <n v="7124637"/>
    <s v="18.04.2016"/>
    <s v="UTIB0000173000016140"/>
    <d v="2016-06-28T00:00:00"/>
    <s v="0173FUGC1600469"/>
    <n v="40800"/>
    <d v="2016-06-28T00:00:00"/>
    <s v="fully uploaded"/>
  </r>
  <r>
    <n v="31"/>
    <s v="2016-17"/>
    <s v="VIL"/>
    <s v="VVF/TAL/EXP/0030/16-17"/>
    <s v="18.04.2016"/>
    <x v="0"/>
    <n v="9103750030"/>
    <d v="2016-04-22T00:00:00"/>
    <s v="DTA"/>
    <s v="TALOJA"/>
    <s v="DIRECT"/>
    <s v="SHANGHAI HAIYI ENVIRONMENTAL"/>
    <s v="China"/>
    <s v="L/C AT Sight"/>
    <s v="CIF"/>
    <s v="Other SATRTD ACYLC MNOCRBIXYLC ACDS-DISTILLED FATTY ACID -C22 (BEHENIC ACID 90%) Pastilles"/>
    <n v="29159090"/>
    <n v="24"/>
    <s v="MT"/>
    <s v="USD"/>
    <n v="3200"/>
    <n v="76800"/>
    <n v="25.34"/>
    <n v="50"/>
    <n v="0"/>
    <n v="0"/>
    <s v="Nhava-sheva"/>
    <n v="76724.66"/>
    <n v="65.8"/>
    <n v="5048482.63"/>
    <n v="7130465"/>
    <d v="2016-04-18T00:00:00"/>
    <s v="BKID0000160160881487"/>
    <d v="2016-05-18T00:00:00"/>
    <s v="0160FBN16000095"/>
    <n v="76625"/>
    <d v="2016-05-17T00:00:00"/>
    <s v="fully uploaded"/>
  </r>
  <r>
    <n v="32"/>
    <s v="2016-17"/>
    <s v="VIL"/>
    <s v="VVF/TAL/EXP/0031/16-17"/>
    <s v="18.04.2016"/>
    <x v="0"/>
    <n v="9103750031"/>
    <d v="2016-04-21T00:00:00"/>
    <s v="DTA"/>
    <s v="TALOJA"/>
    <s v="DIRECT"/>
    <s v="PRIMAZOL C.A"/>
    <s v="USA"/>
    <s v="100% Advance"/>
    <s v="CFR"/>
    <s v="SATRTD-Hxadecan-1-OL (CETYL ALCOHOL) Fatty Alcohol Vegarol 1698 (Cetyl Alcohol) Pastilles"/>
    <n v="29051700"/>
    <n v="32"/>
    <s v="MT"/>
    <s v="USD"/>
    <n v="1310"/>
    <n v="41920"/>
    <n v="0"/>
    <n v="2770"/>
    <n v="0"/>
    <n v="0"/>
    <s v="Nhava-sheva"/>
    <n v="39150"/>
    <n v="65.8"/>
    <n v="2576070"/>
    <n v="7130463"/>
    <s v="18.04.2016"/>
    <s v="BKID0000160160874300"/>
    <d v="2016-05-07T00:00:00"/>
    <s v="0160FBC16000694"/>
    <n v="41903"/>
    <d v="2016-05-06T00:00:00"/>
    <s v="fully uploaded"/>
  </r>
  <r>
    <n v="33"/>
    <s v="2016-17"/>
    <s v="VIL"/>
    <s v="VVF/TAL/EXP/0032/16-17"/>
    <s v="18.04.2016"/>
    <x v="0"/>
    <n v="9103750032"/>
    <d v="2016-04-22T00:00:00"/>
    <s v="DTA"/>
    <s v="TALOJA"/>
    <s v="DIRECT"/>
    <s v="VVF LLC"/>
    <s v="USA"/>
    <s v="90 Days from B/L date"/>
    <s v="CIF"/>
    <s v="SATRTD-Hxadecan-1-OL (CETYL ALCOHOL) Fatty Alcohol Vegarol 1698 (Cetyl Alcohol) Pastilles"/>
    <n v="29051700"/>
    <n v="22.5"/>
    <s v="MT"/>
    <s v="USD"/>
    <n v="1326"/>
    <n v="29835"/>
    <n v="9.85"/>
    <n v="2050"/>
    <n v="0"/>
    <n v="0"/>
    <s v="Nhava-sheva"/>
    <n v="27775.15"/>
    <n v="65.8"/>
    <n v="1827604.87"/>
    <n v="7130634"/>
    <s v="18.04.2016"/>
    <s v="BKID0000160160884931"/>
    <d v="2016-05-23T00:00:00"/>
    <s v="0160FBC16000706"/>
    <n v="29835"/>
    <d v="2016-05-20T00:00:00"/>
    <s v="fully uploaded"/>
  </r>
  <r>
    <n v="34"/>
    <s v="2016-17"/>
    <s v="VIL"/>
    <s v="VVF/TAL/EXP/0033/16-17"/>
    <s v="19.04.2016"/>
    <x v="0"/>
    <n v="9103750033"/>
    <d v="2016-04-22T00:00:00"/>
    <s v="DTA"/>
    <s v="TALOJA"/>
    <s v="DIRECT"/>
    <s v="VVF LLC"/>
    <s v="USA"/>
    <s v="90 Days from B/L date"/>
    <s v="CIF"/>
    <s v="SATRTD-Hxadecan-1-OL (CETYL ALCOHOL) Fatty Alcohol Vegarol 1698 (Cetyl Alcohol) Pastilles"/>
    <n v="29051700"/>
    <n v="22.5"/>
    <s v="MT"/>
    <s v="USD"/>
    <n v="1326"/>
    <n v="29835"/>
    <n v="9.85"/>
    <n v="2050"/>
    <n v="0"/>
    <n v="0"/>
    <s v="Nhava-sheva"/>
    <n v="27775.15"/>
    <n v="65.8"/>
    <n v="1827604.87"/>
    <n v="7143759"/>
    <d v="2016-04-19T00:00:00"/>
    <s v="BKID0000160160884932"/>
    <d v="2016-05-23T00:00:00"/>
    <s v="0160FBC16000706"/>
    <n v="29835"/>
    <d v="2016-05-20T00:00:00"/>
    <s v="fully uploaded"/>
  </r>
  <r>
    <n v="35"/>
    <s v="2016-17"/>
    <s v="VIL"/>
    <s v="VVF/TAL/EXP/0034/16-17"/>
    <s v="19.04.2016"/>
    <x v="0"/>
    <n v="9103750037"/>
    <d v="2016-04-26T00:00:00"/>
    <s v="DTA"/>
    <s v="TALOJA"/>
    <s v="DIRECT"/>
    <s v="VVF LLC"/>
    <s v="USA"/>
    <s v="90 Days from B/L date"/>
    <s v="CIF"/>
    <s v="Other Industrial Fatty Alcohol -Vegarol 1618 50:50 (Ceto Stearyl Alcohol)Pastilles"/>
    <n v="38237090"/>
    <n v="45"/>
    <s v="MT"/>
    <s v="USD"/>
    <n v="1469"/>
    <n v="66105"/>
    <n v="21.81"/>
    <n v="4100"/>
    <n v="0"/>
    <n v="0"/>
    <s v="Nhava-sheva"/>
    <n v="61983.19"/>
    <n v="65.8"/>
    <m/>
    <n v="7150800"/>
    <d v="2016-04-19T00:00:00"/>
    <s v="BKID0000160160884485"/>
    <d v="2016-05-23T00:00:00"/>
    <m/>
    <n v="66105"/>
    <d v="2016-05-20T00:00:00"/>
    <s v="fully uploaded"/>
  </r>
  <r>
    <n v="36"/>
    <s v="2016-17"/>
    <s v="VIL"/>
    <s v="VVF/TAL/EXP/0035/16-17"/>
    <s v="19.04.2016"/>
    <x v="0"/>
    <n v="9103750034"/>
    <d v="2016-04-25T00:00:00"/>
    <s v="DTA"/>
    <s v="TALOJA"/>
    <s v="DIRECT"/>
    <s v="OLEON NATURAL CHEMISTRY"/>
    <s v="Belgium"/>
    <s v="60 Days from B/L date"/>
    <s v="CIF"/>
    <s v="other Industrial Monocarboxylic Fatty Acid-Distilled Fatty Acid-C8/C10 (Caprylic Capric Acid)"/>
    <n v="38231900"/>
    <n v="19.98"/>
    <s v="MT"/>
    <s v="USD"/>
    <n v="3865"/>
    <n v="77222.7"/>
    <n v="25.48"/>
    <n v="475"/>
    <n v="0"/>
    <n v="0"/>
    <s v="Nhava-sheva"/>
    <n v="76722.22"/>
    <n v="65.8"/>
    <n v="5048322.08"/>
    <n v="7153629"/>
    <d v="2016-04-19T00:00:00"/>
    <s v="BKID0000160160957256"/>
    <d v="2016-09-08T00:00:00"/>
    <s v="0160FBC16000701"/>
    <n v="77222.7"/>
    <d v="2016-09-07T00:00:00"/>
    <s v="fully uploaded"/>
  </r>
  <r>
    <n v="37"/>
    <s v="2016-17"/>
    <s v="VIL"/>
    <s v="VVF/TAL/EXP/0036/16-17"/>
    <s v="20.04.2016"/>
    <x v="0"/>
    <n v="9103750035"/>
    <d v="2016-04-25T00:00:00"/>
    <s v="DTA"/>
    <s v="TALOJA"/>
    <s v="DIRECT"/>
    <s v="OLEON NATURAL CHEMISTRY"/>
    <s v="Malaysia"/>
    <s v="60 Days from B/L date"/>
    <s v="CIF"/>
    <s v="other Industrial Monocarboxylic Fatty Acid-Distilled Fatty Acid-C8/C10 (Caprylic Capric Acid)"/>
    <n v="38231900"/>
    <n v="39.58"/>
    <s v="MT"/>
    <s v="USD"/>
    <n v="3865"/>
    <n v="152976.69999999998"/>
    <n v="50.48"/>
    <n v="950"/>
    <n v="0"/>
    <n v="0"/>
    <s v="Nhava-sheva"/>
    <n v="151976.21999999997"/>
    <n v="65.8"/>
    <n v="10000035.279999999"/>
    <n v="7165665"/>
    <d v="2016-04-20T00:00:00"/>
    <s v="BKID0000160160957255"/>
    <d v="2016-09-08T00:00:00"/>
    <s v="0160FBC16000701"/>
    <n v="152976.70000000001"/>
    <d v="2016-09-07T00:00:00"/>
    <s v="fully uploaded"/>
  </r>
  <r>
    <n v="38"/>
    <s v="2016-17"/>
    <s v="VIL"/>
    <s v="VVF/TAL/EXP/0037/16-17"/>
    <s v="20.04.2016"/>
    <x v="0"/>
    <n v="9103750036"/>
    <d v="2016-04-25T00:00:00"/>
    <s v="DTA"/>
    <s v="TALOJA"/>
    <s v="DIRECT"/>
    <s v="RAK SYSCOM PTE LTD"/>
    <s v="Singapore"/>
    <s v="30% ADV;70% CAD"/>
    <s v="CIF"/>
    <s v="Other Industrial Fatty Alcohol -Vegarol 1618 Ta (Ceto Stearyl Alcohol)Pastilles"/>
    <n v="38237090"/>
    <n v="16"/>
    <s v="MT"/>
    <s v="USD"/>
    <n v="1265"/>
    <n v="20240"/>
    <n v="6.68"/>
    <n v="900"/>
    <n v="0"/>
    <n v="0"/>
    <s v="Nhava-sheva"/>
    <n v="19333.32"/>
    <n v="65.8"/>
    <m/>
    <n v="7169197"/>
    <s v="20.04.2016"/>
    <s v="BKID0000160160890339"/>
    <d v="2016-05-31T00:00:00"/>
    <s v="0160FBC16000801"/>
    <n v="20186.400000000001"/>
    <d v="2016-05-30T00:00:00"/>
    <s v="fully uploaded"/>
  </r>
  <r>
    <n v="39"/>
    <s v="2016-17"/>
    <s v="VIL"/>
    <s v="VVF/TAL/EXP/0038/16-17"/>
    <s v="20.04.2016"/>
    <x v="0"/>
    <n v="9103750041"/>
    <d v="2016-04-27T00:00:00"/>
    <s v="DTA"/>
    <s v="TALOJA"/>
    <s v="DIRECT"/>
    <s v="VVF LLC"/>
    <s v="USA"/>
    <s v="90 Days from B/L date"/>
    <s v="CIF"/>
    <s v="Other Industrial Fatty Alcohol -Vegarol 1618 TA(MB) (Ceto Stearyl Alcohol)"/>
    <n v="38237090"/>
    <n v="18.48"/>
    <s v="MT"/>
    <s v="USD"/>
    <n v="1394"/>
    <n v="25761.119999999999"/>
    <n v="8.5"/>
    <n v="3500"/>
    <n v="0"/>
    <n v="0"/>
    <s v="Nhava-sheva"/>
    <n v="22252.62"/>
    <n v="65.8"/>
    <n v="1464222.4"/>
    <n v="7168873"/>
    <d v="2016-04-20T00:00:00"/>
    <s v="BKID0000160160884489"/>
    <d v="2016-05-23T00:00:00"/>
    <s v="0160FBC16000718"/>
    <n v="25726.12"/>
    <d v="2016-05-20T00:00:00"/>
    <s v="fully uploaded"/>
  </r>
  <r>
    <n v="40"/>
    <s v="2016-17"/>
    <s v="VIL"/>
    <s v="VVF/TAL/EXP/0038/16-17"/>
    <s v="20.04.2016"/>
    <x v="0"/>
    <n v="9103750038"/>
    <m/>
    <s v="DTA"/>
    <s v="TALOJA"/>
    <s v="DIRECT"/>
    <s v="VVF LLC"/>
    <s v="USA"/>
    <s v="90 Days from B/L date"/>
    <s v="CIF"/>
    <s v="Other Industrial Fatty Alcohol -Vegarol 1618TA (Ceto Stearyl Alcohol)Pastilles"/>
    <n v="38237090"/>
    <n v="18.48"/>
    <s v="MT"/>
    <s v="USD"/>
    <n v="1394"/>
    <n v="25761.119999999999"/>
    <n v="8.5"/>
    <n v="3500"/>
    <n v="0"/>
    <n v="0"/>
    <s v="Nhava-sheva"/>
    <n v="22252.62"/>
    <n v="65.8"/>
    <m/>
    <n v="7168873"/>
    <d v="2016-04-20T00:00:00"/>
    <s v="BKID0000160160884489"/>
    <d v="2016-05-23T00:00:00"/>
    <s v="0160FBC16000718"/>
    <n v="25726.12"/>
    <d v="2016-05-20T00:00:00"/>
    <s v="fully uploaded"/>
  </r>
  <r>
    <n v="41"/>
    <s v="2016-17"/>
    <s v="VIL"/>
    <s v="VVF/TAL/EXP/0039/16-17"/>
    <s v="20.04.2016"/>
    <x v="0"/>
    <s v="9103750043-44"/>
    <d v="2016-04-27T00:00:00"/>
    <s v="DTA"/>
    <s v="TALOJA"/>
    <s v="DIRECT"/>
    <s v="SUNJIN CHEMICAL CO. LTD"/>
    <s v="South Korea"/>
    <s v="L/C AT Sight"/>
    <s v="CIF"/>
    <s v="Oleic Acid Distilled Fatty Acid Oleic Acid-60"/>
    <n v="38231200"/>
    <n v="19.649999999999999"/>
    <s v="MT"/>
    <s v="USD"/>
    <n v="830"/>
    <n v="16309.499999999998"/>
    <n v="5.38"/>
    <n v="450"/>
    <n v="0"/>
    <n v="157.19999999999999"/>
    <s v="Nhava-sheva"/>
    <n v="15854.119999999999"/>
    <n v="65.8"/>
    <n v="1043201.1"/>
    <n v="7171803"/>
    <s v="20.04.2016"/>
    <s v="BKID0000160160886809"/>
    <d v="2016-05-25T00:00:00"/>
    <s v="0160FBN16000102"/>
    <n v="16309.5"/>
    <d v="2016-05-24T00:00:00"/>
    <s v="fully uploaded"/>
  </r>
  <r>
    <n v="42"/>
    <s v="2016-17"/>
    <s v="VIL"/>
    <s v="VVF/TAL/EXP/0040/16-17"/>
    <s v="20.04.2016"/>
    <x v="0"/>
    <n v="9103750040"/>
    <d v="2016-04-27T00:00:00"/>
    <s v="DTA"/>
    <s v="TALOJA"/>
    <s v="DIRECT"/>
    <s v="UPCITY INTERNATIONAL LIMITED"/>
    <s v="British Virgin Islands"/>
    <s v="L/C AT Sight"/>
    <s v="CIF"/>
    <s v="Other UNSATRTD ACYCLC MNOCRBIXYLC ACDS-DISTILLED FATTY ACID-c22 (Erucic Acid 90%)"/>
    <n v="29161990"/>
    <n v="72"/>
    <s v="MT"/>
    <s v="USD"/>
    <n v="2750"/>
    <n v="198000"/>
    <n v="65.34"/>
    <n v="750"/>
    <n v="0"/>
    <n v="0"/>
    <s v="Nhava-sheva"/>
    <n v="197184.66"/>
    <n v="65.8"/>
    <n v="12974750.630000001"/>
    <n v="7171817"/>
    <d v="2016-04-20T00:00:00"/>
    <s v="BKID0000160160882525"/>
    <d v="2016-05-19T00:00:00"/>
    <m/>
    <n v="197770"/>
    <d v="2016-05-18T00:00:00"/>
    <s v="fully uploaded"/>
  </r>
  <r>
    <n v="43"/>
    <s v="2016-17"/>
    <s v="VIL"/>
    <s v="VVF/TAL/EXP/0041/16-17"/>
    <s v="20.04.2016"/>
    <x v="0"/>
    <s v="SEZ SUPPLY"/>
    <m/>
    <s v="DTA"/>
    <s v="TALOJA"/>
    <s v="DIRECT"/>
    <m/>
    <m/>
    <m/>
    <m/>
    <m/>
    <m/>
    <m/>
    <s v="MT"/>
    <m/>
    <m/>
    <m/>
    <m/>
    <m/>
    <m/>
    <m/>
    <s v="Nhava-sheva"/>
    <n v="0"/>
    <n v="65.8"/>
    <m/>
    <s v="SEZ SUPPLY"/>
    <m/>
    <s v="SEZ SUPPLY"/>
    <m/>
    <m/>
    <m/>
    <m/>
    <s v="SEZ SUPPLY"/>
  </r>
  <r>
    <n v="44"/>
    <s v="2016-17"/>
    <s v="VIL"/>
    <s v="VVF/TAL/EXP/0042/16-17"/>
    <s v="20.04.2016"/>
    <x v="0"/>
    <s v="9103750052"/>
    <d v="2016-05-01T00:00:00"/>
    <s v="DTA"/>
    <s v="TALOJA"/>
    <s v="DIRECT"/>
    <s v="UCHUMI CHEMICALS LTD."/>
    <s v="Kenya"/>
    <s v="50% ADVANCE AND 50% CAD"/>
    <s v="FOB"/>
    <s v="Other Industrial Fatty Alcohol -Vegarol 1618 Ta (Ceto Stearyl Alcohol 30:70)Pastilles"/>
    <n v="38237090"/>
    <n v="7"/>
    <s v="MT"/>
    <s v="USD"/>
    <n v="1335"/>
    <n v="9345"/>
    <n v="0"/>
    <n v="0"/>
    <n v="0"/>
    <n v="0"/>
    <s v="Nhava-sheva"/>
    <n v="9345"/>
    <n v="65.849999999999994"/>
    <n v="615368.25"/>
    <n v="7225246"/>
    <d v="2016-04-22T00:00:00"/>
    <s v="BKID0000160160891988"/>
    <d v="2016-06-02T00:00:00"/>
    <s v="0160FBC16000817"/>
    <n v="9304.5"/>
    <d v="2016-06-01T00:00:00"/>
    <s v="fully uploaded"/>
  </r>
  <r>
    <n v="45"/>
    <s v="2016-17"/>
    <s v="VIL"/>
    <s v="VVF/TAL/EXP/0043/16-17"/>
    <s v="21.04.2016"/>
    <x v="0"/>
    <n v="9103750042"/>
    <d v="2016-04-25T00:00:00"/>
    <s v="DTA"/>
    <s v="TALOJA"/>
    <s v="DIRECT"/>
    <s v="POLYRHEO INC."/>
    <s v="CANADA"/>
    <s v="100% CAD"/>
    <s v="CIF"/>
    <s v="Other SATRTD ACYLC MNOCRBIXYLC ACDS-DISTILLED FATTY ACID -C22 BEHENIC ACID 85%/ Colfat 2285"/>
    <n v="29159090"/>
    <n v="12"/>
    <s v="MT"/>
    <s v="USD"/>
    <n v="3600"/>
    <n v="43200"/>
    <n v="14.26"/>
    <n v="1700"/>
    <n v="0"/>
    <n v="0"/>
    <s v="Nhava-sheva"/>
    <n v="41485.74"/>
    <n v="65.8"/>
    <n v="2729761.69"/>
    <n v="7187669"/>
    <s v="21.04.2016"/>
    <s v="BKID0000160160918356"/>
    <d v="2016-07-12T00:00:00"/>
    <s v="0160FBC16000938"/>
    <n v="43200"/>
    <d v="2016-07-11T00:00:00"/>
    <s v="fully uploaded"/>
  </r>
  <r>
    <n v="46"/>
    <s v="2016-17"/>
    <s v="VIL"/>
    <s v="VVF/TAL/EXP/0044/16-17"/>
    <s v="21.04.2016"/>
    <x v="0"/>
    <n v="9103750041"/>
    <m/>
    <s v="DTA"/>
    <s v="TALOJA"/>
    <s v="DIRECT"/>
    <s v="VVF LLC"/>
    <s v="USA"/>
    <s v="90 Days from B/L date"/>
    <s v="CIF"/>
    <s v="SATRTD-Hxadecan-1-OL (CETYL ALCOHOL) Fatty Alcohol Vegarol 1698 (Cetyl Alcohol)"/>
    <n v="29051700"/>
    <n v="18.143999999999998"/>
    <s v="MT"/>
    <s v="USD"/>
    <n v="1222"/>
    <n v="22171.967999999997"/>
    <n v="7.32"/>
    <n v="1136"/>
    <n v="0"/>
    <n v="0"/>
    <s v="Nhava-sheva"/>
    <n v="21028.647999999997"/>
    <n v="65.8"/>
    <n v="1383685.17"/>
    <n v="7193113"/>
    <s v="21.04.2016"/>
    <s v="BKID0000160160884488"/>
    <d v="2016-05-23T00:00:00"/>
    <s v="0160FBC16000717"/>
    <n v="22171.97"/>
    <d v="2016-05-20T00:00:00"/>
    <s v="fully uploaded"/>
  </r>
  <r>
    <n v="47"/>
    <s v="2016-17"/>
    <s v="VIL"/>
    <s v="VVF/TAL/EXP/0045/16-17"/>
    <s v="21.04.2016"/>
    <x v="0"/>
    <n v="9103750044"/>
    <d v="2016-04-27T00:00:00"/>
    <s v="DTA"/>
    <s v="TALOJA"/>
    <s v="DIRECT"/>
    <s v="Sun Jin Chemical Co. Ltd"/>
    <s v="South Korea"/>
    <s v="L/C AT Sight"/>
    <s v="CIF"/>
    <s v="Oleic Acid Distilled Fatty Acid Oleic Acid-60"/>
    <n v="38231200"/>
    <n v="19.72"/>
    <s v="MT"/>
    <s v="USD"/>
    <n v="830"/>
    <n v="16367.599999999999"/>
    <n v="5.4"/>
    <n v="450"/>
    <n v="0"/>
    <n v="157.76"/>
    <s v="Nhava-sheva"/>
    <n v="15912.199999999999"/>
    <n v="65.8"/>
    <n v="1047022.76"/>
    <n v="7199079"/>
    <d v="2016-04-21T00:00:00"/>
    <s v="BKID0000160160886810"/>
    <d v="2016-05-25T00:00:00"/>
    <s v="0160FBN16000102"/>
    <n v="16367.6"/>
    <d v="2016-05-24T00:00:00"/>
    <s v="fully uploaded"/>
  </r>
  <r>
    <n v="48"/>
    <s v="2016-17"/>
    <s v="VIL"/>
    <s v="VVF/TAL/EXP/0045/16-17  "/>
    <d v="2016-04-21T00:00:00"/>
    <x v="0"/>
    <s v="9103750043-44"/>
    <d v="2016-04-27T00:00:00"/>
    <s v="DTA"/>
    <s v="TALOJA"/>
    <s v="DIRECT"/>
    <s v="Sun Jin Chemical Co. Ltd"/>
    <s v="South Korea"/>
    <s v="L/C AT Sight"/>
    <s v="CIF"/>
    <s v="Oleic Acid Distilled Fatty Acid Oleic Acid-60"/>
    <n v="38231200"/>
    <n v="19.72"/>
    <s v="MT"/>
    <s v="USD"/>
    <n v="830"/>
    <n v="16367.599999999999"/>
    <n v="5.4"/>
    <n v="450"/>
    <n v="0"/>
    <n v="157.76"/>
    <s v="Nhava-sheva"/>
    <n v="15912.199999999999"/>
    <n v="65.8"/>
    <n v="1047022.76"/>
    <n v="7199079"/>
    <d v="2016-04-21T00:00:00"/>
    <s v="BKID0000160160886809"/>
    <d v="2016-05-25T00:00:00"/>
    <s v="0160FBN16000102"/>
    <n v="16367.6"/>
    <d v="2016-05-24T00:00:00"/>
    <s v="fully uploaded"/>
  </r>
  <r>
    <n v="49"/>
    <s v="2016-17"/>
    <s v="VIL"/>
    <s v="VVF/TAL/EXP/0046/16-17"/>
    <s v="22.04.2016"/>
    <x v="0"/>
    <n v="9103750045"/>
    <d v="2016-04-27T00:00:00"/>
    <s v="DTA"/>
    <s v="TALOJA"/>
    <s v="DIRECT"/>
    <s v="BERG &amp; SCHMIDT GMBH &amp; CO. KG"/>
    <s v="Germany"/>
    <s v="60 Days from B/L date"/>
    <s v="CFR"/>
    <s v="SATRTD-Hxadecan-1-OL (CETYL ALCOHOL) Fatty Alcohol Vegarol 1698 (Cetyl Alcohol) Pastilles"/>
    <n v="29051700"/>
    <n v="12"/>
    <s v="MT"/>
    <s v="USD"/>
    <n v="1348"/>
    <n v="16176"/>
    <n v="0"/>
    <n v="500"/>
    <n v="0"/>
    <n v="0"/>
    <s v="Nhava-sheva"/>
    <n v="15676"/>
    <n v="65.849999999999994"/>
    <n v="1032264.6"/>
    <n v="7214852"/>
    <d v="2016-04-22T00:00:00"/>
    <s v="UTIB0000173000016141"/>
    <d v="2016-06-28T00:00:00"/>
    <s v="0173FUGC1600483"/>
    <n v="16164"/>
    <d v="2016-06-28T00:00:00"/>
    <s v="fully uploaded"/>
  </r>
  <r>
    <n v="50"/>
    <s v="2016-17"/>
    <s v="VIL"/>
    <s v="VVF/TAL/EXP/0047/16-17"/>
    <s v="22.04.2016"/>
    <x v="0"/>
    <n v="9103750046"/>
    <d v="2016-04-27T00:00:00"/>
    <s v="DTA"/>
    <s v="TALOJA"/>
    <s v="DIRECT"/>
    <s v="REUSE TRADING NV"/>
    <s v="Belgium"/>
    <s v="100% Advance"/>
    <s v="CFR"/>
    <s v="SATRTD-Hxadecan-1-OL (CETYL ALCOHOL) Fatty Alcohol Vegarol 1698 (Cetyl Alcohol) Pastilles"/>
    <n v="29051700"/>
    <n v="32"/>
    <s v="MT"/>
    <s v="USD"/>
    <n v="1250"/>
    <n v="40000"/>
    <n v="0"/>
    <n v="1920"/>
    <n v="0"/>
    <n v="0"/>
    <s v="Nhava-sheva"/>
    <n v="38080"/>
    <n v="65.849999999999994"/>
    <n v="2507568"/>
    <n v="7214886"/>
    <d v="2016-04-22T00:00:00"/>
    <s v="UTIB0000173000015922"/>
    <d v="2016-05-13T00:00:00"/>
    <s v="0173FBFP1600500"/>
    <n v="39942"/>
    <d v="2016-05-13T00:00:00"/>
    <s v="fully uploaded"/>
  </r>
  <r>
    <n v="51"/>
    <s v="2016-17"/>
    <s v="VIL"/>
    <s v="VVF/TAL/EXP/0048/16-17"/>
    <s v="22.04.2016"/>
    <x v="0"/>
    <n v="9103750048"/>
    <m/>
    <s v="DTA"/>
    <s v="TALOJA"/>
    <s v="DIRECT"/>
    <s v="NAHAL SOBH OMID CO."/>
    <s v="IRAN"/>
    <s v="100% Advance"/>
    <s v="CFR"/>
    <s v="Oleic Acid Distilled Fatty Acid Oleic Acid-60"/>
    <n v="38231200"/>
    <n v="14.4"/>
    <s v="MT"/>
    <s v="INR"/>
    <n v="76111"/>
    <n v="1095998.4000000001"/>
    <n v="0"/>
    <n v="3951"/>
    <n v="0"/>
    <n v="64883.11"/>
    <s v="Nhava-sheva"/>
    <n v="1092047.4000000001"/>
    <n v="1"/>
    <n v="1092047.3999999999"/>
    <n v="7224515"/>
    <s v="22.04.2016"/>
    <s v="BKID0000160160875877"/>
    <d v="2016-05-10T00:00:00"/>
    <s v="0160FBC16000710"/>
    <n v="1095998.3999999999"/>
    <d v="2016-05-09T00:00:00"/>
    <s v="fully uploaded"/>
  </r>
  <r>
    <n v="52"/>
    <s v="2016-17"/>
    <s v="VIL"/>
    <s v="VVF/TAL/EXP/0049/16-17"/>
    <s v="22.04.2016"/>
    <x v="0"/>
    <n v="9103750047"/>
    <d v="2016-04-29T00:00:00"/>
    <s v="DTA"/>
    <s v="TALOJA"/>
    <s v="DIRECT"/>
    <s v="TROPICAL DEGIL COSMETIC INDUST"/>
    <s v="Israel"/>
    <s v="60 Days from B/L date"/>
    <s v="CIF"/>
    <s v="Other Industrial Fatty Alcohol -Vegarol 1618 Ta (Ceto Stearyl Alcohol 30:70)Pastilles"/>
    <n v="38237090"/>
    <n v="24"/>
    <s v="MT"/>
    <s v="USD"/>
    <n v="1385"/>
    <n v="33240"/>
    <n v="10.97"/>
    <n v="570"/>
    <n v="0"/>
    <n v="604.79999999999995"/>
    <s v="Nhava-sheva"/>
    <n v="32659.03"/>
    <n v="65.849999999999994"/>
    <n v="2150597.13"/>
    <n v="7224520"/>
    <d v="2016-04-22T00:00:00"/>
    <s v="BKID0000160160912162"/>
    <d v="2016-06-30T00:00:00"/>
    <s v="0160FBN16000093"/>
    <n v="33120"/>
    <d v="2016-06-29T00:00:00"/>
    <s v="fully uploaded"/>
  </r>
  <r>
    <n v="53"/>
    <s v="2016-17"/>
    <s v="VIL"/>
    <s v="VVF/TAL/EXP/0050/16-17"/>
    <s v="22.04.2016"/>
    <x v="0"/>
    <n v="9103750049"/>
    <d v="2016-04-28T00:00:00"/>
    <s v="DTA"/>
    <s v="TALOJA"/>
    <s v="DIRECT"/>
    <s v="L'OREAL COSMETICS INDUSTRY"/>
    <s v="Egypt"/>
    <s v="45 Days from B/L date"/>
    <s v="CFR"/>
    <s v="SATRTD-Hxadecan-1-OL (CETYL ALCOHOL) Fatty Alcohol Vegarol 1698 (Cetyl Alcohol) Pastilles"/>
    <n v="29051700"/>
    <n v="8.4499999999999993"/>
    <s v="MT"/>
    <s v="USD"/>
    <n v="1415"/>
    <n v="11956.749999999998"/>
    <n v="0"/>
    <n v="450"/>
    <n v="0"/>
    <n v="0"/>
    <s v="Nhava-sheva"/>
    <n v="11506.749999999998"/>
    <n v="65.849999999999994"/>
    <n v="757719.49"/>
    <n v="7225204"/>
    <d v="2016-04-22T00:00:00"/>
    <s v="BKID0000160160956784"/>
    <d v="2016-09-08T00:00:00"/>
    <s v="0160FBC16000702"/>
    <n v="11911.75"/>
    <d v="2016-09-07T00:00:00"/>
    <s v="fully uploaded"/>
  </r>
  <r>
    <n v="54"/>
    <s v="2016-17"/>
    <s v="VIL"/>
    <s v="VVF/TAL/EXP/0051/16-17"/>
    <s v="22.04.2016"/>
    <x v="0"/>
    <n v="9103750050"/>
    <d v="2016-04-29T00:00:00"/>
    <s v="DTA"/>
    <s v="TALOJA"/>
    <s v="DIRECT"/>
    <s v="POLYRHEO INC."/>
    <s v="CANADA"/>
    <s v="100% CAD"/>
    <s v="FOB"/>
    <s v="Other Industrial Fatty Alcohol -Vegarol 1618 50:50 (Ceto Stearyl Alcohol)Pastilles"/>
    <n v="38237090"/>
    <n v="12"/>
    <s v="MT"/>
    <s v="USD"/>
    <n v="1270"/>
    <n v="15240"/>
    <n v="0"/>
    <n v="0"/>
    <n v="0"/>
    <n v="0"/>
    <s v="Nhava-sheva"/>
    <n v="15240"/>
    <n v="65.849999999999994"/>
    <n v="1003554"/>
    <n v="7225154"/>
    <d v="2016-04-22T00:00:00"/>
    <s v="BKID0000160160942065"/>
    <d v="2016-08-16T00:00:00"/>
    <s v="0160FBC16000885"/>
    <n v="15240"/>
    <d v="2016-08-12T00:00:00"/>
    <s v="fully uploaded"/>
  </r>
  <r>
    <n v="55"/>
    <s v="2016-17"/>
    <s v="VIL"/>
    <s v="VVF/TAL/EXP/0052/16-17"/>
    <s v="22.04.2016"/>
    <x v="0"/>
    <n v="9103750051"/>
    <d v="2016-04-27T00:00:00"/>
    <s v="DTA"/>
    <s v="TALOJA"/>
    <s v="DIRECT"/>
    <s v="VVF SINGAPORE PTE LTD"/>
    <s v="Singapore"/>
    <s v="30 Days from B/L date"/>
    <s v="CFR"/>
    <s v="OTHER UNSATRTD ACYLC. MONOCRBOXYLC ACDS DISTILLED FATTY ACID -C22 (ERUCIC ACID 90%)"/>
    <n v="29161990"/>
    <n v="14.4"/>
    <s v="MT"/>
    <s v="USD"/>
    <n v="2850"/>
    <n v="41040"/>
    <n v="0"/>
    <n v="500"/>
    <n v="0"/>
    <n v="0"/>
    <s v="Nhava-sheva"/>
    <n v="40540"/>
    <n v="65.849999999999994"/>
    <n v="2669559"/>
    <n v="7225161"/>
    <d v="2016-04-22T00:00:00"/>
    <s v="BKID0000160160962056"/>
    <d v="2016-09-17T00:00:00"/>
    <s v="0160FBC16000703"/>
    <n v="41025"/>
    <d v="2016-09-16T00:00:00"/>
    <s v="fully uploaded"/>
  </r>
  <r>
    <n v="56"/>
    <s v="2016-17"/>
    <s v="VIL"/>
    <s v="VVF/TAL/EXP/0053/16-17"/>
    <s v="23.04.2016"/>
    <x v="0"/>
    <n v="9103750053"/>
    <d v="2016-04-30T00:00:00"/>
    <s v="DTA"/>
    <s v="TALOJA"/>
    <s v="DIRECT"/>
    <s v="SHANGHAI HAIYI ENVIRONMENTAL"/>
    <s v="China"/>
    <s v="L/C AT Sight"/>
    <s v="CIF"/>
    <s v="Other UNSATRTD ACYCLC MNOCRBIXYLC ACDS-DISTILLED FATTY ACID-c22 (Erucic Acid 90%)"/>
    <n v="29161990"/>
    <n v="57.6"/>
    <s v="MT"/>
    <s v="USD"/>
    <n v="2800"/>
    <n v="161280"/>
    <n v="53.22"/>
    <n v="100"/>
    <n v="0"/>
    <n v="0"/>
    <s v="Nhava-sheva"/>
    <n v="161126.78"/>
    <n v="65.849999999999994"/>
    <n v="10610198.460000001"/>
    <n v="7244801"/>
    <d v="2016-04-23T00:00:00"/>
    <s v="BKID0000160160885351"/>
    <d v="2016-05-24T00:00:00"/>
    <s v="0160FBN16000103"/>
    <n v="161155"/>
    <d v="2016-05-23T00:00:00"/>
    <s v="fully uploaded"/>
  </r>
  <r>
    <n v="57"/>
    <s v="2016-17"/>
    <s v="VIL"/>
    <s v="VVF/TAL/EXP/0054/16-17"/>
    <s v="25.04.2016"/>
    <x v="0"/>
    <n v="9103750055"/>
    <d v="2016-04-29T00:00:00"/>
    <s v="DTA"/>
    <s v="TALOJA"/>
    <s v="DIRECT"/>
    <s v="AKZO NOBEL SURFACE CHEMISTRY A"/>
    <s v="Sweden"/>
    <s v="60 Days from B/L date"/>
    <s v="DDU"/>
    <s v="Other SATRTD ACYLC MNOCRBIXYLC ACDS-DISTILLED FATTY ACID -C10 (CAPRIC ACID 99%) "/>
    <n v="29159090"/>
    <n v="20.100000000000001"/>
    <s v="MT"/>
    <s v="EUR"/>
    <n v="2936"/>
    <n v="59013.600000000006"/>
    <n v="19.47"/>
    <n v="2443.83"/>
    <n v="0"/>
    <n v="1096.25"/>
    <s v="Nhava-sheva"/>
    <n v="56550.3"/>
    <n v="74.099999999999994"/>
    <n v="4190377.23"/>
    <n v="7257642"/>
    <d v="2016-04-25T00:00:00"/>
    <s v="BKID0000160160935860"/>
    <d v="2016-08-06T00:00:00"/>
    <s v="0160FBC16000733"/>
    <n v="58938.6"/>
    <d v="2016-08-05T00:00:00"/>
    <s v="fully uploaded"/>
  </r>
  <r>
    <n v="58"/>
    <s v="2016-17"/>
    <s v="VIL"/>
    <s v="VVF/TAL/EXP/0055/16-17"/>
    <s v="25.04.2016"/>
    <x v="0"/>
    <n v="9103750054"/>
    <d v="2016-04-29T00:00:00"/>
    <s v="DTA"/>
    <s v="TALOJA"/>
    <s v="DIRECT"/>
    <s v="AKZO NOBEL SURFACE CHEMISTRY A"/>
    <s v="Sweden"/>
    <s v="60 Days from B/L date"/>
    <s v="DDU"/>
    <s v="Other SATRTD ACYLC MNOCRBIXYLC ACDS-DISTILLED FATTY ACID -C10 (CAPRIC ACID 99%) "/>
    <n v="29159090"/>
    <n v="39.94"/>
    <s v="MT"/>
    <s v="EUR"/>
    <n v="2768"/>
    <n v="110553.92"/>
    <n v="36.479999999999997"/>
    <n v="4887.66"/>
    <n v="0"/>
    <n v="2049.7199999999998"/>
    <s v="Nhava-sheva"/>
    <n v="105629.78"/>
    <n v="74.099999999999994"/>
    <n v="7827166.7000000002"/>
    <n v="7254987"/>
    <d v="2016-04-25T00:00:00"/>
    <s v="BKID0000160160935859"/>
    <d v="2016-08-06T00:00:00"/>
    <s v="0160FBC16000732"/>
    <n v="110553.92"/>
    <d v="2016-08-05T00:00:00"/>
    <s v="fully uploaded"/>
  </r>
  <r>
    <n v="59"/>
    <s v="2016-17"/>
    <s v="VIL"/>
    <s v="VVF/TAL/EXP/0056/16-17"/>
    <s v="25.04.2016"/>
    <x v="0"/>
    <s v="9103750057-58"/>
    <d v="2016-05-02T00:00:00"/>
    <s v="DTA"/>
    <s v="TALOJA"/>
    <s v="DIRECT"/>
    <s v="BASF ESPANOLA S.L(ESPANA)"/>
    <s v="Germany"/>
    <s v="30 Days from B/L date"/>
    <s v="CIF"/>
    <s v="other Industrial Monocarboxylic Fatty Acid-Distilled Fatty Acid-C8/C10 (Caprylic Capric Acid)"/>
    <n v="38231900"/>
    <n v="39.78"/>
    <s v="MT"/>
    <s v="USD"/>
    <n v="3985"/>
    <n v="158523.30000000002"/>
    <n v="52.31"/>
    <n v="1050"/>
    <n v="0"/>
    <n v="0"/>
    <s v="Nhava-sheva"/>
    <n v="157420.99000000002"/>
    <n v="65.849999999999994"/>
    <n v="10366172.199999999"/>
    <n v="7264323"/>
    <d v="2016-04-25T00:00:00"/>
    <s v="BKID0000160160895812/"/>
    <d v="2016-06-07T00:00:00"/>
    <s v="0160FBC16000754"/>
    <n v="158523.29999999999"/>
    <d v="2016-06-06T00:00:00"/>
    <s v="fully uploaded"/>
  </r>
  <r>
    <n v="60"/>
    <s v="2016-17"/>
    <s v="VIL"/>
    <s v="VVF/TAL/EXP/0057/16-17"/>
    <s v="25.04.2016"/>
    <x v="0"/>
    <s v="GET DOC FROM SUSHANT"/>
    <d v="2016-05-16T00:00:00"/>
    <s v="DTA"/>
    <s v="TALOJA"/>
    <s v="DIRECT"/>
    <s v="AGARWAL &amp; ASSOCIATES TRADING P"/>
    <s v="Nepal"/>
    <m/>
    <s v="CPT"/>
    <m/>
    <n v="38231190"/>
    <n v="5"/>
    <s v="MT"/>
    <s v="INR"/>
    <m/>
    <n v="0"/>
    <m/>
    <m/>
    <m/>
    <m/>
    <s v="Nhava-sheva"/>
    <n v="0"/>
    <n v="1"/>
    <m/>
    <n v="7721769"/>
    <m/>
    <m/>
    <m/>
    <m/>
    <m/>
    <m/>
    <s v="Nepal shipment"/>
  </r>
  <r>
    <n v="61"/>
    <s v="2016-17"/>
    <s v="VIL"/>
    <s v="VVF/TAL/EXP/0058/16-17"/>
    <s v="26.04.2016"/>
    <x v="0"/>
    <n v="9103750056"/>
    <d v="2016-04-29T00:00:00"/>
    <s v="DTA"/>
    <s v="TALOJA"/>
    <s v="DIRECT"/>
    <s v="BIOCON SDN BHD"/>
    <s v="Malaysia"/>
    <s v="30 Days from B/L date"/>
    <s v="CIF"/>
    <s v="GLYCEROL GLYCERINE -CP (Glycerol IH)"/>
    <n v="29054500"/>
    <n v="20"/>
    <s v="MT"/>
    <s v="USD"/>
    <n v="841"/>
    <n v="16820"/>
    <n v="5.55"/>
    <n v="75"/>
    <n v="0"/>
    <n v="0"/>
    <s v="Nhava-sheva"/>
    <n v="16739.45"/>
    <n v="65.849999999999994"/>
    <m/>
    <n v="7282710"/>
    <d v="2016-04-26T00:00:00"/>
    <s v="BKID0000160160909181"/>
    <d v="2016-06-27T00:00:00"/>
    <s v="0160FBC16000700"/>
    <n v="16783"/>
    <d v="2016-06-24T00:00:00"/>
    <s v="fully uploaded"/>
  </r>
  <r>
    <n v="62"/>
    <s v="2016-17"/>
    <s v="VIL"/>
    <s v="VVF/TAL/EXP/0059/16-17"/>
    <s v="26.04.2016"/>
    <x v="0"/>
    <s v="9103750057-58"/>
    <d v="2016-05-02T00:00:00"/>
    <s v="DTA"/>
    <s v="TALOJA"/>
    <s v="DIRECT"/>
    <s v="BASF ESPANOLA S.L(ESPANA)"/>
    <s v="Germany"/>
    <s v="30 Days from B/L date"/>
    <s v="CIF"/>
    <s v="other Industrial Monocarboxylic Fatty Acid-Distilled Fatty Acid-C8/C10 (Caprylic Capric Acid)"/>
    <n v="38231900"/>
    <n v="19.93"/>
    <s v="MT"/>
    <s v="USD"/>
    <n v="3985"/>
    <n v="79421.05"/>
    <n v="26.21"/>
    <n v="525"/>
    <n v="0"/>
    <n v="0"/>
    <s v="Nhava-sheva"/>
    <n v="78869.84"/>
    <n v="65.849999999999994"/>
    <n v="5193578.96"/>
    <n v="7289964"/>
    <d v="2016-04-26T00:00:00"/>
    <s v="BKID0000160160895813"/>
    <d v="2016-06-07T00:00:00"/>
    <s v="0160FBC16000754"/>
    <n v="79421.05"/>
    <d v="2016-06-06T00:00:00"/>
    <s v="fully uploaded"/>
  </r>
  <r>
    <n v="63"/>
    <s v="2016-17"/>
    <s v="VIL"/>
    <s v="VVF/TAL/EXP/0060/16-17"/>
    <s v="26.04.2016"/>
    <x v="0"/>
    <n v="9103750059"/>
    <d v="2016-04-30T00:00:00"/>
    <s v="DTA"/>
    <s v="TALOJA"/>
    <s v="DIRECT"/>
    <s v="SOLVAY (ZHANGJIAGANG) SPECIALT"/>
    <s v="China"/>
    <s v="90 Days from B/L date"/>
    <s v="CIF"/>
    <s v="Other Industrial Fatty Alcohol -Vegarol 2290 (Octadecyl Behenyl Alcohol)Pastilles"/>
    <n v="38237090"/>
    <n v="24"/>
    <s v="MT"/>
    <s v="USD"/>
    <n v="3700"/>
    <n v="88800"/>
    <n v="29.3"/>
    <n v="170"/>
    <n v="0"/>
    <n v="0"/>
    <s v="Nhava-sheva"/>
    <n v="88600.7"/>
    <n v="65.849999999999994"/>
    <n v="5834356.0999999996"/>
    <n v="7289400"/>
    <d v="2016-04-26T00:00:00"/>
    <s v="BKID0000160160933041/BKID0000160160932247"/>
    <d v="2016-08-03T00:00:00"/>
    <s v="0160FBN16000104"/>
    <n v="88650"/>
    <d v="2016-08-02T00:00:00"/>
    <s v="fully uploaded"/>
  </r>
  <r>
    <n v="64"/>
    <s v="2016-17"/>
    <s v="VIL"/>
    <s v="VVF/TAL/EXP/0061/16-17"/>
    <s v="27.04.2016"/>
    <x v="0"/>
    <s v="9103750060"/>
    <d v="2016-05-02T00:00:00"/>
    <s v="DTA"/>
    <s v="TALOJA"/>
    <s v="DIRECT"/>
    <s v="VVF LLC"/>
    <s v="USA"/>
    <s v="90 Days from B/L date"/>
    <s v="CIF"/>
    <s v="Other Industrial Fatty Alcohol -Vegarol 1618 50:50 (Ceto Stearyl Alcohol)Pastilles"/>
    <n v="38237090"/>
    <n v="18.14"/>
    <s v="MT"/>
    <s v="USD"/>
    <n v="1380"/>
    <n v="25033.200000000001"/>
    <n v="8.26"/>
    <n v="1250"/>
    <n v="0"/>
    <n v="0"/>
    <s v="Nhava-sheva"/>
    <n v="23774.940000000002"/>
    <n v="65.849999999999994"/>
    <n v="1565579.8"/>
    <n v="7306800"/>
    <d v="2016-04-27T00:00:00"/>
    <s v="BKID0000160160939982"/>
    <d v="2016-08-11T00:00:00"/>
    <s v="0160FBC16000762"/>
    <n v="25033.200000000001"/>
    <d v="2016-08-10T00:00:00"/>
    <s v="fully uploaded"/>
  </r>
  <r>
    <n v="65"/>
    <s v="2016-17"/>
    <s v="VIL"/>
    <s v="VVF/TAL/EXP/0062/16-17"/>
    <s v="27.04.2016"/>
    <x v="0"/>
    <s v="9103750061"/>
    <d v="2016-05-02T00:00:00"/>
    <s v="DTA"/>
    <s v="TALOJA"/>
    <s v="DIRECT"/>
    <s v="OOO Revada - Nauchniy prz"/>
    <s v="Russian Federation"/>
    <s v="45 Days from B/L date"/>
    <s v="CFR"/>
    <s v="Other Industrial Fatty Alcohol -Vegarol 1618 50:50 (Ceto Stearyl Alcohol)Pastilles"/>
    <n v="38237090"/>
    <n v="24"/>
    <s v="MT"/>
    <s v="USD"/>
    <n v="1321"/>
    <n v="31704"/>
    <n v="0"/>
    <n v="750"/>
    <n v="0"/>
    <n v="0"/>
    <s v="Nhava-sheva"/>
    <n v="30954"/>
    <n v="65.849999999999994"/>
    <n v="2038320.9"/>
    <n v="7309935"/>
    <d v="2016-04-27T00:00:00"/>
    <s v="BKID0000160160907207"/>
    <d v="2016-06-23T00:00:00"/>
    <s v="0160FBC16000739"/>
    <n v="31704"/>
    <d v="2016-06-22T00:00:00"/>
    <s v="fully uploaded"/>
  </r>
  <r>
    <n v="66"/>
    <s v="2016-17"/>
    <s v="VIL"/>
    <s v="VVF/TAL/EXP/0063/16-17"/>
    <s v="27.04.2016"/>
    <x v="0"/>
    <n v="9103750062"/>
    <d v="2016-04-30T00:00:00"/>
    <s v="DTA"/>
    <s v="TALOJA"/>
    <s v="DIRECT"/>
    <s v="INDUSTRIAL QUIMICA LASEM SA"/>
    <s v="Spain"/>
    <s v="30 Days from B/L date"/>
    <s v="CIF"/>
    <s v="SARD-HXADECAN-1-OL (CETYL ALCHL) FATTY ALCOHOL - VEGAROL 1698 (CETYL ALCOHOL)"/>
    <n v="29051700"/>
    <n v="18.59"/>
    <s v="MT"/>
    <s v="USD"/>
    <n v="1320"/>
    <n v="24538.799999999999"/>
    <n v="8.1"/>
    <n v="425"/>
    <n v="0"/>
    <n v="0"/>
    <s v="Nhava-sheva"/>
    <n v="24105.7"/>
    <n v="65.849999999999994"/>
    <n v="1587360.35"/>
    <n v="7312080"/>
    <d v="2016-04-27T00:00:00"/>
    <s v="BKID0000160160901846"/>
    <d v="2016-06-16T00:00:00"/>
    <s v="0160FBC16000714"/>
    <n v="24538.799999999999"/>
    <d v="2016-06-15T00:00:00"/>
    <s v="fully uploaded"/>
  </r>
  <r>
    <n v="67"/>
    <s v="2016-17"/>
    <s v="VIL"/>
    <s v="VVF/TAL/EXP/0064/16-17"/>
    <s v="27.04.2016"/>
    <x v="0"/>
    <s v="9103750066-67"/>
    <d v="2016-05-02T00:00:00"/>
    <s v="DTA"/>
    <s v="TALOJA"/>
    <s v="DIRECT"/>
    <s v="BASF ESPANOLA S.L(ESPANA)"/>
    <s v="Germany"/>
    <s v="30 Days from B/L date"/>
    <s v="CIF"/>
    <s v="other Industrial Monocarboxylic Fatty Acid-Distilled Fatty Acid-C8/C10 (Caprylic Capric Acid)"/>
    <n v="38231900"/>
    <n v="20.02"/>
    <s v="MT"/>
    <s v="USD"/>
    <n v="3985"/>
    <n v="79779.7"/>
    <n v="26.33"/>
    <n v="475"/>
    <n v="0"/>
    <n v="0"/>
    <s v="Nhava-sheva"/>
    <n v="79278.37"/>
    <n v="65.849999999999994"/>
    <n v="5220480.67"/>
    <n v="7317795"/>
    <d v="2016-04-27T00:00:00"/>
    <s v="BKID0000160160895810 / BKID0000160160895811"/>
    <d v="2016-06-07T00:00:00"/>
    <s v="0160FBC16000752"/>
    <n v="79779.7"/>
    <d v="2016-06-06T00:00:00"/>
    <s v="fully uploaded"/>
  </r>
  <r>
    <n v="68"/>
    <s v="2016-17"/>
    <s v="VIL"/>
    <s v="VVF/TAL/EXP/0065/16-17"/>
    <s v="28.04.2016"/>
    <x v="0"/>
    <n v="9103750065"/>
    <m/>
    <s v="DTA"/>
    <s v="TALOJA"/>
    <s v="DIRECT"/>
    <s v="GREEN PLANET "/>
    <s v="UAE"/>
    <s v="30 Days from B/L date"/>
    <s v="CIF"/>
    <s v="Other Industrial Fatty Alcohol Vegarol EW 100"/>
    <n v="38237090"/>
    <n v="0.5"/>
    <s v="MT"/>
    <s v="USD"/>
    <n v="2672"/>
    <n v="1336"/>
    <n v="0.44"/>
    <n v="35"/>
    <n v="0"/>
    <n v="0"/>
    <s v="Nhava-sheva"/>
    <n v="1300.56"/>
    <n v="65.849999999999994"/>
    <n v="85641.88"/>
    <n v="7330499"/>
    <s v="28.04.2016"/>
    <s v="BKID0000160160969017"/>
    <d v="2016-09-27T00:00:00"/>
    <s v="0160FBC16000712"/>
    <n v="1299"/>
    <d v="2016-09-26T00:00:00"/>
    <s v="fully uploaded"/>
  </r>
  <r>
    <n v="69"/>
    <s v="2016-17"/>
    <s v="VIL"/>
    <s v="VVF/TAL/EXP/0066/16-17"/>
    <s v="28.04.2016"/>
    <x v="0"/>
    <s v="9103750063"/>
    <d v="2016-05-02T00:00:00"/>
    <s v="DTA"/>
    <s v="TALOJA"/>
    <s v="DIRECT"/>
    <s v="VVF LLC"/>
    <s v="USA"/>
    <s v="90 Days from B/L date"/>
    <s v="CIF"/>
    <s v="Other Industrial Fatty Alcohol -Vegarol 1618 Ta (Ceto Stearyl Alcohol)"/>
    <n v="38237090"/>
    <n v="18.260000000000002"/>
    <s v="MT"/>
    <s v="USD"/>
    <n v="1394"/>
    <n v="25454.440000000002"/>
    <n v="8.4"/>
    <n v="3550"/>
    <n v="0"/>
    <n v="0"/>
    <s v="Nhava-sheva"/>
    <n v="21896.04"/>
    <n v="65.849999999999994"/>
    <n v="1441854.23"/>
    <n v="7330461"/>
    <d v="2016-04-28T00:00:00"/>
    <s v="BKID0000160160939981"/>
    <d v="2016-08-11T00:00:00"/>
    <s v="0160FBC16000758"/>
    <n v="25454.44"/>
    <d v="2016-08-10T00:00:00"/>
    <s v="fully uploaded"/>
  </r>
  <r>
    <n v="70"/>
    <s v="2016-17"/>
    <s v="VIL"/>
    <s v="VVF/TAL/EXP/0067/16-17"/>
    <s v="28.04.2016"/>
    <x v="0"/>
    <s v="9103750064"/>
    <d v="2016-05-02T00:00:00"/>
    <s v="DTA"/>
    <s v="TALOJA"/>
    <s v="DIRECT"/>
    <s v="VVF LLC"/>
    <s v="USA"/>
    <s v="90 Days from B/L date"/>
    <s v="CIF"/>
    <s v="SATRTD-Hxadecan-1-OL (CETYL ALCOHOL) Fatty Alcohol Vegarol 1698 (Cetyl Alcohol) Pastilles"/>
    <n v="29051700"/>
    <n v="19.731000000000002"/>
    <s v="MT"/>
    <s v="USD"/>
    <n v="1502"/>
    <n v="29635.962000000003"/>
    <n v="9.7799999999999994"/>
    <n v="1900"/>
    <n v="0"/>
    <n v="0"/>
    <s v="Nhava-sheva"/>
    <n v="27726.182000000004"/>
    <n v="65.849999999999994"/>
    <n v="1825768.96"/>
    <n v="7330459"/>
    <d v="2016-04-28T00:00:00"/>
    <s v="BKID0000160160939983"/>
    <d v="2016-08-11T00:00:00"/>
    <s v="0160FBC16000763"/>
    <n v="29600.959999999999"/>
    <d v="2016-08-10T00:00:00"/>
    <s v="fully uploaded"/>
  </r>
  <r>
    <n v="71"/>
    <s v="2016-17"/>
    <s v="VIL"/>
    <s v="VVF/TAL/EXP/0068/16-17"/>
    <s v="28.04.2016"/>
    <x v="0"/>
    <s v="9103750066-67"/>
    <d v="2016-05-02T00:00:00"/>
    <s v="DTA"/>
    <s v="TALOJA"/>
    <s v="DIRECT"/>
    <s v="BASF ESPANOLA S.L(ESPANA)"/>
    <s v="Germany"/>
    <s v="30 Days from B/L date"/>
    <s v="CIF"/>
    <s v="other Industrial Monocarboxylic Fatty Acid-Distilled Fatty Acid-C8/C10 (Caprylic Capric Acid)"/>
    <n v="38231900"/>
    <n v="19.77"/>
    <s v="MT"/>
    <s v="USD"/>
    <n v="3985"/>
    <n v="78783.45"/>
    <n v="26"/>
    <n v="475"/>
    <n v="0"/>
    <n v="0"/>
    <s v="Nhava-sheva"/>
    <n v="78282.45"/>
    <n v="65.849999999999994"/>
    <n v="5154899.33"/>
    <n v="7339897"/>
    <d v="2016-04-28T00:00:00"/>
    <s v="BKID0000160160895811"/>
    <d v="2016-06-07T00:00:00"/>
    <s v="0160FBC16000752"/>
    <n v="78783.45"/>
    <d v="2016-06-06T00:00:00"/>
    <s v="fully uploaded"/>
  </r>
  <r>
    <n v="72"/>
    <s v="2016-17"/>
    <s v="VIL"/>
    <s v="VVF/TAL/EXP/0069/16-17"/>
    <s v="29.04.2016"/>
    <x v="0"/>
    <s v="9103750068"/>
    <d v="2016-05-02T00:00:00"/>
    <s v="DTA"/>
    <s v="TALOJA"/>
    <s v="DIRECT"/>
    <s v="UNIVAR BRASIL LTDA."/>
    <s v="BRAZIL"/>
    <s v="30% ADV;70% CAD"/>
    <s v="CFR"/>
    <s v="Other Industrial Fatty Alcohol -Vegarol 1618TA (Ceto Stearyl Alcohol)Pastilles"/>
    <n v="38237090"/>
    <n v="52"/>
    <s v="MT"/>
    <s v="USD"/>
    <n v="1250"/>
    <n v="65000"/>
    <n v="0"/>
    <n v="800"/>
    <n v="0"/>
    <n v="0"/>
    <s v="Nhava-sheva"/>
    <n v="64200"/>
    <n v="65.849999999999994"/>
    <n v="4227570"/>
    <n v="7356256"/>
    <d v="2016-04-29T00:00:00"/>
    <s v="BKID0000160160897501/ BKID0000160160890334"/>
    <s v="09-06-2016/31.05.2016"/>
    <s v="0160FBC16000790"/>
    <n v="64840"/>
    <s v="08-06-2016 &amp; 30-05-2016"/>
    <s v="fully uploaded"/>
  </r>
  <r>
    <n v="73"/>
    <s v="2016-17"/>
    <s v="VIL"/>
    <s v="VVF/TAL/EXP/0070/16-17"/>
    <s v="29.04.2016"/>
    <x v="0"/>
    <n v="9103750069"/>
    <m/>
    <s v="DTA"/>
    <s v="TALOJA"/>
    <s v="DIRECT"/>
    <s v="SUNJIN CHEMICAL CO. LTD"/>
    <s v="South Korea"/>
    <s v="L/C AT Sight"/>
    <s v="CIF"/>
    <s v="Oleic Acid Distilled Fatty Acid Oleic Acid-60"/>
    <n v="38231200"/>
    <n v="39.090000000000003"/>
    <s v="MT"/>
    <s v="USD"/>
    <n v="830"/>
    <n v="32444.700000000004"/>
    <n v="10.71"/>
    <n v="900"/>
    <n v="0"/>
    <n v="312.72000000000003"/>
    <s v="Nhava-sheva"/>
    <n v="31533.990000000005"/>
    <n v="65.849999999999994"/>
    <n v="2076513.25"/>
    <n v="7365514"/>
    <s v="29.04.2016"/>
    <s v="BKID0000160160889534"/>
    <d v="2016-05-30T00:00:00"/>
    <s v="0160FBN16000105"/>
    <n v="32124.7"/>
    <d v="2016-05-27T00:00:00"/>
    <s v="fully uploaded"/>
  </r>
  <r>
    <n v="74"/>
    <s v="2016-17"/>
    <s v="VIL"/>
    <s v="VVF/TAL/EXP/0071/16-17"/>
    <s v="30.04.2016"/>
    <x v="0"/>
    <s v="9103750070"/>
    <d v="2016-05-03T00:00:00"/>
    <s v="DTA"/>
    <s v="TALOJA"/>
    <s v="DIRECT"/>
    <s v="NATURELLE LLC"/>
    <s v="United Arab Emirates"/>
    <s v="100% CAD"/>
    <s v="CIF"/>
    <s v="SATRTD-HXADECAN-1-OL (CETYL ALCHL) - Fatty Alcohol - Vegarol 1698 (Cetyl Alcohol)/Other Industrial Fatty Alcohol Vegarol 1618 TA- (Ceto stearyl Alcohol 30:70 ) pastilles"/>
    <s v="29051700/38237090"/>
    <n v="24"/>
    <s v="MT"/>
    <s v="USD"/>
    <n v="0"/>
    <n v="31920"/>
    <n v="10.53"/>
    <n v="60"/>
    <n v="0"/>
    <n v="0"/>
    <s v="Nhava-sheva"/>
    <n v="31849.47"/>
    <n v="65.849999999999994"/>
    <n v="2097287.6"/>
    <n v="7379406"/>
    <d v="2016-04-30T00:00:00"/>
    <s v="BKID0000160160887328"/>
    <d v="2016-05-26T00:00:00"/>
    <s v="0160FBC16000711"/>
    <n v="31870"/>
    <d v="2016-05-25T00:00:00"/>
    <s v="fully uploaded"/>
  </r>
  <r>
    <n v="75"/>
    <s v="2016-17"/>
    <s v="VIL"/>
    <s v="VVF/TAL/EXP/0072/16-17"/>
    <s v="02.05.2016"/>
    <x v="1"/>
    <n v="9103750071"/>
    <d v="2016-05-05T00:00:00"/>
    <s v="DTA"/>
    <s v="TALOJA"/>
    <s v="DIRECT"/>
    <s v="Peter Cremer "/>
    <s v="Democratic Public of Congo"/>
    <s v="100% CAD"/>
    <s v="CFR"/>
    <s v="SATRTD-HXADECAN-1-OL (CETYL ALCHL) - Fatty Alcohol - Vegarol 1698 (Cetyl Alcohol)"/>
    <n v="29051700"/>
    <n v="16"/>
    <s v="MT"/>
    <s v="USD"/>
    <n v="1310"/>
    <n v="20960"/>
    <n v="0"/>
    <n v="1550"/>
    <n v="0"/>
    <n v="0"/>
    <s v="Nhava-sheva"/>
    <n v="19410"/>
    <n v="65.849999999999994"/>
    <n v="1278148.5"/>
    <n v="7404092"/>
    <d v="2016-05-02T00:00:00"/>
    <s v="BKID0000160160881486"/>
    <d v="2016-05-18T00:00:00"/>
    <s v="0160FBC16000765"/>
    <n v="20933.2"/>
    <d v="2016-05-17T00:00:00"/>
    <s v="fully uploaded"/>
  </r>
  <r>
    <n v="76"/>
    <s v="2016-17"/>
    <s v="VIL"/>
    <s v="VVF/TAL/EXP/0073/16-17"/>
    <s v="02.05.2016"/>
    <x v="1"/>
    <s v="9103750073"/>
    <d v="2016-05-08T00:00:00"/>
    <s v="DTA"/>
    <s v="TALOJA"/>
    <s v="DIRECT"/>
    <s v="Oleotrade International Co. Lt"/>
    <s v="Japan"/>
    <s v="100% CAD"/>
    <s v="CFR"/>
    <m/>
    <n v="29161990"/>
    <n v="43.2"/>
    <s v="MT"/>
    <s v="USD"/>
    <n v="2850"/>
    <n v="123120.00000000001"/>
    <n v="0"/>
    <n v="900"/>
    <n v="0"/>
    <n v="0"/>
    <s v="Nhava-sheva"/>
    <n v="122220.00000000001"/>
    <n v="65.849999999999994"/>
    <n v="8048187"/>
    <n v="7419073"/>
    <d v="2016-05-02T00:00:00"/>
    <s v="BKID0000160160897503"/>
    <d v="2016-06-09T00:00:00"/>
    <s v="0160FBC16000848"/>
    <n v="123103"/>
    <d v="2016-06-08T00:00:00"/>
    <s v="fully uploaded"/>
  </r>
  <r>
    <n v="77"/>
    <s v="2016-17"/>
    <s v="VIL"/>
    <s v="VVF/TAL/EXP/0074/16-17"/>
    <s v="03.05.2016"/>
    <x v="1"/>
    <n v="9103750075"/>
    <d v="2016-05-08T00:00:00"/>
    <s v="DTA"/>
    <s v="TALOJA"/>
    <s v="DIRECT"/>
    <s v="SOLVAY (BANGPOO) SPECIALTY CHE"/>
    <s v="Thailand"/>
    <s v="60 Days from B/L date"/>
    <s v="CIF"/>
    <s v="Other Unsaturated Acyclic monocaboxylic acids -Distilled fatty acid C22 (Erucic Acid 90%)"/>
    <n v="29161990"/>
    <n v="19.47"/>
    <s v="MT"/>
    <s v="USD"/>
    <n v="3200"/>
    <n v="62304"/>
    <n v="20.56"/>
    <n v="450"/>
    <n v="0"/>
    <n v="0"/>
    <s v="Nhava-sheva"/>
    <n v="61833.440000000002"/>
    <n v="65.849999999999994"/>
    <n v="4071732.02"/>
    <n v="7429244"/>
    <d v="2016-05-03T00:00:00"/>
    <s v="BKID0000160160923490"/>
    <d v="2016-07-19T00:00:00"/>
    <s v="0160FBC16000753"/>
    <n v="62257"/>
    <d v="2016-07-18T00:00:00"/>
    <s v="fully uploaded"/>
  </r>
  <r>
    <n v="78"/>
    <s v="2016-17"/>
    <s v="VIL"/>
    <s v="VVF/TAL/EXP/0075/16-17"/>
    <s v="03.05.2016"/>
    <x v="1"/>
    <s v="9103750074"/>
    <d v="2016-05-05T00:00:00"/>
    <s v="DTA"/>
    <s v="TALOJA"/>
    <s v="DIRECT"/>
    <s v="OOO Revada - Nauchniy prz"/>
    <s v="Russian Federation"/>
    <s v="45 Days from B/L date"/>
    <s v="CFR"/>
    <s v="Other Industrial Fatty Alcohol -Vegarol 1618 Ta (Ceto Stearyl Alcohol)Pastilles"/>
    <n v="38237090"/>
    <n v="24"/>
    <s v="MT"/>
    <s v="USD"/>
    <n v="1321"/>
    <n v="31704"/>
    <n v="0"/>
    <n v="750"/>
    <n v="0"/>
    <n v="0"/>
    <s v="Nhava-sheva"/>
    <n v="30954"/>
    <n v="65.849999999999994"/>
    <n v="2038320.9"/>
    <n v="7432723"/>
    <d v="2016-05-03T00:00:00"/>
    <s v="BKID0000160160907209"/>
    <d v="2016-06-23T00:00:00"/>
    <s v="0160FBC16000757"/>
    <n v="31639.5"/>
    <d v="2016-06-22T00:00:00"/>
    <s v="fully uploaded"/>
  </r>
  <r>
    <n v="79"/>
    <s v="2016-17"/>
    <s v="VIL"/>
    <s v="VVF/TAL/EXP/0076/16-17"/>
    <s v="03.05.2016"/>
    <x v="1"/>
    <s v="9103750076-77"/>
    <d v="2016-05-08T00:00:00"/>
    <s v="DTA"/>
    <s v="TALOJA"/>
    <s v="DIRECT"/>
    <s v="UNIVAR BRASIL LTDA."/>
    <s v="BRAZIL"/>
    <s v="30% ADV;70% CAD"/>
    <s v="CFR"/>
    <s v="Other Industrial Fatty Alcohol -Vegarol 1618 Ta (Ceto Stearyl Alcohol)Pastilles"/>
    <n v="38237090"/>
    <n v="52"/>
    <s v="MT"/>
    <s v="USD"/>
    <n v="1250"/>
    <n v="65000"/>
    <n v="0"/>
    <n v="900"/>
    <n v="0"/>
    <n v="0"/>
    <s v="Nhava-sheva"/>
    <n v="64100"/>
    <n v="65.849999999999994"/>
    <n v="4220985"/>
    <n v="7429229"/>
    <d v="2016-05-03T00:00:00"/>
    <s v="BKID0000160160897942"/>
    <s v="09-06-2016/31-05-2016"/>
    <s v="0160FBC16000791"/>
    <n v="65000"/>
    <d v="2016-06-08T00:00:00"/>
    <s v="fully uploaded"/>
  </r>
  <r>
    <n v="80"/>
    <s v="2016-17"/>
    <s v="VIL"/>
    <s v="VVF/TAL/EXP/0077/16-17"/>
    <s v="04.05.2016"/>
    <x v="1"/>
    <s v="9103750076-77"/>
    <d v="2016-05-08T00:00:00"/>
    <s v="DTA"/>
    <s v="TALOJA"/>
    <s v="DIRECT"/>
    <s v="UNIVAR BRASIL LTDA."/>
    <s v="BRAZIL"/>
    <s v="30% ADV;70% CAD"/>
    <s v="CFR"/>
    <s v="Other Industrial Fatty Alcohol -Vegarol 1618 Ta (Ceto Stearyl Alcohol)Pastilles"/>
    <n v="38237090"/>
    <n v="26"/>
    <s v="MT"/>
    <s v="USD"/>
    <n v="1250"/>
    <n v="32500"/>
    <n v="0"/>
    <n v="450"/>
    <n v="0"/>
    <n v="0"/>
    <s v="Nhava-sheva"/>
    <n v="32050"/>
    <n v="65.849999999999994"/>
    <n v="2110492.5"/>
    <n v="7457263"/>
    <d v="2016-05-04T00:00:00"/>
    <s v="BKID0000160160897943+BKID0000160160890858"/>
    <s v="09-06-2016/31-05-2016"/>
    <s v="0160FBC16000791"/>
    <n v="32500"/>
    <d v="2016-05-30T00:00:00"/>
    <s v="fully uploaded"/>
  </r>
  <r>
    <n v="81"/>
    <s v="2016-17"/>
    <s v="VIL"/>
    <s v="VVF/TAL/EXP/0078/16-17"/>
    <s v="04.05.2016"/>
    <x v="1"/>
    <n v="9103750078"/>
    <d v="2016-05-16T00:00:00"/>
    <s v="DTA"/>
    <s v="TALOJA"/>
    <s v="DIRECT"/>
    <s v="ColGATE-PALMOLIVE industrial"/>
    <s v="BRAZIL"/>
    <s v="60 Days from B/L date"/>
    <s v="CFR"/>
    <m/>
    <n v="38237090"/>
    <n v="12"/>
    <s v="MT"/>
    <s v="USD"/>
    <n v="3815"/>
    <n v="45780"/>
    <m/>
    <m/>
    <m/>
    <m/>
    <s v="Nhava-sheva"/>
    <n v="45780"/>
    <n v="65.849999999999994"/>
    <m/>
    <n v="7459211"/>
    <d v="2016-05-04T00:00:00"/>
    <s v="BKID0000160160926113"/>
    <d v="2016-07-22T00:00:00"/>
    <s v="0160FBC16000789"/>
    <n v="45760"/>
    <d v="2016-07-21T00:00:00"/>
    <s v="fully uploaded"/>
  </r>
  <r>
    <n v="82"/>
    <s v="2016-17"/>
    <s v="VIL"/>
    <s v="VVF/TAL/EXP/0079/16-17"/>
    <s v="04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5.849999999999994"/>
    <m/>
    <s v="SEZ SUPPLY"/>
    <m/>
    <s v="SEZ SUPPLY"/>
    <m/>
    <m/>
    <m/>
    <m/>
    <s v="SEZ SUPPLY"/>
  </r>
  <r>
    <n v="83"/>
    <s v="2016-17"/>
    <s v="VIL"/>
    <s v="VVF/TAL/EXP/0084/16-17"/>
    <s v="04.05.2016"/>
    <x v="1"/>
    <s v="9103750081-82-83"/>
    <d v="2016-05-10T00:00:00"/>
    <s v="DTA"/>
    <s v="TALOJA"/>
    <s v="DIRECT"/>
    <s v="KIMIAGARAN EMRUZ CHEMICAL IND."/>
    <s v="IRAN"/>
    <s v="L/C AT Sight"/>
    <s v="CFR"/>
    <s v="OTHER INDUSTRIAL FATTY ALCOHOL FATTY ALCOHOL C1214 (LAURYL MYRISTYL ALCOHOL) "/>
    <n v="38237090"/>
    <n v="56.5"/>
    <s v="MT"/>
    <s v="INR"/>
    <n v="93371"/>
    <n v="5275461.5"/>
    <n v="0"/>
    <n v="80311.5"/>
    <n v="0"/>
    <n v="278153.98"/>
    <s v="Nhava-sheva"/>
    <n v="5195150"/>
    <n v="1"/>
    <n v="5195150"/>
    <n v="7514709"/>
    <d v="2016-05-07T00:00:00"/>
    <s v="UCBA0001979160200114"/>
    <d v="2016-06-13T00:00:00"/>
    <s v="19791617N2575"/>
    <n v="5249372.79"/>
    <d v="2016-06-10T00:00:00"/>
    <s v="fully uploaded"/>
  </r>
  <r>
    <n v="84"/>
    <s v="2016-17"/>
    <s v="VIL"/>
    <s v="VVF/TAL/EXP/0081/16-17"/>
    <s v="05.05.2016"/>
    <x v="1"/>
    <n v="9103750079"/>
    <d v="2016-05-09T00:00:00"/>
    <s v="DTA"/>
    <s v="TALOJA"/>
    <s v="DIRECT"/>
    <s v="VVF LLC"/>
    <s v="USA"/>
    <s v="90 Days from B/L date"/>
    <s v="CIF"/>
    <s v="Other Industrial Fatty Alcohol -Vegarol 1618 Ta (Ceto Stearyl Alcohol)Pastilles"/>
    <n v="38237090"/>
    <n v="19.73"/>
    <s v="MT"/>
    <s v="USD"/>
    <n v="1411"/>
    <n v="27839.03"/>
    <n v="9.19"/>
    <n v="1850"/>
    <n v="0"/>
    <n v="0"/>
    <s v="Nhava-sheva"/>
    <n v="25979.84"/>
    <n v="65.849999999999994"/>
    <n v="1710772.47"/>
    <n v="7476380"/>
    <d v="2016-05-05T00:00:00"/>
    <s v="BKID0000160160939985"/>
    <d v="2016-08-11T00:00:00"/>
    <s v="0160FBC16000773"/>
    <n v="27839.03"/>
    <d v="2016-08-10T00:00:00"/>
    <s v="fully uploaded"/>
  </r>
  <r>
    <n v="85"/>
    <s v="2016-17"/>
    <s v="VIL"/>
    <s v="VVF/TAL/EXP/0082/16-17"/>
    <s v="05.05.2016"/>
    <x v="1"/>
    <n v="9103750080"/>
    <d v="2016-05-09T00:00:00"/>
    <s v="DTA"/>
    <s v="TALOJA"/>
    <s v="DIRECT"/>
    <s v="VVF LLC"/>
    <s v="USA"/>
    <s v="90 Days from B/L date"/>
    <s v="CIF"/>
    <m/>
    <m/>
    <n v="39.46"/>
    <s v="MT"/>
    <s v="USD"/>
    <n v="1523"/>
    <n v="60097.58"/>
    <n v="12.23"/>
    <n v="3800"/>
    <n v="0"/>
    <n v="0"/>
    <s v="Nhava-sheva"/>
    <n v="56285.35"/>
    <n v="65.849999999999994"/>
    <m/>
    <n v="7484283"/>
    <d v="2016-05-05T00:00:00"/>
    <s v="BKID0000160160939984"/>
    <d v="2016-08-11T00:00:00"/>
    <s v="0160FBC16000772"/>
    <n v="60097.58"/>
    <d v="2016-08-10T00:00:00"/>
    <s v="fully uploaded"/>
  </r>
  <r>
    <n v="86"/>
    <s v="2016-17"/>
    <s v="VIL"/>
    <s v="VVF/TAL/EXP/0083/16-17"/>
    <s v="05.05.2016"/>
    <x v="1"/>
    <s v="9103750081-82-83"/>
    <d v="2016-05-10T00:00:00"/>
    <s v="DTA"/>
    <s v="TALOJA"/>
    <s v="DIRECT"/>
    <s v="KIMIAGARAN EMRUZ CHEMICAL IND."/>
    <s v="IRAN"/>
    <s v="L/C AT Sight"/>
    <s v="CFR"/>
    <m/>
    <n v="38237090"/>
    <n v="74.239999999999995"/>
    <s v="MT"/>
    <s v="INR"/>
    <n v="93371"/>
    <n v="6931863.0399999991"/>
    <n v="0"/>
    <n v="106677"/>
    <n v="0"/>
    <n v="365489.41"/>
    <s v="Nhava-sheva"/>
    <n v="6825186.0399999991"/>
    <n v="1"/>
    <n v="6825186.04"/>
    <n v="7492562"/>
    <d v="2016-05-06T00:00:00"/>
    <s v="UCBA0001979160200115"/>
    <d v="2016-06-13T00:00:00"/>
    <s v="19791617N2575"/>
    <n v="6931863.04"/>
    <d v="2016-06-10T00:00:00"/>
    <s v="fully uploaded"/>
  </r>
  <r>
    <n v="87"/>
    <s v="2016-17"/>
    <s v="VIL"/>
    <s v="VVF/TAL/EXP/0080/16-17"/>
    <s v="06.05.2016"/>
    <x v="1"/>
    <s v="9103750081-82-83"/>
    <d v="2016-05-10T00:00:00"/>
    <s v="DTA"/>
    <s v="TALOJA"/>
    <s v="DIRECT"/>
    <s v="KIMIAGARAN EMRUZ CHEMICAL IND."/>
    <s v="IRAN"/>
    <s v="L/C AT Sight"/>
    <s v="CFR"/>
    <s v="OTHER INDUSTRIAL FATTY ALCOHOL VEGAROL 1214 (LAURYL MYRISTYL ALCOHOL) "/>
    <n v="38237090"/>
    <n v="112.97"/>
    <s v="MT"/>
    <s v="INR"/>
    <n v="93371"/>
    <n v="10548121.869999999"/>
    <n v="0"/>
    <n v="160015.5"/>
    <n v="0"/>
    <n v="556160.27"/>
    <s v="Nhava-sheva"/>
    <n v="10388106.369999999"/>
    <s v="1.00000"/>
    <n v="10388106.369999999"/>
    <n v="7466943"/>
    <d v="2016-05-04T00:00:00"/>
    <s v="UCBA0001979160200116"/>
    <d v="2016-06-13T00:00:00"/>
    <s v="19791617N2575"/>
    <n v="10548121.869999999"/>
    <d v="2016-06-10T00:00:00"/>
    <s v="fully uploaded"/>
  </r>
  <r>
    <n v="88"/>
    <s v="2016-17"/>
    <s v="VIL"/>
    <s v="VVF/TAL/EXP/0085/16-17"/>
    <s v="06.05.2016"/>
    <x v="1"/>
    <s v="9103750084"/>
    <d v="2016-05-09T00:00:00"/>
    <s v="DTA"/>
    <s v="TALOJA"/>
    <s v="DIRECT"/>
    <s v="Unimers Argentina S.A."/>
    <s v="Argentina"/>
    <s v="100% Advance"/>
    <s v="CIF"/>
    <s v="SATRTD-HXADECAN-1-OL (CETYL ALCHL) FATTYL ALCOHOL VEGAROL 1698 (CETYL ALCOHOL) PASTILLES + OTHER INDUSTRIAL FATTY ALCOHOL VEGAROL 1618 TA (CETO STEARYL ALCOHOL) PASTILLES"/>
    <s v="29051700/38237090"/>
    <n v="24"/>
    <s v="MT"/>
    <s v="USD"/>
    <n v="1360"/>
    <n v="32640"/>
    <n v="10.77"/>
    <n v="450"/>
    <n v="0"/>
    <n v="144"/>
    <s v="Nhava-sheva"/>
    <n v="32179.23"/>
    <n v="66.099999999999994"/>
    <n v="2127047.1029999997"/>
    <n v="7510037"/>
    <d v="2016-05-06T00:00:00"/>
    <s v="UTIB0000173000015939"/>
    <d v="2016-05-17T00:00:00"/>
    <s v="0173FBFP1600506"/>
    <n v="32570"/>
    <d v="2016-05-17T00:00:00"/>
    <s v="fully uploaded"/>
  </r>
  <r>
    <n v="89"/>
    <s v="2016-17"/>
    <s v="VIL"/>
    <s v="VVF/TAL/EXP/0086/16-17"/>
    <s v="06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099999999999994"/>
    <m/>
    <s v="SEZ SUPPLY"/>
    <m/>
    <s v="SEZ SUPPLY"/>
    <m/>
    <m/>
    <m/>
    <m/>
    <s v="SEZ SUPPLY"/>
  </r>
  <r>
    <n v="90"/>
    <s v="2016-17"/>
    <s v="VIL"/>
    <s v="VVF/TAL/EXP/0087/16-17"/>
    <s v="06.05.2016"/>
    <x v="1"/>
    <n v="9103750089"/>
    <d v="2016-05-12T00:00:00"/>
    <s v="DTA"/>
    <s v="TALOJA"/>
    <s v="DIRECT"/>
    <s v="COLGATE-PALMOLIVE VIETNAM LTD"/>
    <s v="Vietnam"/>
    <s v="60 Days from B/L date"/>
    <s v="CIF"/>
    <s v="Other Industrial Fatty Alcohol -Vegarol 22  (Behenyl Alcohol) pastilles "/>
    <n v="38237090"/>
    <n v="0.7"/>
    <s v="MT"/>
    <s v="USD"/>
    <n v="3900"/>
    <n v="2730"/>
    <n v="0.9"/>
    <n v="50"/>
    <n v="0"/>
    <n v="0"/>
    <s v="Nhava-sheva"/>
    <n v="2679.1"/>
    <n v="66.099999999999994"/>
    <n v="177088.51"/>
    <n v="7508198"/>
    <d v="2016-05-06T00:00:00"/>
    <s v="BKID0000160160923491"/>
    <d v="2016-07-19T00:00:00"/>
    <s v="0160FBC16000776"/>
    <n v="2720"/>
    <d v="2016-07-18T00:00:00"/>
    <s v="fully uploaded"/>
  </r>
  <r>
    <n v="91"/>
    <s v="2016-17"/>
    <s v="VIL"/>
    <s v="VVF/TAL/EXP/0088/16-17"/>
    <s v="06.05.2016"/>
    <x v="1"/>
    <n v="9103750090"/>
    <d v="2016-05-17T00:00:00"/>
    <s v="DTA"/>
    <s v="TALOJA"/>
    <s v="DIRECT"/>
    <s v="INDUSTRIAL QUIMICA LASEM, S.A.U."/>
    <s v="Spain"/>
    <s v="30 Days from B/L date"/>
    <s v="FOB"/>
    <s v="SATRTD - HXADECAN-1-OL (CETYL ALCHL) FATTY ALCOHOL VEGAROL 1698 (CETYL ALCOHOL) PASTILLES"/>
    <s v="29051700"/>
    <n v="3.6"/>
    <s v="MT"/>
    <s v="USD"/>
    <n v="1320"/>
    <n v="4752"/>
    <n v="0"/>
    <n v="0"/>
    <n v="0"/>
    <n v="0"/>
    <s v="Nhava-sheva"/>
    <n v="4752"/>
    <n v="66.099999999999994"/>
    <n v="314107.19999999995"/>
    <n v="7510018"/>
    <s v="06.05.2016"/>
    <s v="BKID0000160160957565"/>
    <d v="2016-09-09T00:00:00"/>
    <s v="0160FBC16000820"/>
    <n v="4732"/>
    <d v="2016-09-08T00:00:00"/>
    <s v="fully uploaded"/>
  </r>
  <r>
    <n v="92"/>
    <s v="2016-17"/>
    <s v="VIL"/>
    <s v="VVF/TAL/EXP/0089/16-17"/>
    <s v="06.05.2016"/>
    <x v="1"/>
    <n v="9103750085"/>
    <m/>
    <s v="DTA"/>
    <s v="TALOJA"/>
    <s v="DIRECT"/>
    <s v="REUSE TRADING NV"/>
    <s v="Belgium"/>
    <s v="100% Advance"/>
    <s v="CFR"/>
    <s v="SATRTD - HXADECAN-1-OL (CETYL ALCHL) FATTY ALCOHOL VEGAROL 1698 (CETYL ALCOHOL) PASTILLES"/>
    <s v="29051700"/>
    <n v="16"/>
    <s v="MT"/>
    <s v="USD"/>
    <n v="1250"/>
    <n v="20000"/>
    <n v="0"/>
    <n v="910"/>
    <n v="0"/>
    <n v="0"/>
    <s v="Nhava-sheva"/>
    <n v="19090"/>
    <n v="66.099999999999994"/>
    <n v="1261849"/>
    <n v="7510111"/>
    <s v="06.05.2016"/>
    <s v="UTIB0000173000015961"/>
    <d v="2016-05-23T00:00:00"/>
    <s v="0173FBFP1600513"/>
    <n v="19952"/>
    <d v="2016-05-23T00:00:00"/>
    <s v="fully uploaded"/>
  </r>
  <r>
    <n v="93"/>
    <s v="2016-17"/>
    <s v="VIL"/>
    <s v="VVF/TAL/EXP/0090/16-17"/>
    <d v="2016-05-07T00:00:00"/>
    <x v="1"/>
    <s v="9103750088"/>
    <d v="2016-05-13T00:00:00"/>
    <s v="DTA"/>
    <s v="TALOJA"/>
    <s v="DIRECT"/>
    <s v="SUNJIN BEAUTY SCIENCE Co., Ltd"/>
    <s v="South Korea"/>
    <s v="100% CAD"/>
    <s v="CIF"/>
    <s v="Oleic acid 60"/>
    <n v="38231200"/>
    <n v="19.489999999999998"/>
    <s v="MT"/>
    <s v="USD"/>
    <n v="830"/>
    <n v="16176.699999999999"/>
    <n v="5.34"/>
    <n v="450"/>
    <n v="0"/>
    <n v="155.91999999999999"/>
    <s v="Nhava-sheva"/>
    <n v="15721.359999999999"/>
    <n v="66.099999999999994"/>
    <n v="1039181.9"/>
    <n v="7524938"/>
    <d v="2016-05-07T00:00:00"/>
    <s v="BKID0000160160909182"/>
    <d v="2016-06-27T00:00:00"/>
    <s v="0160FBC16000777"/>
    <n v="16031.7"/>
    <d v="2016-06-24T00:00:00"/>
    <s v="fully uploaded"/>
  </r>
  <r>
    <n v="94"/>
    <s v="2016-17"/>
    <s v="VIL"/>
    <s v="VVF/TAL/EXP/0091/16-17"/>
    <s v="07.05.2016"/>
    <x v="1"/>
    <s v="9103750087"/>
    <d v="2016-05-11T00:00:00"/>
    <s v="DTA"/>
    <s v="TALOJA"/>
    <s v="DIRECT"/>
    <s v="UPCITY INTERNATIONAL LIMITED"/>
    <s v="British Virgin Islands"/>
    <s v="L/C AT Sight"/>
    <s v="CIF"/>
    <s v="OTHER UNSATRTD ACYCLC MONOCRBOXYLC ACDS DISTILLED FATTY ACID-C22 (ERUCIC ACID 90%)"/>
    <n v="29161990"/>
    <n v="72"/>
    <s v="MT"/>
    <s v="USD"/>
    <n v="2750"/>
    <n v="198000"/>
    <n v="65.34"/>
    <n v="750"/>
    <n v="0"/>
    <n v="0"/>
    <s v="Nhava-sheva"/>
    <n v="197184.66"/>
    <n v="66.099999999999994"/>
    <n v="13033906.025999999"/>
    <n v="7525656"/>
    <d v="2016-05-07T00:00:00"/>
    <s v="BKID0000160160891992"/>
    <d v="2016-06-02T00:00:00"/>
    <s v="0160FBN16000109"/>
    <n v="197770"/>
    <d v="2016-06-01T00:00:00"/>
    <s v="fully uploaded"/>
  </r>
  <r>
    <n v="95"/>
    <s v="2016-17"/>
    <s v="VIL"/>
    <s v="VVF/TAL/EXP/0092/16-17"/>
    <s v="07.05.2016"/>
    <x v="1"/>
    <n v="9103750085"/>
    <m/>
    <s v="DTA"/>
    <s v="TALOJA"/>
    <s v="DIRECT"/>
    <s v="POLYRHEO INC"/>
    <s v="CANADA"/>
    <s v="100% CAD"/>
    <s v="CIF"/>
    <s v="OTHER SATRTD ACYLC MNOCRBIYLC ACDS"/>
    <s v="29159090"/>
    <n v="12"/>
    <s v="MT"/>
    <s v="USD"/>
    <n v="3600"/>
    <n v="43200"/>
    <n v="14.26"/>
    <n v="1100"/>
    <n v="0"/>
    <n v="0"/>
    <s v="Nhava-sheva"/>
    <n v="42085.74"/>
    <n v="66.099999999999994"/>
    <n v="2781867.4139999994"/>
    <n v="7525553"/>
    <s v="07.05.2016"/>
    <s v="BKID0000160160942066"/>
    <d v="2016-08-16T00:00:00"/>
    <s v="0160FBC16000886"/>
    <n v="43200"/>
    <d v="2016-08-12T00:00:00"/>
    <s v="fully uploaded"/>
  </r>
  <r>
    <n v="96"/>
    <s v="2016-17"/>
    <s v="VIL"/>
    <s v="VVF/TAL/EXP/0093/16-17"/>
    <s v="07.05.2016"/>
    <x v="1"/>
    <n v="9103750091"/>
    <m/>
    <s v="DTA"/>
    <s v="TALOJA"/>
    <s v="DIRECT"/>
    <s v="REUSE TRADING NV"/>
    <s v="Belgium"/>
    <s v="100% Advance"/>
    <s v="CFR"/>
    <s v="SATRTD - HXADECAN-1-OL (CETYL ALCHL) FATTY ALCOHOL VEGAROL 1698 (CETYL ALCOHOL) PASTILLES"/>
    <s v="29051700"/>
    <n v="16"/>
    <s v="MT"/>
    <s v="USD"/>
    <n v="1250"/>
    <n v="20000"/>
    <n v="0"/>
    <n v="860"/>
    <n v="0"/>
    <n v="0"/>
    <s v="Nhava-sheva"/>
    <n v="19140"/>
    <n v="66.099999999999994"/>
    <n v="1265154"/>
    <n v="7525641"/>
    <s v="07.05.2016"/>
    <s v="UTIB0000173000015983"/>
    <d v="2016-05-27T00:00:00"/>
    <s v="0173FBFP1600551"/>
    <n v="20000"/>
    <d v="2016-05-27T00:00:00"/>
    <s v="fully uploaded"/>
  </r>
  <r>
    <n v="97"/>
    <s v="2016-17"/>
    <s v="VIL"/>
    <s v="VVF/TAL/EXP/0094/16-17"/>
    <s v="09.05.2016"/>
    <x v="1"/>
    <n v="9103750092"/>
    <m/>
    <s v="DTA"/>
    <s v="TALOJA"/>
    <s v="DIRECT"/>
    <s v="ALLIANCE TIRE COMPANY"/>
    <s v="ISRAEL"/>
    <s v="100% CAD"/>
    <s v="FOB"/>
    <s v="OTHER STEARIC ACID STEARIC ACID - UTSR"/>
    <s v="38231190"/>
    <n v="24"/>
    <s v="MT"/>
    <s v="USD"/>
    <n v="800"/>
    <n v="19200"/>
    <n v="0"/>
    <n v="0"/>
    <n v="0"/>
    <n v="0"/>
    <s v="Nhava-sheva"/>
    <n v="19200"/>
    <n v="66.099999999999994"/>
    <n v="1269120"/>
    <n v="7557332"/>
    <s v="10.05.2016"/>
    <s v="BKDN0461162100305425"/>
    <d v="2016-09-03T00:00:00"/>
    <s v="116216XSC000659"/>
    <n v="19200"/>
    <d v="2016-05-25T00:00:00"/>
    <s v="fully uploaded"/>
  </r>
  <r>
    <n v="98"/>
    <s v="2016-17"/>
    <s v="VIL"/>
    <s v="VVF/TAL/EXP/0095/16-17"/>
    <s v="09.05.2016"/>
    <x v="1"/>
    <n v="9103750093"/>
    <m/>
    <s v="DTA"/>
    <s v="TALOJA"/>
    <s v="DIRECT"/>
    <s v="BERG &amp; SCHMIDT GMBH &amp; CO. KG"/>
    <s v="Germany"/>
    <s v="60 Days from B/L date"/>
    <s v="CFR"/>
    <s v="SATRTD - HXADECAN-1-OL (CETYL ALCHL) FATTY ALCOHOL VEGAROL 1698 (CETYL ALCOHOL) PASTILLES"/>
    <s v="29051700"/>
    <n v="12"/>
    <s v="MT"/>
    <s v="USD"/>
    <n v="1445"/>
    <n v="17340"/>
    <n v="0"/>
    <n v="225"/>
    <n v="0"/>
    <n v="0"/>
    <s v="Nhava-sheva"/>
    <n v="17115"/>
    <n v="66.099999999999994"/>
    <n v="1131301.5"/>
    <n v="7557296"/>
    <s v="10.05.2016"/>
    <s v="BKDN0461162100305426"/>
    <d v="2016-09-03T00:00:00"/>
    <s v="116216XUC000798"/>
    <n v="17340"/>
    <d v="2016-07-12T00:00:00"/>
    <s v="fully uploaded"/>
  </r>
  <r>
    <n v="99"/>
    <s v="2016-17"/>
    <s v="VIL"/>
    <s v="VVF/TAL/EXP/0096/16-17"/>
    <s v="09.05.2016"/>
    <x v="1"/>
    <s v="9103750094"/>
    <d v="2016-05-13T00:00:00"/>
    <s v="DTA"/>
    <s v="TALOJA"/>
    <s v="DIRECT"/>
    <s v="ZIFRONI CHEMICALS SUPPLIERS LT"/>
    <s v="Israel"/>
    <s v="100% CAD"/>
    <s v="CIF"/>
    <s v="SATRTD-HXADECAN-1-OL (CETYL ALCHL) FATTYL ALCOHOL VEGAROL 1698 (CETYL ALCOHOL) PASTILLES + OTHER INDUSTRIAL FATTY ALCOHOL VEGAROL 1618 50:50 (CETO STEARYL ALCOHOL 50:50) PASTILLES"/>
    <s v="29051700+38237090"/>
    <n v="12"/>
    <s v="MT"/>
    <s v="USD"/>
    <n v="0"/>
    <n v="17352"/>
    <n v="5.73"/>
    <n v="400"/>
    <n v="0"/>
    <n v="0"/>
    <s v="Nhava-sheva"/>
    <n v="16946.27"/>
    <n v="66.099999999999994"/>
    <n v="1120148.4469999999"/>
    <n v="7557303"/>
    <d v="2016-05-10T00:00:00"/>
    <s v="BKID0000160160891989"/>
    <d v="2016-06-02T00:00:00"/>
    <s v="0160FBC16000818"/>
    <n v="17305"/>
    <d v="2016-06-01T00:00:00"/>
    <s v="fully uploaded"/>
  </r>
  <r>
    <n v="100"/>
    <s v="2016-17"/>
    <s v="VIL"/>
    <s v="VVF/TAL/EXP/0097/16-17"/>
    <s v="09.05.2016"/>
    <x v="1"/>
    <n v="9103750095"/>
    <m/>
    <s v="DTA"/>
    <s v="TALOJA"/>
    <s v="DIRECT"/>
    <s v="WELWIN EUROPE LTD"/>
    <s v="united Kingdom"/>
    <s v="100% Advance"/>
    <s v="CIF"/>
    <s v="OTHER INDUSTRIAL MONOCARBOXYLIC FATTY ACID"/>
    <s v="38231900"/>
    <n v="19.989999999999998"/>
    <s v="MT"/>
    <s v="GBP"/>
    <n v="760"/>
    <n v="15192.4"/>
    <n v="5.01"/>
    <n v="276.27999999999997"/>
    <n v="0"/>
    <n v="0"/>
    <s v="Nhava-sheva"/>
    <n v="14911.109999999999"/>
    <n v="95.7"/>
    <n v="1426993.227"/>
    <n v="7553417"/>
    <s v="09.05.2016"/>
    <s v="BKID0000160160919742+BKID0000160160898383"/>
    <s v="14-07-2016/10-06-2016"/>
    <s v="0160FBC16000850"/>
    <n v="15078.4"/>
    <s v="12-07/09-06/2016"/>
    <s v="fully uploaded"/>
  </r>
  <r>
    <n v="101"/>
    <s v="2016-17"/>
    <s v="VIL"/>
    <s v="VVF/TAL/EXP/0098/16-17"/>
    <s v="09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099999999999994"/>
    <m/>
    <s v="SEZ SUPPLY"/>
    <m/>
    <s v="SEZ SUPPLY"/>
    <m/>
    <m/>
    <m/>
    <m/>
    <s v="SEZ SUPPLY"/>
  </r>
  <r>
    <n v="102"/>
    <s v="2016-17"/>
    <s v="VIL"/>
    <s v="VVF/TAL/EXP/0099/16-17"/>
    <s v="10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099999999999994"/>
    <m/>
    <s v="SEZ SUPPLY"/>
    <m/>
    <s v="SEZ SUPPLY"/>
    <m/>
    <m/>
    <m/>
    <m/>
    <s v="SEZ SUPPLY"/>
  </r>
  <r>
    <n v="103"/>
    <s v="2016-17"/>
    <s v="VIL"/>
    <s v="VVF/TAL/EXP/0100/16-17"/>
    <s v="10.05.2016"/>
    <x v="1"/>
    <n v="9103750096"/>
    <m/>
    <s v="DTA"/>
    <s v="TALOJA"/>
    <s v="DIRECT"/>
    <s v="VVF LLC"/>
    <s v="USA"/>
    <s v="90 Days from B/L date"/>
    <s v="CIF"/>
    <s v="OTHER INDUSTRIAL FATTY ALCOHOL VEGAROL 1618 50:50 (CETO STEARYL ALCOHOL) NF, PASTILLES"/>
    <s v="38237090"/>
    <n v="18.14"/>
    <s v="MT"/>
    <s v="USD"/>
    <n v="1380"/>
    <n v="25033.200000000001"/>
    <n v="8.26"/>
    <n v="1875"/>
    <n v="0"/>
    <n v="0"/>
    <s v="Nhava-sheva"/>
    <n v="23149.940000000002"/>
    <n v="66.099999999999994"/>
    <n v="1530211.034"/>
    <n v="7564103"/>
    <s v="10.05.2016"/>
    <s v="BKDN0461162100305428"/>
    <d v="2016-09-03T00:00:00"/>
    <s v="116216XSC000686"/>
    <n v="25033"/>
    <d v="2016-08-12T00:00:00"/>
    <s v="fully uploaded"/>
  </r>
  <r>
    <n v="104"/>
    <s v="2016-17"/>
    <s v="VIL"/>
    <s v="VVF/TAL/EXP/0101/16-17"/>
    <s v="10.05.2016"/>
    <x v="1"/>
    <n v="9103750097"/>
    <m/>
    <s v="DTA"/>
    <s v="TALOJA"/>
    <s v="DIRECT"/>
    <s v="OOO REVADA"/>
    <s v="Russia"/>
    <s v="45 Days from B/L date"/>
    <s v="CFR"/>
    <s v="OTHER INDUSTRIAL FATTY ALCOHOL VEGAROL 1618 50:50 (MB) (CETO STEARYL ALCOHOL) PASTILLES"/>
    <s v="38237090"/>
    <n v="24"/>
    <s v="MT"/>
    <s v="USD"/>
    <n v="1321"/>
    <n v="31704"/>
    <n v="0"/>
    <n v="700"/>
    <n v="0"/>
    <n v="0"/>
    <s v="Nhava-sheva"/>
    <n v="31004"/>
    <n v="66.099999999999994"/>
    <n v="2049364.4"/>
    <n v="7564109"/>
    <s v="10.05.2016"/>
    <s v="BKDN0461162100505980"/>
    <d v="2017-01-03T00:00:00"/>
    <s v="116216XUC001079"/>
    <n v="31704"/>
    <d v="2016-07-01T00:00:00"/>
    <s v="fully uploaded"/>
  </r>
  <r>
    <n v="105"/>
    <s v="2016-17"/>
    <s v="VIL"/>
    <s v="VVF/TAL/EXP/0102/16-17"/>
    <s v="10.05.2016"/>
    <x v="1"/>
    <n v="9103750105"/>
    <m/>
    <s v="DTA"/>
    <s v="TALOJA"/>
    <s v="DIRECT"/>
    <s v="BRENNTAG LATIN AMERICA INC."/>
    <s v="DOMINICAN REPUBLIC"/>
    <s v="100% CAD"/>
    <s v="CFR"/>
    <s v="SATRTD - HXADECAN-1-OL (CETYL ALCHL) FATTY ALCOHOL_x000a_VEGAROL 1698 (CETYL ALCOHOL) PASTILLES/ OTHER INDUSTRIAL FATTY ALCOHOL VEGAROL 1214 (LAURYL MYRISTYL ALCOHOL)"/>
    <s v="29051700/38237090"/>
    <n v="15.1"/>
    <s v="MT"/>
    <s v="USD"/>
    <n v="1780.2649006622516"/>
    <n v="26882"/>
    <n v="0"/>
    <n v="850"/>
    <n v="0"/>
    <n v="0"/>
    <s v="Nhava-sheva"/>
    <n v="26032"/>
    <n v="66.099999999999994"/>
    <n v="1720715.2"/>
    <n v="7644555"/>
    <d v="2016-05-13T00:00:00"/>
    <s v="BKDN0461162100305435"/>
    <d v="2016-09-03T00:00:00"/>
    <s v="116216XSC000795"/>
    <n v="26882"/>
    <d v="2016-07-19T00:00:00"/>
    <s v="fully uploaded"/>
  </r>
  <r>
    <n v="106"/>
    <s v="2016-17"/>
    <s v="VIL"/>
    <s v="VVF/TAL/EXP/0103/16-17"/>
    <s v="11.05.2016"/>
    <x v="1"/>
    <n v="9103750099"/>
    <m/>
    <s v="DTA"/>
    <s v="TALOJA"/>
    <s v="DIRECT"/>
    <s v="VVF LLC"/>
    <s v="USA"/>
    <s v="90 Days from B/L date"/>
    <s v="CIF"/>
    <s v="OTHER INDUSTRIAL FATTY ALCOHOL VEGAROL 1618 50:50 (MB) (CETO STEARYL ALCOHOL) NF, PASTILLES"/>
    <s v="38237090"/>
    <n v="20"/>
    <s v="MT"/>
    <s v="USD"/>
    <n v="1385"/>
    <n v="27700"/>
    <n v="9.14"/>
    <n v="550"/>
    <n v="0"/>
    <n v="0"/>
    <s v="Nhava-sheva"/>
    <n v="27140.86"/>
    <n v="66.099999999999994"/>
    <n v="1794010.8459999999"/>
    <n v="7593339"/>
    <s v="11.05.2016"/>
    <s v="BKDN0461162100305429"/>
    <d v="2016-09-03T00:00:00"/>
    <s v="116216XUC000774"/>
    <n v="27700"/>
    <d v="2016-08-12T00:00:00"/>
    <s v="fully uploaded"/>
  </r>
  <r>
    <n v="107"/>
    <s v="2016-17"/>
    <s v="VIL"/>
    <s v="VVF/TAL/EXP/0104/16-17"/>
    <s v="11.05.2016"/>
    <x v="1"/>
    <n v="9103750098"/>
    <m/>
    <s v="DTA"/>
    <s v="TALOJA"/>
    <s v="DIRECT"/>
    <s v="BASF PERSONAL CARE AND NUTRITION GmbH"/>
    <s v="Germany"/>
    <s v="30 Days from B/L date"/>
    <s v="CIF"/>
    <s v="PALMITIC ACID 98%"/>
    <s v="29157010"/>
    <n v="98.34"/>
    <s v="MT"/>
    <s v="USD"/>
    <n v="650"/>
    <n v="63921"/>
    <n v="21.09"/>
    <n v="1375"/>
    <n v="0"/>
    <n v="0"/>
    <s v="Nhava-sheva"/>
    <n v="62524.91"/>
    <n v="66.099999999999994"/>
    <n v="4132896.551"/>
    <n v="7599357"/>
    <s v="11.05.2016"/>
    <s v="BKDN0461162100336388"/>
    <d v="2016-09-17T00:00:00"/>
    <s v="116216XUC000676"/>
    <n v="63921"/>
    <d v="2016-07-07T00:00:00"/>
    <s v="fully uploaded"/>
  </r>
  <r>
    <n v="108"/>
    <s v="2016-17"/>
    <s v="VIL"/>
    <s v="VVF/TAL/EXP/0105/16-17"/>
    <s v="12.05.2016"/>
    <x v="1"/>
    <n v="9103750100"/>
    <m/>
    <s v="DTA"/>
    <s v="TALOJA"/>
    <s v="DIRECT"/>
    <s v="WELL ART INTERNATIONAL (H.K.) LTD."/>
    <s v="Hong Kong"/>
    <s v="30 Days from B/L date"/>
    <s v="CIF"/>
    <s v="OTHER INDUSTRIAL FATTY ALCOHOL VEGAROL 22 (BEHENYL ALCOHOL) PASTILLES"/>
    <s v="38237090"/>
    <n v="0.6"/>
    <s v="MT"/>
    <s v="USD"/>
    <n v="3780"/>
    <n v="2268"/>
    <n v="0.75"/>
    <n v="50"/>
    <n v="0"/>
    <n v="0"/>
    <s v="Nhava-sheva"/>
    <n v="2217.25"/>
    <n v="66.099999999999994"/>
    <n v="146560.22499999998"/>
    <n v="7611747"/>
    <s v="12.05.2016"/>
    <s v="BKDN0461162100305566"/>
    <d v="2016-09-06T00:00:00"/>
    <s v="116216XUC000721"/>
    <n v="2268"/>
    <d v="2016-08-30T00:00:00"/>
    <s v="fully uploaded"/>
  </r>
  <r>
    <n v="109"/>
    <s v="2016-17"/>
    <s v="VIL"/>
    <s v="VVF/TAL/EXP/0106/16-17"/>
    <s v="12.05.2016"/>
    <x v="1"/>
    <n v="9103750103"/>
    <m/>
    <s v="DTA"/>
    <s v="TALOJA"/>
    <s v="DIRECT"/>
    <s v="OLEOTRADE INTERNATIONAL CO., LTD."/>
    <s v="Japan"/>
    <s v="100% CAD"/>
    <s v="CFR"/>
    <s v="OTHER SATRTD ACYLC MNOCRBIXYLC ACDS DISTILLED FATTY ACID C-22 (BEHENIC ACID 90%) PASTILLES"/>
    <s v="29159090"/>
    <n v="20"/>
    <s v="MT"/>
    <s v="USD"/>
    <n v="3550"/>
    <n v="71000"/>
    <n v="0"/>
    <n v="350"/>
    <n v="0"/>
    <n v="0"/>
    <s v="Nhava-sheva"/>
    <n v="70650"/>
    <n v="66.099999999999994"/>
    <n v="4669965"/>
    <n v="7615290"/>
    <s v="12.05.2016"/>
    <s v="BKDN0461162100367272"/>
    <d v="2016-09-23T00:00:00"/>
    <s v="116216XSC000688"/>
    <n v="70650"/>
    <d v="2016-06-08T00:00:00"/>
    <s v="fully uploaded"/>
  </r>
  <r>
    <n v="110"/>
    <s v="2016-17"/>
    <s v="VIL"/>
    <s v="VVF/TAL/EXP/0107/16-17"/>
    <s v="12.05.2016"/>
    <x v="1"/>
    <n v="9103750102"/>
    <m/>
    <s v="DTA"/>
    <s v="TALOJA"/>
    <s v="DIRECT"/>
    <s v="POLYRHEO (CANADA) INC."/>
    <s v="CANADA"/>
    <s v="100% CAD"/>
    <s v="CIF"/>
    <s v="SATRTD - HXADECAN-1-OL (CETYL ALCHL) FATTY ALCOHOL VEGAROL 1698 (CETYL ALCOHOL) PASTILLES"/>
    <s v="29051700"/>
    <n v="24"/>
    <s v="MT"/>
    <s v="USD"/>
    <n v="1425"/>
    <n v="34200"/>
    <n v="11.29"/>
    <n v="1950"/>
    <n v="0"/>
    <n v="0"/>
    <s v="Nhava-sheva"/>
    <n v="32238.71"/>
    <n v="66.099999999999994"/>
    <n v="2130978.7309999997"/>
    <n v="7619437"/>
    <s v="12.05.2016"/>
    <s v="BKDN0461162100305431"/>
    <d v="2016-09-03T00:00:00"/>
    <s v="116216XSC000689"/>
    <n v="342000"/>
    <m/>
    <s v="wrong Brc uploaded "/>
  </r>
  <r>
    <n v="111"/>
    <s v="2016-17"/>
    <s v="VIL"/>
    <s v="VVF/TAL/EXP/0108/16-17"/>
    <s v="12.05.2016"/>
    <x v="1"/>
    <n v="9103750101"/>
    <m/>
    <s v="DTA"/>
    <s v="TALOJA"/>
    <s v="DIRECT"/>
    <s v="VVF LLC"/>
    <s v="USA"/>
    <s v="90 Days from B/L date"/>
    <s v="CIF"/>
    <s v="SATRTD - HXADECAN-1-OL (CETYL ALCHL) FATTY ALCOHOL VEGAROL 1698 (CETYL ALCOHOL) NF, PASTILLES"/>
    <s v="29051700"/>
    <n v="19.73"/>
    <s v="MT"/>
    <s v="USD"/>
    <n v="1523"/>
    <n v="30048.79"/>
    <n v="9.92"/>
    <n v="1900"/>
    <n v="0"/>
    <n v="0"/>
    <s v="Nhava-sheva"/>
    <n v="28138.870000000003"/>
    <n v="66.099999999999994"/>
    <n v="1859979.307"/>
    <n v="7618955"/>
    <d v="2016-05-12T00:00:00"/>
    <s v="BKDN0461162100305433"/>
    <d v="2016-09-03T00:00:00"/>
    <s v="116216XUC000685"/>
    <n v="30048"/>
    <d v="2016-08-12T00:00:00"/>
    <s v="fully uploaded"/>
  </r>
  <r>
    <n v="112"/>
    <s v="2016-17"/>
    <s v="VIL"/>
    <s v="VVF/TAL/EXP/0109/16-17"/>
    <s v="13.05.2016"/>
    <x v="1"/>
    <n v="9103750106"/>
    <m/>
    <s v="DTA"/>
    <s v="TALOJA"/>
    <s v="DIRECT"/>
    <s v="BRENNTAG LATIN AMERICA INC."/>
    <s v="DOMINICAN REPUBLIC"/>
    <s v="100% CAD"/>
    <s v="CFR"/>
    <s v="OTHER INDUSTRIAL FATTY ALCOHOL VEGAROL 1214 (LAURYL MYRISTYL ALCOHOL) / SATRTD - HXADECAN-1-OL (CETYL ALCHL) FATTY ALCOHOL VEGAROL 1698 (CETYL ALCOHOL) PASTILLES"/>
    <s v="29051700/38237090"/>
    <n v="13.8"/>
    <s v="MT"/>
    <s v="USD"/>
    <n v="1906.5942028985505"/>
    <n v="26311"/>
    <n v="0"/>
    <n v="850"/>
    <n v="0"/>
    <n v="0"/>
    <s v="Nhava-sheva"/>
    <n v="25461"/>
    <n v="66.099999999999994"/>
    <n v="1682972.0999999999"/>
    <n v="7644546"/>
    <d v="2016-05-13T00:00:00"/>
    <s v="BKDN0461162100531856"/>
    <d v="2017-02-17T00:00:00"/>
    <s v="116216XSC001503"/>
    <n v="26311"/>
    <d v="2016-06-06T00:00:00"/>
    <s v="fully uploaded"/>
  </r>
  <r>
    <n v="113"/>
    <s v="2016-17"/>
    <s v="VIL"/>
    <s v="VVF/TAL/EXP/0110/16-17"/>
    <s v="13.05.2016"/>
    <x v="1"/>
    <n v="9103750104"/>
    <m/>
    <s v="DTA"/>
    <s v="TALOJA"/>
    <s v="DIRECT"/>
    <s v="COMPANIA HULERA TORNEL SA DE CV_x000a_"/>
    <s v="Mexico"/>
    <s v="90 Days from B/L date"/>
    <s v="CIF"/>
    <s v="OTHER STEARIC ACID STEARIC ACID - UTSR"/>
    <s v="38231190"/>
    <n v="14"/>
    <s v="MT"/>
    <s v="USD"/>
    <n v="738"/>
    <n v="10332"/>
    <n v="3.41"/>
    <n v="825"/>
    <n v="0"/>
    <n v="0"/>
    <s v="Nhava-sheva"/>
    <n v="9503.59"/>
    <n v="66.099999999999994"/>
    <n v="628187.299"/>
    <n v="7644541"/>
    <s v="13.05.2016"/>
    <s v="BKID0000160160964088"/>
    <d v="2016-09-20T00:00:00"/>
    <s v="0160FBC16000821"/>
    <n v="10247"/>
    <d v="2016-09-19T00:00:00"/>
    <s v="fully uploaded"/>
  </r>
  <r>
    <n v="114"/>
    <s v="2016-17"/>
    <s v="VIL"/>
    <s v="VVF/TAL/EXP/0111/16-17"/>
    <s v="13.05.2016"/>
    <x v="1"/>
    <s v="9103750108"/>
    <d v="2016-05-19T00:00:00"/>
    <s v="DTA"/>
    <s v="TALOJA"/>
    <s v="DIRECT"/>
    <s v="DABUR EGYPT LIMITED"/>
    <s v="Egypt"/>
    <s v="ADVANCE"/>
    <s v="CIF"/>
    <s v="OTHER INDUSTRIAL MONOCARBOXYLIC FATTY ACIDS-DISTILLED FATTY ACID"/>
    <n v="38231900"/>
    <n v="0.36"/>
    <s v="MT"/>
    <s v="USD"/>
    <n v="1690"/>
    <n v="608.4"/>
    <n v="0.2"/>
    <n v="50"/>
    <n v="0"/>
    <n v="0"/>
    <s v="Nhava-sheva"/>
    <n v="558.19999999999993"/>
    <n v="66.099999999999994"/>
    <n v="36897.01999999999"/>
    <n v="7644528"/>
    <d v="2016-05-13T00:00:00"/>
    <s v="BKID0000160160891990"/>
    <d v="2016-06-02T00:00:00"/>
    <s v="0160FBC16000822"/>
    <n v="608.4"/>
    <d v="2016-06-01T00:00:00"/>
    <s v="fully uploaded"/>
  </r>
  <r>
    <n v="115"/>
    <s v="2016-17"/>
    <s v="VIL"/>
    <s v="VVF/TAL/EXP/0112/16-17"/>
    <s v="13.05.2016"/>
    <x v="1"/>
    <n v="9103750109"/>
    <m/>
    <s v="DTA"/>
    <s v="TALOJA"/>
    <s v="DIRECT"/>
    <s v="INTERBEAUTY COSMETICS LTD."/>
    <s v="ISRAEL"/>
    <s v="60 Days from B/L date"/>
    <s v="CIF"/>
    <s v="OTHER INDUSTRIAL FATTY ALCOHOL VEGAROL 1618 50:50 (CETO STEARYL ALCOHOL 50:50)  PASTILLES + SATRTD - HXADECAN-1-OL (CETYL ALCHL) FATTY ALCOHOL_x000a__x000a_VEGAROL 1698 (CETYL  ALCOHOL) PASTILLES_x000a_ + SATRTD - OCTDECN-1-OL (STRYL ALCHL) FATTY ALCOHOL_x000a__x000a_VEGAROL 1898 (STEARYL ALCOHOL) PASTILLES _x000a_"/>
    <s v="38237090"/>
    <n v="0.72500000000000009"/>
    <s v="MT"/>
    <s v="USD"/>
    <n v="1802.0689655172412"/>
    <n v="1306.5"/>
    <n v="0.43"/>
    <n v="50"/>
    <n v="0"/>
    <n v="0"/>
    <s v="Nhava-sheva"/>
    <n v="1256.07"/>
    <n v="66.099999999999994"/>
    <n v="83026.226999999984"/>
    <n v="7644551"/>
    <s v="13.05.2016"/>
    <s v="BKDN0461162100505982"/>
    <d v="2017-01-03T00:00:00"/>
    <s v="116216XUC000708"/>
    <n v="1306.5"/>
    <d v="2016-08-18T00:00:00"/>
    <s v="fully uploaded"/>
  </r>
  <r>
    <n v="116"/>
    <s v="2016-17"/>
    <s v="VIL"/>
    <s v="VVF/TAL/EXP/0113/16-17"/>
    <s v="13.05.2016"/>
    <x v="1"/>
    <n v="9103750107"/>
    <m/>
    <s v="DTA"/>
    <s v="TALOJA"/>
    <s v="DIRECT"/>
    <s v="SUNJIN BEAUTY SCIENCE CO., LTD. "/>
    <s v="KOREA"/>
    <s v="100% CAD"/>
    <s v="CIF"/>
    <s v="OLEIC ACID - DISTILLED FATTY ACID - OLEIC ACID - 60"/>
    <s v="38231200"/>
    <s v="38.54"/>
    <s v="MT"/>
    <s v="USD"/>
    <n v="910.00000000000011"/>
    <n v="35071.4"/>
    <n v="11.57"/>
    <n v="900"/>
    <n v="0"/>
    <n v="308.32"/>
    <s v="Nhava-sheva"/>
    <n v="34159.83"/>
    <n v="66.099999999999994"/>
    <n v="2257964.7629999998"/>
    <n v="7644478"/>
    <s v="13.05.2016"/>
    <s v="BKDN0461162100305440"/>
    <d v="2016-09-03T00:00:00"/>
    <s v="116216XSC000684"/>
    <n v="35071"/>
    <d v="2016-07-07T00:00:00"/>
    <s v="fully uploaded"/>
  </r>
  <r>
    <n v="117"/>
    <s v="2016-17"/>
    <s v="VIL"/>
    <s v="VVF/TAL/EXP/0114/16-17"/>
    <s v="14.05.2016"/>
    <x v="1"/>
    <n v="9103750110"/>
    <m/>
    <s v="DTA"/>
    <s v="TALOJA"/>
    <s v="DIRECT"/>
    <s v="LOREAL COSMETICS INDUSTRY"/>
    <s v="EGYPT"/>
    <s v="45 Days from B/L date"/>
    <s v="CFR"/>
    <s v="OTHER INDUSTRIAL FATTY ALCOHOL VEGAROL 1618 50:50 (CETO STEARYL ALCOHOL) PASTILLES / OTHER INDUSTRIAL FATTY ALCOHOL VEGAROL 1618 TA (CETO STEARYL ALCOHOL) PASTILLES"/>
    <s v="38237090"/>
    <s v="32.5"/>
    <s v="MT"/>
    <s v="USD"/>
    <n v="1371.1538461538462"/>
    <n v="44562.5"/>
    <n v="0"/>
    <n v="900"/>
    <n v="0"/>
    <n v="0"/>
    <s v="Nhava-sheva"/>
    <n v="43662.5"/>
    <n v="66.099999999999994"/>
    <n v="2886091.2499999995"/>
    <n v="7657568"/>
    <d v="2016-05-14T00:00:00"/>
    <s v="BKDN0461162100305442"/>
    <d v="2016-09-03T00:00:00"/>
    <s v="116216XUC000687"/>
    <n v="44562"/>
    <d v="2016-07-22T00:00:00"/>
    <s v="fully uploaded"/>
  </r>
  <r>
    <n v="118"/>
    <s v="2016-17"/>
    <s v="VIL"/>
    <s v="VVF/TAL/EXP/0115/16-17"/>
    <s v="16.05.2016"/>
    <x v="1"/>
    <n v="9103750111"/>
    <m/>
    <s v="DTA"/>
    <s v="TALOJA"/>
    <s v="DIRECT"/>
    <s v="OOO REVADA"/>
    <s v="RUSSIA"/>
    <s v="45 Days from B/L date"/>
    <s v="CFR"/>
    <s v="OTHER INDUSTRIAL FATTY ALCOHOL VEGAROL 1618 50:50 (MB) (CETO STEARYL ALCOHOL) PASTILLES"/>
    <s v="38237090"/>
    <s v="24"/>
    <s v="MT"/>
    <s v="USD"/>
    <n v="1313"/>
    <n v="31512"/>
    <n v="0"/>
    <n v="575"/>
    <n v="0"/>
    <n v="0"/>
    <s v="Nhava-sheva"/>
    <n v="30937"/>
    <n v="66.099999999999994"/>
    <n v="2044935.6999999997"/>
    <n v="7678216"/>
    <s v="16.05.2016"/>
    <s v="BKDN0461162100367275"/>
    <d v="2016-09-23T00:00:00"/>
    <s v="116216XUC00707"/>
    <n v="30937"/>
    <d v="2016-06-22T00:00:00"/>
    <s v="fully uploaded"/>
  </r>
  <r>
    <n v="119"/>
    <s v="2016-17"/>
    <s v="VIL"/>
    <s v="VVF/TAL/EXP/0116/16-17"/>
    <s v="16.05.2016"/>
    <x v="1"/>
    <n v="9103750112"/>
    <m/>
    <s v="DTA"/>
    <s v="TALOJA"/>
    <s v="DIRECT"/>
    <s v="VVF LLC"/>
    <s v="USA"/>
    <s v="90 Days from B/L date"/>
    <s v="CIF"/>
    <s v="OTHER INDUSTRIAL FATTY ALCOHOL VEGAROL 1618 50:50 (MB) (CETO STEARYL ALCOHOL) NF, PASTILLES"/>
    <s v="38237090"/>
    <s v="18.14"/>
    <s v="MT"/>
    <s v="USD"/>
    <n v="1380"/>
    <n v="25033.200000000001"/>
    <n v="8.26"/>
    <n v="1225"/>
    <n v="0"/>
    <n v="0"/>
    <s v="Nhava-sheva"/>
    <n v="23799.940000000002"/>
    <n v="66.099999999999994"/>
    <n v="1573176.034"/>
    <n v="7683041"/>
    <s v="16.05.2016"/>
    <s v="BKDN0461162100305444"/>
    <d v="2016-09-03T00:00:00"/>
    <s v="116216XUC000780"/>
    <n v="25033"/>
    <d v="2016-08-12T00:00:00"/>
    <s v="fully uploaded"/>
  </r>
  <r>
    <n v="120"/>
    <s v="2016-17"/>
    <s v="VIL"/>
    <s v="VVF/TAL/EXP/0117/16-17"/>
    <s v="16.05.2016"/>
    <x v="1"/>
    <n v="9103750113"/>
    <m/>
    <s v="DTA"/>
    <s v="TALOJA"/>
    <s v="DIRECT"/>
    <s v="VVF LLC"/>
    <s v="USA"/>
    <s v="90 Days from B/L date"/>
    <s v="CIF"/>
    <s v="OTHER INDUSTRIAL FATTY ALCOHOL VEGAROL 2270 (BEHENYL  ALCOHOL) NF, PASTILLES"/>
    <s v="38237090"/>
    <s v="19.73"/>
    <s v="MT"/>
    <s v="USD"/>
    <n v="3785"/>
    <n v="74678.05"/>
    <n v="24.64"/>
    <n v="1225"/>
    <n v="0"/>
    <n v="0"/>
    <s v="Nhava-sheva"/>
    <n v="73428.41"/>
    <n v="66.099999999999994"/>
    <n v="4853617.9009999996"/>
    <n v="7683049"/>
    <s v="16.05.2016"/>
    <s v="BKDN0461162100305445"/>
    <d v="2016-09-03T00:00:00"/>
    <s v="116216XUC000779"/>
    <n v="74678"/>
    <d v="2016-08-12T00:00:00"/>
    <s v="fully uploaded"/>
  </r>
  <r>
    <n v="121"/>
    <s v="2016-17"/>
    <s v="VIL"/>
    <s v="VVF/TAL/EXP/0118/16-17"/>
    <s v="16.05.2016"/>
    <x v="1"/>
    <n v="9103750114"/>
    <m/>
    <s v="DTA"/>
    <s v="TALOJA"/>
    <s v="DIRECT"/>
    <s v="SOLVAY (ZHANGJIAGANG) SPECIALTY CHEMICALS CO. LTD."/>
    <s v="China"/>
    <s v="90 Days from B/L date"/>
    <s v="CIF"/>
    <s v="OTHER INDUSTRIAL FATTY ALCOHOL VEGAROL 2290 (OCTADECYL BEHENYL  ALCOHOL) PASTILLES"/>
    <s v="38237090"/>
    <s v="60"/>
    <s v="MT"/>
    <s v="USD"/>
    <n v="3400"/>
    <n v="204000"/>
    <n v="67.319999999999993"/>
    <n v="250"/>
    <n v="0"/>
    <n v="0"/>
    <s v="Nhava-sheva"/>
    <n v="203682.68"/>
    <n v="66.099999999999994"/>
    <n v="13463425.147999998"/>
    <n v="7683081"/>
    <s v="16.05.2016"/>
    <s v="BKID0000160160947185"/>
    <d v="2016-08-24T00:00:00"/>
    <s v="0160FBN16000116"/>
    <n v="203850"/>
    <d v="2016-08-23T00:00:00"/>
    <s v="fully uploaded"/>
  </r>
  <r>
    <n v="122"/>
    <s v="2016-17"/>
    <s v="VIL"/>
    <s v="VVF/TAL/EXP/0119/16-17"/>
    <s v="16.05.2016"/>
    <x v="1"/>
    <n v="9103750115"/>
    <d v="2016-05-22T00:00:00"/>
    <s v="DTA"/>
    <s v="TALOJA"/>
    <s v="DIRECT"/>
    <s v="VVF SINGAPORE (PTE) LTD"/>
    <s v="MALAYSIA"/>
    <s v="30 Days from B/L date"/>
    <s v="CIF"/>
    <s v="PALMITIC ACID 98%"/>
    <s v="29157010"/>
    <s v="98.47"/>
    <s v="MT"/>
    <s v="USD"/>
    <n v="735.5999796892454"/>
    <n v="72434.53"/>
    <n v="23.9"/>
    <n v="2750"/>
    <n v="0"/>
    <n v="0"/>
    <s v="Nhava-sheva"/>
    <n v="69660.63"/>
    <n v="66.099999999999994"/>
    <n v="4604567.6430000002"/>
    <n v="7683054"/>
    <s v="16.05.2016"/>
    <s v="not in sudesh list"/>
    <m/>
    <s v="116216XUC001318"/>
    <n v="72434.53"/>
    <m/>
    <s v="fully uploaded"/>
  </r>
  <r>
    <n v="123"/>
    <s v="2016-17"/>
    <s v="VIL"/>
    <s v="VVF/TAL/EXP/0120/16-17"/>
    <s v="17.05.2016"/>
    <x v="1"/>
    <n v="9103750135"/>
    <m/>
    <s v="DTA"/>
    <s v="TALOJA"/>
    <s v="DIRECT"/>
    <s v="OLEON SDN BHD"/>
    <s v="MALAYSIA"/>
    <s v="60 Days from B/L date"/>
    <s v="CIF"/>
    <s v="OTHER INDUSTRIAL MONOCARBOXYLIC FATTY ACID DISTILLED FATTY ACID- C6(CAPROIC ACID 50%)"/>
    <s v="38231900"/>
    <s v="0.18"/>
    <s v="MT"/>
    <s v="USD"/>
    <n v="85"/>
    <n v="15.299999999999999"/>
    <n v="0.01"/>
    <n v="5"/>
    <n v="0"/>
    <n v="0"/>
    <s v="Nhava-sheva"/>
    <n v="10.29"/>
    <n v="66.349999999999994"/>
    <n v="682.74149999999986"/>
    <n v="7780982"/>
    <s v="20.05.2016"/>
    <m/>
    <m/>
    <s v="116216LATP00131"/>
    <m/>
    <m/>
    <s v="FREE SAMPLE"/>
  </r>
  <r>
    <n v="124"/>
    <s v="2016-17"/>
    <s v="VIL"/>
    <s v="VVF/TAL/EXP/0121/16-17"/>
    <s v="17.05.2016"/>
    <x v="1"/>
    <n v="9103750117"/>
    <m/>
    <s v="DTA"/>
    <s v="TALOJA"/>
    <s v="DIRECT"/>
    <s v="POLYRHEO (CANADA) INC"/>
    <s v="CANADA"/>
    <s v="100% CAD"/>
    <s v="CIF"/>
    <s v="OTHER SATRTD ACYLC MNOCRBIYLC ACDS DISTILLED FATTY ACID - C22_x000a_BEHENIC ACID 85% / COLFAT 2285"/>
    <s v="29159090"/>
    <s v="12"/>
    <s v="MT"/>
    <s v="USD"/>
    <n v="3600"/>
    <n v="43200"/>
    <n v="14.26"/>
    <n v="1550"/>
    <n v="0"/>
    <n v="0"/>
    <s v="Nhava-sheva"/>
    <n v="41635.74"/>
    <n v="66.099999999999994"/>
    <n v="2752122.4139999994"/>
    <n v="7708726"/>
    <s v="17.05.2016"/>
    <s v="BKDN0461162100531857"/>
    <d v="2017-02-17T00:00:00"/>
    <s v="116216XSC000858"/>
    <n v="43200"/>
    <d v="2016-06-06T00:00:00"/>
    <s v="fully uploaded"/>
  </r>
  <r>
    <n v="125"/>
    <s v="2016-17"/>
    <s v="VIL"/>
    <s v="VVF/TAL/EXP/0122/16-17"/>
    <s v="17.05.2016"/>
    <x v="1"/>
    <n v="9103750116"/>
    <m/>
    <s v="DTA"/>
    <s v="TALOJA"/>
    <s v="DIRECT"/>
    <s v="INDUSTRIAL QUIMICA LASEM, S.A.U."/>
    <s v="SPAIN"/>
    <s v="30 Days from B/L date"/>
    <s v="CIF"/>
    <s v="OTHER INDUSTRIAL MONOCARBOXYLIC FATTY ACID DISTILLED FATTY ACID - C8/C10 (CAPRYLIC CAPRIC ACID)"/>
    <s v="38231900"/>
    <s v="39.38"/>
    <s v="MT"/>
    <s v="USD"/>
    <n v="4100"/>
    <n v="161458"/>
    <n v="53.28"/>
    <n v="2150"/>
    <n v="0"/>
    <n v="0"/>
    <s v="Nhava-sheva"/>
    <n v="159254.72"/>
    <n v="66.099999999999994"/>
    <n v="10526736.991999999"/>
    <n v="7708709"/>
    <s v="17.05.2016"/>
    <s v="BKDN0461162100305447"/>
    <d v="2016-09-03T00:00:00"/>
    <s v="116216XUC000706"/>
    <n v="161458"/>
    <d v="2016-06-30T00:00:00"/>
    <s v="fully uploaded"/>
  </r>
  <r>
    <n v="126"/>
    <s v="2016-17"/>
    <s v="VIL"/>
    <s v="VVF/TAL/EXP/0123/16-17"/>
    <s v="18.05.2016"/>
    <x v="1"/>
    <n v="9103750118"/>
    <d v="2016-05-23T00:00:00"/>
    <s v="DTA"/>
    <s v="TALOJA"/>
    <s v="DIRECT"/>
    <s v="OLEON SDN BHD"/>
    <s v="MALAYSIA"/>
    <s v="60 Days from B/L date"/>
    <s v="CIF"/>
    <s v="PALMITIC ACID 98%"/>
    <s v="29157010"/>
    <s v="97.5"/>
    <s v="MT"/>
    <s v="USD"/>
    <n v="550"/>
    <n v="53625"/>
    <n v="17.7"/>
    <n v="750"/>
    <n v="0"/>
    <n v="0"/>
    <s v="Nhava-sheva"/>
    <n v="52857.3"/>
    <n v="66.099999999999994"/>
    <n v="3493867.53"/>
    <n v="7715894"/>
    <s v="18.05.2016"/>
    <s v="BKDN0461162100336410"/>
    <d v="2016-09-17T00:00:00"/>
    <s v="116216XUC000891"/>
    <n v="53625"/>
    <d v="2016-07-26T00:00:00"/>
    <s v="fully uploaded"/>
  </r>
  <r>
    <n v="127"/>
    <s v="2016-17"/>
    <s v="VIL"/>
    <s v="VVF/TAL/EXP/0124/16-17"/>
    <s v="18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099999999999994"/>
    <m/>
    <s v="SEZ SUPPLY"/>
    <m/>
    <s v="SEZ SUPPLY"/>
    <m/>
    <m/>
    <m/>
    <m/>
    <s v="SEZ SUPPLY"/>
  </r>
  <r>
    <n v="128"/>
    <s v="2016-17"/>
    <s v="VIL"/>
    <s v="VVF/TAL/EXP/0125/16-17"/>
    <s v="18.05.2016"/>
    <x v="1"/>
    <n v="9103750119"/>
    <m/>
    <s v="DTA"/>
    <s v="TALOJA"/>
    <s v="DIRECT"/>
    <s v="VVF LLC"/>
    <s v="USA"/>
    <s v="90 Days from B/L date"/>
    <s v="CIF"/>
    <s v="OTHER INDUSTRIAL FATTY ALCOHOL VEGAROL 2270 (BEHENYL ALCOHOL) NF, PASTILLES"/>
    <s v="38237090"/>
    <s v="19.73"/>
    <s v="MT"/>
    <s v="USD"/>
    <n v="3824"/>
    <n v="75447.520000000004"/>
    <n v="24.9"/>
    <n v="2000"/>
    <n v="0"/>
    <n v="0"/>
    <s v="Nhava-sheva"/>
    <n v="73422.62000000001"/>
    <n v="66.099999999999994"/>
    <n v="4853235.182"/>
    <n v="7728180"/>
    <s v="18.05.2016"/>
    <s v="BKDN0461162100305449"/>
    <d v="2016-09-03T00:00:00"/>
    <s v="116216XUC000765"/>
    <n v="75447"/>
    <d v="2016-08-12T00:00:00"/>
    <s v="fully uploaded"/>
  </r>
  <r>
    <n v="129"/>
    <s v="2016-17"/>
    <s v="VIL"/>
    <s v="VVF/TAL/EXP/0126/16-17"/>
    <s v="18.05.2016"/>
    <x v="1"/>
    <s v="9103750122-123"/>
    <m/>
    <s v="DTA"/>
    <s v="TALOJA"/>
    <s v="DIRECT"/>
    <s v="IRAN CHEMICAL AND PETROCHEMICAL"/>
    <s v="IRAN"/>
    <s v="L/C AT Sight"/>
    <s v="CFR"/>
    <s v="OTHER INDUSTRIAL FATTY ALCOHOL FATTY ALCOHOL C1214  (LAURYL MYRISTYL ALCOHOL)"/>
    <s v="38237090"/>
    <s v="150.47"/>
    <s v="MT"/>
    <s v="INR"/>
    <n v="134987"/>
    <n v="20311493.890000001"/>
    <n v="0"/>
    <n v="216808"/>
    <n v="0"/>
    <n v="608500.68000000005"/>
    <s v="Nhava-sheva"/>
    <n v="20094685.890000001"/>
    <n v="1"/>
    <n v="20094685.890000001"/>
    <n v="7737249"/>
    <s v="19.05.2016"/>
    <s v="UCBA0001979160202152"/>
    <d v="2016-06-27T00:00:00"/>
    <s v="19791617C2498"/>
    <n v="20311493.890000001"/>
    <d v="2016-06-24T00:00:00"/>
    <s v="fully uploaded"/>
  </r>
  <r>
    <n v="130"/>
    <s v="2016-17"/>
    <s v="VIL"/>
    <s v="VVF/TAL/EXP/0127/16-17"/>
    <s v="19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099999999999994"/>
    <m/>
    <s v="SEZ SUPPLY"/>
    <m/>
    <s v="SEZ SUPPLY"/>
    <m/>
    <m/>
    <m/>
    <m/>
    <s v="SEZ SUPPLY"/>
  </r>
  <r>
    <n v="131"/>
    <s v="2016-17"/>
    <s v="VIL"/>
    <s v="VVF/TAL/EXP/0128/16-17"/>
    <s v="19.05.2016"/>
    <x v="1"/>
    <n v="9103750120"/>
    <m/>
    <s v="DTA"/>
    <s v="TALOJA"/>
    <s v="DIRECT"/>
    <s v="VVF LLC"/>
    <s v="USA"/>
    <s v="90 Days from B/L date"/>
    <s v="CIF"/>
    <s v="SATRTD - HXADECAN-1-OL (CETYL ALCHL) FATTY ALCOHOL_x000a_VEGAROL 1698 (MB) (CETYL ALCOHOL) NF"/>
    <s v="29051700"/>
    <s v="54.429"/>
    <s v="MT"/>
    <s v="USD"/>
    <n v="1216.9999448823237"/>
    <n v="66240.09"/>
    <n v="21.86"/>
    <n v="3675"/>
    <n v="0"/>
    <n v="0"/>
    <s v="Nhava-sheva"/>
    <n v="62543.229999999996"/>
    <n v="66.099999999999994"/>
    <n v="4134107.5029999996"/>
    <n v="7747681"/>
    <s v="19.05.2016"/>
    <s v="BKDN0461162100305450"/>
    <d v="2016-09-03T00:00:00"/>
    <s v="116216XUC000778"/>
    <n v="66240"/>
    <d v="2016-08-18T00:00:00"/>
    <s v="fully uploaded"/>
  </r>
  <r>
    <n v="132"/>
    <s v="2016-17"/>
    <s v="VIL"/>
    <s v="VVF/TAL/EXP/0129/16-17"/>
    <s v="19.05.2016"/>
    <x v="1"/>
    <s v="9103750122-123"/>
    <m/>
    <s v="DTA"/>
    <s v="TALOJA"/>
    <s v="DIRECT"/>
    <s v="IRAN CHEMICAL AND PETROCHEMICAL"/>
    <s v="IRAN"/>
    <s v="L/C AT Sight"/>
    <s v="CFR"/>
    <s v="OTHER INDUSTRIAL FATTY ALCOHOL FATTY ALCOHOL C1214_x000a_(LAURYL MYRISTYL ALCOHOL)"/>
    <s v="38237090"/>
    <s v="56.56"/>
    <s v="MT"/>
    <s v="INR"/>
    <n v="134987"/>
    <n v="7634864.7200000007"/>
    <n v="0"/>
    <n v="81303"/>
    <n v="0"/>
    <n v="228728.64"/>
    <s v="Nhava-sheva"/>
    <n v="7553561.7200000007"/>
    <n v="1"/>
    <n v="7553561.7200000007"/>
    <n v="7755748"/>
    <s v="19.05.2016"/>
    <s v="UCBA0001979160202151"/>
    <d v="2016-06-27T00:00:00"/>
    <s v="19791617C2498"/>
    <n v="7592959.1500000004"/>
    <d v="2016-06-24T00:00:00"/>
    <s v="fully uploaded"/>
  </r>
  <r>
    <n v="133"/>
    <s v="2016-17"/>
    <s v="VIL"/>
    <s v="VVF/TAL/EXP/0130/16-17"/>
    <s v="19.05.2016"/>
    <x v="1"/>
    <n v="9103750124"/>
    <m/>
    <s v="DTA"/>
    <s v="TALOJA"/>
    <s v="DIRECT"/>
    <s v="WANIA ENTERPRISES"/>
    <s v="PAKISTAN"/>
    <s v="L/C AT Sight"/>
    <s v="CFR"/>
    <s v="OTHER ARTFCL WAXES AND PREPD WAXES NES._x000a_VEGAROL EW 100 (EMULSIFYING WAX)"/>
    <s v="34049090"/>
    <s v="16"/>
    <s v="MT"/>
    <s v="USD"/>
    <n v="2000"/>
    <n v="32000"/>
    <n v="0"/>
    <n v="50"/>
    <n v="0"/>
    <n v="0"/>
    <s v="Nhava-sheva"/>
    <n v="31950"/>
    <n v="66.099999999999994"/>
    <n v="2111895"/>
    <n v="7755728"/>
    <s v="19.05.2016"/>
    <s v="BKDN0461162100305452"/>
    <d v="2016-09-03T00:00:00"/>
    <s v="116216XSC000696"/>
    <n v="44162"/>
    <m/>
    <s v="PAYMENT REALISED/ BRC EXCESS UPLOADED"/>
  </r>
  <r>
    <n v="134"/>
    <s v="2016-17"/>
    <s v="VIL"/>
    <s v="VVF/TAL/EXP/0131/16-17"/>
    <s v="19.05.2016"/>
    <x v="1"/>
    <n v="9103750121"/>
    <m/>
    <s v="DTA"/>
    <s v="TALOJA"/>
    <s v="DIRECT"/>
    <s v="HITECH INDUSTRIES FZE"/>
    <s v="UAE"/>
    <s v="100% CAD"/>
    <s v="CIF"/>
    <s v="OLEIC ACID - DISTILLED FATTY ACID (VEGACID S)"/>
    <s v="38231200"/>
    <s v="19.72"/>
    <s v="MT"/>
    <s v="USD"/>
    <n v="1275"/>
    <n v="25143"/>
    <n v="8.3000000000000007"/>
    <n v="375"/>
    <n v="0"/>
    <n v="0"/>
    <s v="Nhava-sheva"/>
    <n v="24759.7"/>
    <n v="66.099999999999994"/>
    <n v="1636616.17"/>
    <n v="7756110"/>
    <s v="19.05.2016"/>
    <s v="BKDN0461162100531858"/>
    <d v="2017-02-17T00:00:00"/>
    <s v="116216XSC000802"/>
    <n v="25143"/>
    <d v="2016-06-06T00:00:00"/>
    <s v="fully uploaded"/>
  </r>
  <r>
    <n v="135"/>
    <s v="2016-17"/>
    <s v="VIL"/>
    <s v="VVF/TAL/EXP/0132/16-17"/>
    <s v="20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349999999999994"/>
    <m/>
    <s v="SEZ SUPPLY"/>
    <m/>
    <s v="SEZ SUPPLY"/>
    <m/>
    <m/>
    <m/>
    <m/>
    <s v="SEZ SUPPLY"/>
  </r>
  <r>
    <n v="136"/>
    <s v="2016-17"/>
    <s v="VIL"/>
    <s v="VVF/TAL/EXP/0133/16-17"/>
    <s v="20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349999999999994"/>
    <m/>
    <s v="SEZ SUPPLY"/>
    <m/>
    <s v="SEZ SUPPLY"/>
    <m/>
    <m/>
    <m/>
    <m/>
    <s v="SEZ SUPPLY"/>
  </r>
  <r>
    <n v="137"/>
    <s v="2016-17"/>
    <s v="VIL"/>
    <s v="VVF/TAL/EXP/0134/16-17"/>
    <s v="20.05.2016"/>
    <x v="1"/>
    <n v="9103750125"/>
    <m/>
    <s v="DTA"/>
    <s v="TALOJA"/>
    <s v="DIRECT"/>
    <s v="KANEDA CO. LTD"/>
    <s v="JAPAN"/>
    <s v="100% Advance"/>
    <s v="CIF"/>
    <s v="OTHER INDUSTRIAL FATTY ALCOHOL VEGAROL 2280 (Behenyl Alcohol) NF.Pastilles_x000a_(LAURYL MYRISTYL ALCOHOL)"/>
    <s v="38237090"/>
    <s v="3.6"/>
    <s v="MT"/>
    <s v="USD"/>
    <n v="4350"/>
    <n v="15660"/>
    <n v="5.17"/>
    <n v="150"/>
    <n v="0"/>
    <n v="0"/>
    <s v="Nhava-sheva"/>
    <n v="15504.83"/>
    <n v="66.349999999999994"/>
    <n v="1028745.4704999999"/>
    <n v="7775185"/>
    <s v="20.05.2016"/>
    <s v="BKDN0461162100505865"/>
    <d v="2017-01-02T00:00:00"/>
    <s v="116216XSC001178"/>
    <n v="15660"/>
    <d v="2016-05-16T00:00:00"/>
    <s v="fully uploaded"/>
  </r>
  <r>
    <n v="138"/>
    <s v="2016-17"/>
    <s v="VIL"/>
    <s v="VVF/TAL/EXP/0135/16-17"/>
    <s v="20.05.2016"/>
    <x v="1"/>
    <n v="9103750126"/>
    <m/>
    <s v="DTA"/>
    <s v="TALOJA"/>
    <s v="DIRECT"/>
    <s v="GREEN PLANET INDUSTRIES L.L.C."/>
    <s v="UAE"/>
    <s v="30 Days from B/L date"/>
    <s v="CIF"/>
    <s v="OTHER SATRTD ACYLC MNOCRBIYLC ACDS DISTILLED FATTY ACID LAURIC ACID 99%"/>
    <s v="29159090"/>
    <s v="0.700"/>
    <s v="MT"/>
    <s v="USD"/>
    <n v="1520"/>
    <n v="1064"/>
    <n v="0.35"/>
    <n v="50"/>
    <n v="0"/>
    <n v="0"/>
    <s v="Nhava-sheva"/>
    <n v="1013.6500000000001"/>
    <n v="66.349999999999994"/>
    <n v="67255.677500000005"/>
    <n v="7775225"/>
    <s v="20.05.2016"/>
    <s v="BKDN0461162100367277"/>
    <d v="2016-09-23T00:00:00"/>
    <s v="116216XUC000801"/>
    <n v="1013.65"/>
    <d v="2016-09-22T00:00:00"/>
    <s v="fully uploaded"/>
  </r>
  <r>
    <n v="139"/>
    <s v="2016-17"/>
    <s v="VIL"/>
    <s v="VVF/TAL/EXP/0136/16-17"/>
    <s v="20.05.2016"/>
    <x v="1"/>
    <n v="9103750127"/>
    <m/>
    <s v="DTA"/>
    <s v="TALOJA"/>
    <s v="DIRECT"/>
    <s v="MANUCHAR INTERNACIONAL S.A. DE C.V."/>
    <s v="Mexico"/>
    <s v="90 Days from B/L date"/>
    <s v="CIF"/>
    <s v="OTHER INDUSTRIAL FATTY ALCOHOL Vegarol 1618 50:50 (Ceto Stearyl Alcohol 50:50) Pastilles NF"/>
    <s v="38237090"/>
    <s v="39"/>
    <s v="MT"/>
    <s v="USD"/>
    <n v="1385"/>
    <n v="54015"/>
    <n v="17.82"/>
    <n v="1734"/>
    <n v="0"/>
    <n v="0"/>
    <s v="Nhava-sheva"/>
    <n v="52263.18"/>
    <n v="66.349999999999994"/>
    <n v="3467661.9929999998"/>
    <n v="7779788"/>
    <s v="20.05.2016"/>
    <s v="BKDN0461162100305454"/>
    <d v="2016-09-03T00:00:00"/>
    <s v="116216XUC000773"/>
    <n v="54015"/>
    <d v="2016-08-12T00:00:00"/>
    <s v="fully uploaded"/>
  </r>
  <r>
    <n v="140"/>
    <s v="2016-17"/>
    <s v="VIL"/>
    <s v="VVF/TAL/EXP/0137/16-17"/>
    <s v="20.05.2016"/>
    <x v="1"/>
    <s v="9103750128-129"/>
    <m/>
    <s v="DTA"/>
    <s v="TALOJA"/>
    <s v="DIRECT"/>
    <s v="LOREAL MFG MIDRAND (PTY) LTD."/>
    <s v="South Africa"/>
    <s v="60 Days from B/L date"/>
    <s v="CFR"/>
    <s v="OTHER INDUSTRIAL FATTY ALCOHOL Vegarol 1618 Ta (Ceto Stearyl Alcohol) Pastilles"/>
    <s v="38237090"/>
    <s v="12"/>
    <s v="MT"/>
    <s v="USD"/>
    <n v="1360"/>
    <n v="16320"/>
    <n v="0"/>
    <n v="450"/>
    <n v="0"/>
    <n v="0"/>
    <s v="Nhava-sheva"/>
    <n v="15870"/>
    <n v="66.349999999999994"/>
    <n v="1052974.5"/>
    <n v="7784880"/>
    <s v="21.05.2016"/>
    <s v="BKDN0461162100505963"/>
    <d v="2017-01-03T00:00:00"/>
    <s v="116216XUC001078"/>
    <n v="16320"/>
    <d v="2016-08-08T00:00:00"/>
    <s v="fully uploaded"/>
  </r>
  <r>
    <n v="141"/>
    <s v="2016-17"/>
    <s v="VIL"/>
    <s v="VVF/TAL/EXP/0138/16-17"/>
    <s v="20.05.2016"/>
    <x v="1"/>
    <s v="9103750128-129"/>
    <m/>
    <s v="DTA"/>
    <s v="TALOJA"/>
    <s v="DIRECT"/>
    <s v="LOREAL MFG MIDRAND (PTY) LTD."/>
    <s v="South Africa"/>
    <s v="60 Days from B/L date"/>
    <s v="CFR"/>
    <s v="SATRTD - HXADECAN-1-OL (CETYL ALCHL) FATTY ALCOHOL VEGAROL 1698 (CETYL ALCOHOL) PASTILLES/ OTHER INDUSTRIAL FATTY ALCOHOL VEGAROL 1618 TA (CETO STEARYL ALCOHOL) PASTILLES"/>
    <s v="29151700/38237090"/>
    <s v="12.45"/>
    <s v="MT"/>
    <s v="USD"/>
    <n v="1365.0602409638554"/>
    <n v="16995"/>
    <n v="0"/>
    <n v="450"/>
    <n v="0"/>
    <n v="0"/>
    <s v="Nhava-sheva"/>
    <n v="16545"/>
    <n v="66.349999999999994"/>
    <n v="1097760.75"/>
    <n v="7784886"/>
    <s v="21.05.2016"/>
    <s v="BKDN0461162100505965"/>
    <d v="2017-01-03T00:00:00"/>
    <s v="116216XUC001078"/>
    <n v="16995"/>
    <d v="2016-08-08T00:00:00"/>
    <s v="fully uploaded"/>
  </r>
  <r>
    <n v="142"/>
    <s v="2016-17"/>
    <s v="VIL"/>
    <s v="VVF/TAL/EXP/0139/16-17"/>
    <s v="20.05.2016"/>
    <x v="1"/>
    <n v="9103750130"/>
    <m/>
    <s v="DTA"/>
    <s v="TALOJA"/>
    <s v="DIRECT"/>
    <s v="NAHAL SOBH OMID CO."/>
    <s v="IRAN"/>
    <s v="100% Advance"/>
    <s v="CFR"/>
    <s v="OLEIC ACID DISTILLED FATTY ACID- (OLEIC ACID K-TYPE)"/>
    <s v="38231200"/>
    <s v="14.4"/>
    <s v="MT"/>
    <s v="INR"/>
    <n v="78638"/>
    <n v="1132387.2"/>
    <n v="0"/>
    <n v="3781.95"/>
    <n v="0"/>
    <n v="38887.199999999997"/>
    <s v="Nhava-sheva"/>
    <n v="1128605.25"/>
    <n v="1"/>
    <n v="1128605.25"/>
    <n v="7784879"/>
    <s v="21.05.2016"/>
    <s v="BKDN0461162100505866"/>
    <d v="2017-01-02T00:00:00"/>
    <s v="116216XSC001181"/>
    <n v="1132387.2"/>
    <d v="2016-04-16T00:00:00"/>
    <s v="fully uploaded"/>
  </r>
  <r>
    <n v="143"/>
    <s v="2016-17"/>
    <s v="VIL"/>
    <s v="VVF/TAL/EXP/0140/16-17"/>
    <s v="20.05.2016"/>
    <x v="1"/>
    <n v="9103750131"/>
    <m/>
    <s v="DTA"/>
    <s v="TALOJA"/>
    <s v="DIRECT"/>
    <s v="POLYRHEO INC."/>
    <s v="UAE"/>
    <s v="100% Advance"/>
    <s v="FOB"/>
    <s v="OTHER SATRTD ACYLC MNOCRBIYLC ACDS DISTILLED FATTY ACID - C22_x000a_BEHENIC ACID 85% / COLFAT 2285 DISTILLED FATTY ACID - C22 VEGACID ACID 1880 / COLFAT 18"/>
    <s v="38231900"/>
    <s v="39.85"/>
    <s v="MT"/>
    <s v="USD"/>
    <n v="945"/>
    <n v="37658.25"/>
    <n v="0"/>
    <n v="0"/>
    <n v="0"/>
    <n v="0"/>
    <s v="Nhava-sheva"/>
    <n v="37658.25"/>
    <n v="66.349999999999994"/>
    <n v="2498624.8874999997"/>
    <n v="7784881"/>
    <s v="21.05.2016"/>
    <s v="BKDN0461162100367279"/>
    <d v="2016-09-23T00:00:00"/>
    <s v="116216XSC000857"/>
    <n v="37658.25"/>
    <d v="2016-06-06T00:00:00"/>
    <s v="fully uploaded"/>
  </r>
  <r>
    <n v="144"/>
    <s v="2016-17"/>
    <s v="VIL"/>
    <s v="VVF/TAL/EXP/0141/16-17"/>
    <s v="20.05.2016"/>
    <x v="1"/>
    <n v="9103750134"/>
    <d v="2016-05-27T00:00:00"/>
    <s v="DTA"/>
    <s v="TALOJA"/>
    <s v="DIRECT"/>
    <s v="IRAN CHEMICAL AND PETROCHEMICAL"/>
    <s v="IRAN"/>
    <s v="L/C AT Sight"/>
    <s v="CFR"/>
    <s v="OTHER INDUSTRIAL FATTY ALCOHOL FATTY ALCOHOL C1214 (LAURYL MYRISTYL ALCOHOL) "/>
    <n v="38237090"/>
    <n v="207.2"/>
    <s v="MT"/>
    <s v="INR"/>
    <n v="134987"/>
    <n v="27969306.399999999"/>
    <m/>
    <n v="295589.25"/>
    <n v="0"/>
    <n v="837916.8"/>
    <s v="Nhava-sheva"/>
    <n v="27673717.149999999"/>
    <n v="1"/>
    <n v="27673717.149999999"/>
    <n v="7784899"/>
    <d v="2016-05-21T00:00:00"/>
    <s v="UCBA0001979160202153"/>
    <s v="27.06.2016"/>
    <s v="19791617C2536"/>
    <n v="27927366.43"/>
    <d v="2016-06-24T00:00:00"/>
    <s v="fully uploaded"/>
  </r>
  <r>
    <n v="145"/>
    <s v="2016-17"/>
    <s v="VIL"/>
    <s v="VVF/TAL/EXP/0142/16-17"/>
    <s v="21.05.2016"/>
    <x v="1"/>
    <n v="9103750133"/>
    <m/>
    <s v="DTA"/>
    <s v="TALOJA"/>
    <s v="DIRECT"/>
    <s v="ASSOCIATED MOTORWAYS (PRIVATE) LIMITED"/>
    <s v="SRI LANKA"/>
    <s v="100% Advance"/>
    <s v="FOB"/>
    <s v="OTHER STEARIC ACID STEARIC ACID - UTSR"/>
    <s v="38231190"/>
    <s v="5"/>
    <s v="MT"/>
    <s v="USD"/>
    <n v="740"/>
    <n v="3700"/>
    <n v="1.22"/>
    <n v="100"/>
    <n v="0"/>
    <n v="0"/>
    <s v="Nhava-sheva"/>
    <n v="3598.78"/>
    <n v="66.349999999999994"/>
    <n v="238779.05299999999"/>
    <n v="7787744"/>
    <s v="21.05.2016"/>
    <s v="BKDN0461162100305456"/>
    <d v="2016-09-03T00:00:00"/>
    <s v="116216XUC000766"/>
    <n v="3700"/>
    <d v="2016-06-21T00:00:00"/>
    <s v="fully uploaded"/>
  </r>
  <r>
    <n v="146"/>
    <s v="2016-17"/>
    <s v="VIL"/>
    <s v="VVF/TAL/EXP/0143/16-17"/>
    <s v="21.05.2016"/>
    <x v="1"/>
    <n v="9103750132"/>
    <m/>
    <s v="DTA"/>
    <s v="TALOJA"/>
    <s v="DIRECT"/>
    <s v="REUSE TRADING NV"/>
    <s v="IVORY COAST"/>
    <s v="100% Advance"/>
    <s v="CFR"/>
    <s v="SATRTD - HXADECAN-1-OL (CETYL ALCHL) FATTY ALCOHOL VEGAROL 1698 (CETYL ALCOHOL) PASTILLES"/>
    <s v="29051700"/>
    <s v="16"/>
    <s v="MT"/>
    <s v="USD"/>
    <n v="1250"/>
    <n v="20000"/>
    <n v="0"/>
    <n v="850"/>
    <n v="0"/>
    <n v="0"/>
    <s v="Nhava-sheva"/>
    <n v="19150"/>
    <n v="66.349999999999994"/>
    <n v="1270602.5"/>
    <n v="7791460"/>
    <s v="21.05.2016"/>
    <s v="BKDN0461162100505892"/>
    <d v="2017-01-03T00:00:00"/>
    <s v="116216XSC001185"/>
    <n v="20000"/>
    <d v="2016-05-09T00:00:00"/>
    <s v="fully uploaded"/>
  </r>
  <r>
    <n v="147"/>
    <s v="2016-17"/>
    <s v="VIL"/>
    <s v="VVF/TAL/EXP/0144/16-17"/>
    <s v="21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349999999999994"/>
    <m/>
    <s v="SEZ SUPPLY"/>
    <m/>
    <s v="SEZ SUPPLY"/>
    <m/>
    <m/>
    <m/>
    <m/>
    <s v="SEZ SUPPLY"/>
  </r>
  <r>
    <n v="148"/>
    <s v="2016-17"/>
    <s v="VIL"/>
    <s v="VVF/TAL/EXP/0145/16-17"/>
    <s v="21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349999999999994"/>
    <m/>
    <s v="SEZ SUPPLY"/>
    <m/>
    <s v="SEZ SUPPLY"/>
    <m/>
    <m/>
    <m/>
    <m/>
    <s v="SEZ SUPPLY"/>
  </r>
  <r>
    <n v="149"/>
    <s v="2016-17"/>
    <s v="VIL"/>
    <s v="VVF/TAL/EXP/0146/16-17"/>
    <s v="21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349999999999994"/>
    <m/>
    <s v="SEZ SUPPLY"/>
    <m/>
    <s v="SEZ SUPPLY"/>
    <m/>
    <m/>
    <m/>
    <m/>
    <s v="SEZ SUPPLY"/>
  </r>
  <r>
    <n v="150"/>
    <s v="2016-17"/>
    <s v="VIL"/>
    <s v="VVF/TAL/EXP/0147/16-17"/>
    <s v="21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349999999999994"/>
    <m/>
    <s v="SEZ SUPPLY"/>
    <m/>
    <s v="SEZ SUPPLY"/>
    <m/>
    <m/>
    <m/>
    <m/>
    <s v="SEZ SUPPLY"/>
  </r>
  <r>
    <n v="151"/>
    <s v="2016-17"/>
    <s v="VIL"/>
    <s v="VVF/TAL/EXP/0148/16-17"/>
    <s v="23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349999999999994"/>
    <m/>
    <s v="SEZ SUPPLY"/>
    <m/>
    <s v="SEZ SUPPLY"/>
    <m/>
    <m/>
    <m/>
    <m/>
    <s v="SEZ SUPPLY"/>
  </r>
  <r>
    <n v="152"/>
    <s v="2016-17"/>
    <s v="VIL"/>
    <s v="VVF/TAL/EXP/0149/16-17"/>
    <s v="23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349999999999994"/>
    <m/>
    <s v="SEZ SUPPLY"/>
    <m/>
    <s v="SEZ SUPPLY"/>
    <m/>
    <m/>
    <m/>
    <m/>
    <s v="SEZ SUPPLY"/>
  </r>
  <r>
    <n v="153"/>
    <s v="2016-17"/>
    <s v="VIL"/>
    <s v="VVF/TAL/EXP/0150/16-17"/>
    <s v="23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349999999999994"/>
    <m/>
    <s v="SEZ SUPPLY"/>
    <m/>
    <s v="SEZ SUPPLY"/>
    <m/>
    <m/>
    <m/>
    <m/>
    <s v="SEZ SUPPLY"/>
  </r>
  <r>
    <n v="154"/>
    <s v="2016-17"/>
    <s v="VIL"/>
    <s v="VVF/TAL/EXP/0151/16-17"/>
    <s v="24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349999999999994"/>
    <m/>
    <s v="SEZ SUPPLY"/>
    <m/>
    <s v="SEZ SUPPLY"/>
    <m/>
    <m/>
    <m/>
    <m/>
    <s v="SEZ SUPPLY"/>
  </r>
  <r>
    <n v="155"/>
    <s v="2016-17"/>
    <s v="VIL"/>
    <s v="VVF/TAL/EXP/0152/16-17"/>
    <s v="24.05.2016"/>
    <x v="1"/>
    <s v="9103750136-137"/>
    <d v="2016-05-28T00:00:00"/>
    <s v="DTA"/>
    <s v="TALOJA"/>
    <s v="DIRECT"/>
    <s v="BASF PERSONAL CARE AND NUTRITION GmbH"/>
    <s v="THE NETHERLANDS"/>
    <s v="30 Days from B/L date"/>
    <s v="CIF"/>
    <s v="PALMITIC ACID 98%"/>
    <s v="29157010"/>
    <s v="58.69"/>
    <s v="MT"/>
    <s v="USD"/>
    <n v="650"/>
    <n v="38148.5"/>
    <n v="12.59"/>
    <n v="1050"/>
    <n v="0"/>
    <n v="0"/>
    <s v="Nhava-sheva"/>
    <n v="37085.910000000003"/>
    <n v="66.349999999999994"/>
    <n v="2460650.1285000001"/>
    <n v="7841004"/>
    <s v="24.05.2016"/>
    <s v="BKDN0461162100336391"/>
    <d v="2016-09-17T00:00:00"/>
    <s v="116216XUC000720"/>
    <n v="38148.5"/>
    <d v="2016-06-30T00:00:00"/>
    <s v="fully uploaded"/>
  </r>
  <r>
    <n v="156"/>
    <s v="2016-17"/>
    <s v="VIL"/>
    <s v="VVF/TAL/EXP/0153/16-17"/>
    <s v="25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349999999999994"/>
    <m/>
    <s v="SEZ SUPPLY"/>
    <m/>
    <s v="SEZ SUPPLY"/>
    <m/>
    <m/>
    <m/>
    <m/>
    <s v="SEZ SUPPLY"/>
  </r>
  <r>
    <n v="157"/>
    <s v="2016-17"/>
    <s v="VIL"/>
    <s v="VVF/TAL/EXP/0154/16-17"/>
    <s v="25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349999999999994"/>
    <m/>
    <s v="SEZ SUPPLY"/>
    <m/>
    <s v="SEZ SUPPLY"/>
    <m/>
    <m/>
    <m/>
    <m/>
    <s v="SEZ SUPPLY"/>
  </r>
  <r>
    <n v="158"/>
    <s v="2016-17"/>
    <s v="VIL"/>
    <s v="VVF/TAL/EXP/0155/16-17"/>
    <s v="25.05.2016"/>
    <x v="1"/>
    <n v="9103750138"/>
    <m/>
    <s v="DTA"/>
    <s v="TALOJA"/>
    <s v="DIRECT"/>
    <s v="WEGOCHEM INTERNATIONAL LLC"/>
    <s v="EL SALVADOR"/>
    <s v="100% Advance"/>
    <s v="FOB"/>
    <s v="SATRTD - HXADECAN-1-OL (CETYL ALCHL) FATTY ALCOHOL VEGAROL 1698 (CETYL ALCOHOL) PASTILLES"/>
    <s v="29051700"/>
    <s v="5"/>
    <s v="MT"/>
    <s v="USD"/>
    <n v="1428"/>
    <n v="7140"/>
    <n v="0"/>
    <n v="0"/>
    <n v="0"/>
    <n v="90"/>
    <s v="Nhava-sheva"/>
    <n v="7140"/>
    <n v="66.349999999999994"/>
    <n v="473738.99999999994"/>
    <n v="7855138"/>
    <s v="25.05.2016"/>
    <s v="BKDN0461162100505893"/>
    <d v="2017-01-03T00:00:00"/>
    <s v="116216XSC001179"/>
    <n v="7140"/>
    <d v="2016-05-09T00:00:00"/>
    <s v="fully uploaded"/>
  </r>
  <r>
    <n v="159"/>
    <s v="2016-17"/>
    <s v="VIL"/>
    <s v="VVF/TAL/EXP/0156/16-17"/>
    <s v="25.05.2016"/>
    <x v="1"/>
    <s v="9103750136-137"/>
    <d v="2016-05-28T00:00:00"/>
    <s v="DTA"/>
    <s v="TALOJA"/>
    <s v="DIRECT"/>
    <s v="BASF PERSONAL CARE AND NUTRITION GmbH"/>
    <s v="NETHERLANDS"/>
    <s v="30 Days from B/L date"/>
    <s v="CIF"/>
    <s v="PALMITIC ACID 98%"/>
    <s v="29157010"/>
    <s v="39.14"/>
    <s v="MT"/>
    <s v="USD"/>
    <n v="650"/>
    <n v="25441"/>
    <n v="8.4"/>
    <n v="700"/>
    <n v="0"/>
    <n v="0"/>
    <s v="Nhava-sheva"/>
    <n v="24732.6"/>
    <n v="66.349999999999994"/>
    <n v="1641008.0099999998"/>
    <n v="7862914"/>
    <s v="25.05.2016"/>
    <s v="BKDN0461162100336389"/>
    <d v="2016-09-17T00:00:00"/>
    <s v="116216XUC000720"/>
    <n v="25441"/>
    <d v="2016-06-30T00:00:00"/>
    <s v="fully uploaded"/>
  </r>
  <r>
    <n v="160"/>
    <s v="2016-17"/>
    <s v="VIL"/>
    <s v="VVF/TAL/EXP/0157/16-17"/>
    <s v="25.05.2016"/>
    <x v="1"/>
    <s v="9103750140-141"/>
    <d v="2016-05-30T00:00:00"/>
    <s v="DTA"/>
    <s v="TALOJA"/>
    <s v="DIRECT"/>
    <s v="OLEON SDN BHD"/>
    <s v="MALAYSIA"/>
    <s v="60 Days from B/L date"/>
    <s v="CIF"/>
    <s v="PALMITIC ACID 98%"/>
    <s v="29157010"/>
    <s v="77.94"/>
    <s v="MT"/>
    <s v="USD"/>
    <n v="550"/>
    <n v="42867"/>
    <n v="14.15"/>
    <n v="600"/>
    <n v="0"/>
    <n v="0"/>
    <s v="Nhava-sheva"/>
    <n v="42252.85"/>
    <n v="66.349999999999994"/>
    <n v="2803476.5974999997"/>
    <n v="7866731"/>
    <s v="25.05.2016"/>
    <s v="BKDN0461162100336408"/>
    <d v="2016-09-17T00:00:00"/>
    <s v="116216XUC000890"/>
    <n v="42867"/>
    <d v="2016-07-26T00:00:00"/>
    <s v="fully uploaded"/>
  </r>
  <r>
    <n v="161"/>
    <s v="2016-17"/>
    <s v="VIL"/>
    <s v="VVF/TAL/EXP/0158/16-17"/>
    <s v="25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349999999999994"/>
    <m/>
    <s v="SEZ SUPPLY"/>
    <m/>
    <s v="SEZ SUPPLY"/>
    <m/>
    <m/>
    <m/>
    <m/>
    <s v="SEZ SUPPLY"/>
  </r>
  <r>
    <n v="162"/>
    <s v="2016-17"/>
    <s v="VIL"/>
    <s v="VVF/TAL/EXP/0159/16-17"/>
    <s v="26.05.2016"/>
    <x v="1"/>
    <s v="SEZ SUPPLY"/>
    <m/>
    <s v="DTA"/>
    <s v="TALOJA"/>
    <s v="SEZ"/>
    <m/>
    <s v="INDIA"/>
    <m/>
    <m/>
    <m/>
    <m/>
    <m/>
    <m/>
    <m/>
    <m/>
    <m/>
    <m/>
    <m/>
    <m/>
    <m/>
    <m/>
    <n v="0"/>
    <n v="66.349999999999994"/>
    <m/>
    <s v="SEZ SUPPLY"/>
    <m/>
    <s v="SEZ SUPPLY"/>
    <m/>
    <m/>
    <m/>
    <m/>
    <s v="SEZ SUPPLY"/>
  </r>
  <r>
    <n v="163"/>
    <s v="2016-17"/>
    <s v="VIL"/>
    <s v="VVF/TAL/EXP/0167/16-17"/>
    <s v="26.05.2016"/>
    <x v="1"/>
    <s v="9103750144-145"/>
    <d v="2016-05-31T00:00:00"/>
    <s v="DTA"/>
    <s v="TALOJA"/>
    <s v="DIRECT"/>
    <s v="DARIC MATERIAL AND TRADING CO."/>
    <s v="IRAN"/>
    <s v="L/C AT Sight"/>
    <s v="CFR"/>
    <s v="OTHER STEARIC ACID DISTILLED STEARIC ACID - P12 "/>
    <n v="38231190"/>
    <n v="42"/>
    <s v="MT"/>
    <s v="INR"/>
    <n v="54656"/>
    <n v="2295552"/>
    <n v="0"/>
    <n v="13933.5"/>
    <n v="0"/>
    <n v="109750.34"/>
    <s v="Nhava sheva"/>
    <n v="2281618.5"/>
    <n v="1"/>
    <n v="2281618.5"/>
    <n v="7919817"/>
    <d v="2016-05-27T00:00:00"/>
    <s v="UCBA0001979160201273"/>
    <d v="2016-06-20T00:00:00"/>
    <s v="19791617C2533"/>
    <n v="2286799.11"/>
    <d v="2016-06-18T00:00:00"/>
    <s v="fully uploaded"/>
  </r>
  <r>
    <n v="164"/>
    <s v="2016-17"/>
    <s v="VIL"/>
    <s v="VVF/TAL/EXP/0161/16-17"/>
    <s v="26.05.2016"/>
    <x v="1"/>
    <n v="9103750139"/>
    <m/>
    <s v="DTA"/>
    <s v="TALOJA"/>
    <s v="DIRECT"/>
    <s v="JOHN A. MASON GmbH &amp; Co. KG"/>
    <s v="SYRIA"/>
    <s v="100% Advance"/>
    <s v="FOB"/>
    <s v="SATRTD - HXADECAN-1-OL (CETYL ALCHL) FATTY ALCOHOL VEGAROL 1698 (CETYL ALCOHOL) PASTILLES / OTHER INDUSTRIAL FATTY ALCOHOL_x000a_VEGAROL 1618 50:50 (CETO STEARYL ALCOHOL) PASTILLES"/>
    <s v="29051700"/>
    <s v="16"/>
    <s v="MT"/>
    <s v="USD"/>
    <n v="1260.3125"/>
    <n v="20165"/>
    <n v="0"/>
    <n v="0"/>
    <n v="0"/>
    <n v="0"/>
    <s v="Nhava-sheva"/>
    <n v="20165"/>
    <n v="66.349999999999994"/>
    <n v="1337947.75"/>
    <n v="7896473"/>
    <s v="26.05.2016"/>
    <s v="BKDN0461162100505894"/>
    <d v="2017-01-03T00:00:00"/>
    <s v="116216XSC001177"/>
    <n v="20165"/>
    <d v="2016-05-04T00:00:00"/>
    <s v="fully uploaded"/>
  </r>
  <r>
    <n v="165"/>
    <s v="2016-17"/>
    <s v="VIL"/>
    <s v="VVF/TAL/EXP/0162/16-17"/>
    <s v="26.05.2016"/>
    <x v="1"/>
    <s v="9103750140-141"/>
    <d v="2016-05-30T00:00:00"/>
    <s v="DTA"/>
    <s v="TALOJA"/>
    <s v="DIRECT"/>
    <s v="OLEON SDN BHD"/>
    <s v="MALAYSIA"/>
    <s v="60 Days from B/L date"/>
    <s v="CIF"/>
    <s v="PALMITIC ACID 98%"/>
    <s v="29157010"/>
    <s v="19.07"/>
    <s v="MT"/>
    <s v="USD"/>
    <n v="550"/>
    <n v="10488.5"/>
    <n v="3.46"/>
    <n v="150"/>
    <n v="0"/>
    <n v="0"/>
    <s v="Nhava-sheva"/>
    <n v="10335.040000000001"/>
    <n v="66.349999999999994"/>
    <n v="685729.90399999998"/>
    <n v="7896469"/>
    <s v="26.05.2016"/>
    <s v="BKDN0461162100336409"/>
    <d v="2016-09-17T00:00:00"/>
    <s v="116216XUC000890"/>
    <n v="10488.5"/>
    <d v="2016-07-26T00:00:00"/>
    <s v="fully uploaded"/>
  </r>
  <r>
    <n v="166"/>
    <s v="2016-17"/>
    <s v="VIL"/>
    <s v="VVF/TAL/EXP/0163/16-17"/>
    <s v="26.05.2016"/>
    <x v="1"/>
    <n v="9103750142"/>
    <m/>
    <s v="DTA"/>
    <s v="TALOJA"/>
    <s v="DIRECT"/>
    <s v="PATHWEL CO., LTD."/>
    <s v="KOREA"/>
    <s v="L/C AT Sight"/>
    <s v="CIF"/>
    <s v="OTHER UNSATRTD ACYCLC, MONOCRBOXYLC ACDS DISTILLED FATTY ACID - C22 (ERUCIC ACID 90%)"/>
    <s v="29161990"/>
    <s v="39.56"/>
    <s v="MT"/>
    <s v="USD"/>
    <n v="2812"/>
    <n v="111242.72"/>
    <n v="36.71"/>
    <n v="300"/>
    <n v="0"/>
    <n v="0"/>
    <s v="Nhava-sheva"/>
    <n v="110906.01"/>
    <n v="66.349999999999994"/>
    <n v="7358613.7634999994"/>
    <n v="7896488"/>
    <s v="26.05.2016"/>
    <s v="BKDN0461162100305457"/>
    <d v="2016-09-03T00:00:00"/>
    <s v="116216XSC000730"/>
    <n v="111242"/>
    <d v="2016-06-24T00:00:00"/>
    <s v="fully uploaded"/>
  </r>
  <r>
    <n v="167"/>
    <s v="2016-17"/>
    <s v="VIL"/>
    <s v="VVF/TAL/EXP/0164/16-17"/>
    <s v="26.05.2016"/>
    <x v="1"/>
    <s v="9103750146-147"/>
    <m/>
    <s v="DTA"/>
    <s v="TALOJA"/>
    <s v="DIRECT"/>
    <s v="SAINA HYGENIC INDUSTRIES CO."/>
    <s v="IRAN"/>
    <s v="L/C AT Sight"/>
    <s v="CFR"/>
    <s v="OTHER INDUSTRIAL FATTY ALCOHOL FATTY ALCOHOL C1214_x000a_(LAURYL MYRISTYL ALCOHOL)"/>
    <s v="38237090"/>
    <s v="55.68"/>
    <s v="MT"/>
    <s v="INR"/>
    <n v="83388"/>
    <n v="4643043.84"/>
    <n v="0"/>
    <n v="80615.25"/>
    <n v="0"/>
    <n v="189757.44"/>
    <s v="Nhava-sheva"/>
    <n v="4562428.59"/>
    <n v="1"/>
    <n v="4562428.59"/>
    <n v="7896492"/>
    <s v="26.05.2016"/>
    <s v="UCBA0001979160204189"/>
    <d v="2016-07-13T00:00:00"/>
    <s v="19791617C2534"/>
    <n v="4643043.84"/>
    <d v="2016-07-11T00:00:00"/>
    <s v="fully uploaded"/>
  </r>
  <r>
    <n v="168"/>
    <s v="2016-17"/>
    <s v="VIL"/>
    <s v="VVF/TAL/EXP/0165/16-17"/>
    <s v="27.05.2016"/>
    <x v="1"/>
    <s v="9103750146-147"/>
    <m/>
    <s v="DTA"/>
    <s v="TALOJA"/>
    <s v="DIRECT"/>
    <s v="SAINA HYGENIC INDUSTRIES CO."/>
    <s v="IRAN"/>
    <s v="L/C AT Sight"/>
    <s v="CFR"/>
    <s v="OTHER INDUSTRIAL FATTY ALCOHOL  FATTY ALCOHOL C1214_x000a_(LAURYL MYRISTYL ALCOHOL)"/>
    <s v="38237090"/>
    <s v="37.7"/>
    <s v="MT"/>
    <s v="INR"/>
    <n v="83388"/>
    <n v="3143727.6"/>
    <n v="0"/>
    <n v="53743.5"/>
    <n v="0"/>
    <n v="128481.60000000001"/>
    <s v="Nhava-sheva"/>
    <n v="3089984.1"/>
    <n v="1"/>
    <n v="3089984.1"/>
    <n v="7905087"/>
    <s v="27.05.2016"/>
    <s v="UCBA0001979160204188"/>
    <d v="2016-07-13T00:00:00"/>
    <s v="19791617C2534"/>
    <n v="3130346.43"/>
    <d v="2016-07-11T00:00:00"/>
    <s v="fully uploaded"/>
  </r>
  <r>
    <n v="169"/>
    <s v="2016-17"/>
    <s v="VIL"/>
    <s v="VVF/TAL/EXP/0166/16-17"/>
    <s v="27.05.2016"/>
    <x v="1"/>
    <n v="9103750142"/>
    <m/>
    <s v="DTA"/>
    <s v="TALOJA"/>
    <s v="DIRECT"/>
    <s v="MITSUI &amp; CO. LTD."/>
    <s v="Japan"/>
    <s v="30 Days from B/L date"/>
    <s v="CFR"/>
    <s v="OTHER SATRTD ACYLC MNOCRBIXYLC -ACDS ETC AND THR DRVTVS - DISTILLED FATTY ACID C-22 - BEHENIC ACID 90% "/>
    <n v="29159090"/>
    <n v="20"/>
    <s v="MT"/>
    <s v="USD"/>
    <n v="3950"/>
    <n v="79000"/>
    <n v="0"/>
    <n v="125"/>
    <n v="0"/>
    <n v="0"/>
    <s v="Nhava sheva"/>
    <n v="78875"/>
    <n v="66.349999999999994"/>
    <n v="5233356.25"/>
    <n v="7919748"/>
    <d v="2016-05-27T00:00:00"/>
    <s v="BKDN0461162100305458"/>
    <d v="2016-09-03T00:00:00"/>
    <s v="116216XUC000728"/>
    <n v="79000"/>
    <d v="2016-07-05T00:00:00"/>
    <s v="fully uploaded"/>
  </r>
  <r>
    <n v="170"/>
    <s v="2016-17"/>
    <s v="VIL"/>
    <s v="VVF/TAL/EXP/0160/16-17"/>
    <s v="27.05.2016"/>
    <x v="1"/>
    <s v="9103750144-145"/>
    <d v="2016-05-31T00:00:00"/>
    <s v="DTA"/>
    <s v="TALOJA"/>
    <s v="DIRECT"/>
    <s v="DARIC MATERIAL AND TRADING CO."/>
    <s v="IRAN"/>
    <s v="L/C AT Sight"/>
    <s v="CFR"/>
    <s v="OTHER STEARIC ACID DISTILLED STEARIC ACID - P12 "/>
    <n v="38231190"/>
    <n v="56"/>
    <s v="MT"/>
    <s v="INR"/>
    <n v="54656"/>
    <n v="3060736"/>
    <n v="0"/>
    <n v="18578"/>
    <n v="0"/>
    <n v="146333.79"/>
    <s v="Nhava sheva"/>
    <n v="3042158"/>
    <n v="1"/>
    <n v="3042158"/>
    <n v="7896495"/>
    <d v="2016-05-26T00:00:00"/>
    <s v="UCBA0001979160201274"/>
    <d v="2016-06-20T00:00:00"/>
    <s v="19791617C2533"/>
    <n v="3060736"/>
    <d v="2016-06-18T00:00:00"/>
    <s v="fully uploaded"/>
  </r>
  <r>
    <n v="171"/>
    <s v="2016-17"/>
    <s v="VIL"/>
    <s v="VVF/TAL/EXP/0168/16-17"/>
    <s v="27.05.2016"/>
    <x v="1"/>
    <n v="9103750150"/>
    <m/>
    <s v="DTA"/>
    <s v="TALOJA"/>
    <s v="DIRECT"/>
    <s v="SHANGHAI HAIYI ENVIRONMENTAL PROTECTION"/>
    <s v="China"/>
    <s v="L/C AT Sight"/>
    <s v="CIF"/>
    <s v="OTHER UNSATRTD ACYCLC, MONOCRBOXYLC ACDS DISTILLED FATTY ACID  C18-C22 (ERUCIC ACID 90%)"/>
    <s v="29161990"/>
    <s v="57.6"/>
    <s v="MT"/>
    <s v="USD"/>
    <n v="2800"/>
    <n v="161280"/>
    <n v="53.22"/>
    <n v="100"/>
    <n v="0"/>
    <n v="0"/>
    <s v="Nhava-sheva"/>
    <n v="161126.78"/>
    <n v="66.349999999999994"/>
    <n v="10690761.852999998"/>
    <n v="7919961"/>
    <s v="27.05.2016"/>
    <s v="BKDN0461162100305459"/>
    <d v="2016-09-03T00:00:00"/>
    <s v="116216XSC000749"/>
    <n v="161280"/>
    <d v="2016-06-30T00:00:00"/>
    <s v="fully uploaded"/>
  </r>
  <r>
    <n v="172"/>
    <s v="2016-17"/>
    <s v="VIL"/>
    <s v="VVF/TAL/EXP/0169/16-17"/>
    <s v="27.05.2016"/>
    <x v="1"/>
    <s v="9103750151-152"/>
    <m/>
    <s v="DTA"/>
    <s v="TALOJA"/>
    <s v="DIRECT"/>
    <s v="DAE DO TRADING COMPANY"/>
    <s v="KOREA"/>
    <s v="100% CAD"/>
    <s v="CIF"/>
    <s v="OLEIC ACID DISTILLED FATT ACID OLEIC ACID - 60 "/>
    <s v="38231200"/>
    <s v="19.83"/>
    <s v="MT"/>
    <s v="USD"/>
    <n v="910"/>
    <n v="18045.3"/>
    <n v="5.95"/>
    <n v="450"/>
    <n v="0"/>
    <n v="0"/>
    <s v="Nhava-sheva"/>
    <n v="17589.349999999999"/>
    <n v="66.349999999999994"/>
    <n v="1167053.3724999998"/>
    <n v="7921126"/>
    <s v="27.05.2016"/>
    <s v="BKDN0461162100305569"/>
    <d v="2016-09-06T00:00:00"/>
    <s v="116216XSC000729"/>
    <n v="18045"/>
    <d v="2016-07-18T00:00:00"/>
    <s v="fully uploaded"/>
  </r>
  <r>
    <n v="173"/>
    <s v="2016-17"/>
    <s v="VIL"/>
    <s v="VVF/TAL/EXP/0170/16-17"/>
    <s v="28.05.2016"/>
    <x v="1"/>
    <n v="9103750154"/>
    <m/>
    <s v="DTA"/>
    <s v="TALOJA"/>
    <s v="DIRECT"/>
    <s v="WOOJIN INDUSTRIAL CO., LTD."/>
    <s v="South Korea"/>
    <s v="L/C AT Sight"/>
    <s v="CIF"/>
    <s v="OTHER INDUSTRIAL FATTY ALCOHOL VEGAROL 1822 (BEHENYL ALCOHOL) "/>
    <s v="38237090"/>
    <s v="20"/>
    <s v="MT"/>
    <s v="USD"/>
    <n v="3525"/>
    <n v="70500"/>
    <n v="23.27"/>
    <n v="50"/>
    <n v="0"/>
    <n v="0"/>
    <s v="Nhava-sheva"/>
    <n v="70426.73"/>
    <n v="66.349999999999994"/>
    <n v="4672813.5354999993"/>
    <n v="7930063"/>
    <s v="28.05.2016"/>
    <s v="BKDN0461162100305570"/>
    <d v="2016-09-06T00:00:00"/>
    <s v="116216XSC000748"/>
    <n v="70500"/>
    <d v="2016-07-11T00:00:00"/>
    <s v="fully uploaded"/>
  </r>
  <r>
    <n v="174"/>
    <s v="2016-17"/>
    <s v="VIL"/>
    <s v="VVF/TAL/EXP/0171/16-17"/>
    <s v="28.05.2016"/>
    <x v="1"/>
    <s v="9103750151-152"/>
    <m/>
    <s v="DTA"/>
    <s v="TALOJA"/>
    <s v="DIRECT"/>
    <s v="DAE DO TRADING COMPANY"/>
    <s v="KOREA"/>
    <s v="100% CAD"/>
    <s v="CIF"/>
    <s v="OLEIC ACID DISTILLED FATT ACID OLEIC ACID - 60 "/>
    <s v="38231200"/>
    <s v="19.51"/>
    <s v="MT"/>
    <s v="USD"/>
    <n v="909.99999999999989"/>
    <n v="17754.099999999999"/>
    <n v="5.86"/>
    <n v="450"/>
    <n v="0"/>
    <n v="0"/>
    <s v="Nhava-sheva"/>
    <n v="17298.239999999998"/>
    <n v="66.349999999999994"/>
    <n v="1147738.2239999997"/>
    <n v="7930064"/>
    <s v="28.05.2016"/>
    <s v="BKDN0461162100505895"/>
    <d v="2017-01-03T00:00:00"/>
    <s v="116216XSC000729"/>
    <n v="17754.099999999999"/>
    <d v="2016-07-18T00:00:00"/>
    <s v="fully uploaded"/>
  </r>
  <r>
    <n v="175"/>
    <s v="2016-17"/>
    <s v="VIL"/>
    <s v="VVF/TAL/EXP/0172/16-17"/>
    <s v="30.05.2016"/>
    <x v="1"/>
    <n v="9103750153"/>
    <m/>
    <s v="DTA"/>
    <s v="TALOJA"/>
    <s v="DIRECT"/>
    <s v="KEMIRA CHEMICALS (NANJING) CO., LTD."/>
    <s v="China"/>
    <s v="30 Days from B/L date"/>
    <s v="CIF"/>
    <s v="OTHER INDUSTRIAL FATTY ALCOHOL  VEGAROL 22 (BEHENYL ALCOHOL) PASTILLES"/>
    <s v="38237090"/>
    <s v="12"/>
    <s v="MT"/>
    <s v="USD"/>
    <n v="3850"/>
    <n v="46200"/>
    <n v="15.25"/>
    <n v="180"/>
    <n v="0"/>
    <n v="0"/>
    <s v="Nhava-sheva"/>
    <n v="46004.75"/>
    <n v="66.349999999999994"/>
    <n v="3052415.1624999996"/>
    <n v="7957130"/>
    <s v="30.05.2016"/>
    <s v="BKDN0461162100336392"/>
    <d v="2016-09-17T00:00:00"/>
    <s v="116216XUC000740"/>
    <n v="46200"/>
    <d v="2016-07-13T00:00:00"/>
    <s v="fully uploaded"/>
  </r>
  <r>
    <n v="176"/>
    <s v="2016-17"/>
    <s v="VIL"/>
    <s v="VVF/TAL/EXP/0173/16-17"/>
    <s v="31.05.2016"/>
    <x v="1"/>
    <n v="9103750155"/>
    <m/>
    <s v="DTA"/>
    <s v="TALOJA"/>
    <s v="DIRECT"/>
    <s v="VVF LLC"/>
    <s v="CANADA"/>
    <s v="90 Days from B/L date"/>
    <s v="CIF"/>
    <s v="SATRTD - OCTDECN-1-OL (STRYL ALCHL) FATTY ALCOHOL_x000a_VEGAROL 1898 (MB)_x000a_(STEARYL ALCOHOL) NF, PASTILLES"/>
    <s v="29051700"/>
    <s v="22.5"/>
    <s v="MT"/>
    <s v="USD"/>
    <n v="1633"/>
    <n v="36742.5"/>
    <n v="12.13"/>
    <n v="1750"/>
    <n v="0"/>
    <n v="0"/>
    <s v="Nhava-sheva"/>
    <n v="34980.370000000003"/>
    <n v="66.349999999999994"/>
    <n v="2320947.5495000002"/>
    <n v="7991916"/>
    <s v="31.05.2016"/>
    <s v="BKDN0461162100336394"/>
    <d v="2016-09-17T00:00:00"/>
    <s v="116216XUC000781"/>
    <n v="36742.5"/>
    <d v="2016-08-11T00:00:00"/>
    <s v="fully uploaded"/>
  </r>
  <r>
    <n v="177"/>
    <s v="2016-17"/>
    <s v="VIL"/>
    <s v="VVF/TAL/EXP/0174/16-17"/>
    <s v="31.05.2016"/>
    <x v="1"/>
    <s v="9103750156-157"/>
    <m/>
    <s v="DTA"/>
    <s v="TALOJA"/>
    <s v="DIRECT"/>
    <s v="IXOM PERU S.A.C."/>
    <s v="PERU"/>
    <s v="60 Days from B/L date"/>
    <s v="CFR"/>
    <s v="SATRTD - HXADECAN-1-OL (CETYL ALCHL) 4.200 1330.00 5586.00_x000a_CONTAINER FATTY ALCOHOL_x000a_VEGAROL 1698 (CETYL ALCOHOL) PASTILLES"/>
    <s v="29051700"/>
    <s v="12"/>
    <s v="MT"/>
    <s v="USD"/>
    <n v="1375.5"/>
    <n v="16506"/>
    <n v="0"/>
    <n v="500"/>
    <n v="0"/>
    <n v="0"/>
    <s v="Nhava-sheva"/>
    <n v="16006"/>
    <n v="66.349999999999994"/>
    <n v="1061998.0999999999"/>
    <n v="7991941"/>
    <s v="31.05.2016"/>
    <s v="BKID0000160160935881"/>
    <d v="2016-08-06T00:00:00"/>
    <s v="0160FBN16000120"/>
    <n v="16491"/>
    <d v="2016-08-05T00:00:00"/>
    <s v="fully uploaded"/>
  </r>
  <r>
    <n v="178"/>
    <s v="2016-17"/>
    <s v="VIL"/>
    <s v="VVF/TAL/EXP/0175/16-17"/>
    <s v="01.06.2016"/>
    <x v="2"/>
    <n v="9103750158"/>
    <m/>
    <s v="DTA"/>
    <s v="TALOJA"/>
    <s v="DIRECT"/>
    <s v="VVF LLC"/>
    <s v="USA"/>
    <s v="90 Days from B/L date"/>
    <s v="CIF"/>
    <s v="SATRTD - OCTDECN-1-OL (STRYL ALCHL) FATTY ALCOHOL_x000a_VEGAROL 18 DO (STEARYL ALCOHOL)"/>
    <s v="29051700"/>
    <s v="18.410"/>
    <s v="MT"/>
    <s v="USD"/>
    <n v="1819.9999999999998"/>
    <n v="33506.199999999997"/>
    <n v="11.06"/>
    <n v="3200"/>
    <n v="0"/>
    <n v="0"/>
    <s v="Nhava-sheva"/>
    <n v="30295.14"/>
    <n v="66.349999999999994"/>
    <n v="2010082.5389999999"/>
    <n v="8002947"/>
    <d v="2016-06-01T00:00:00"/>
    <s v="BKDN0461162100305571"/>
    <d v="2016-09-06T00:00:00"/>
    <s v="116216XUC000776"/>
    <n v="33506"/>
    <d v="2016-08-12T00:00:00"/>
    <s v="fully uploaded"/>
  </r>
  <r>
    <n v="179"/>
    <s v="2016-17"/>
    <s v="VIL"/>
    <s v="VVF/TAL/EXP/0176/16-17"/>
    <s v="01.06.2016"/>
    <x v="2"/>
    <n v="9103750159"/>
    <m/>
    <s v="DTA"/>
    <s v="TALOJA"/>
    <s v="DIRECT"/>
    <s v="BERG &amp; SCHMIDT GMBH &amp; CO. KG"/>
    <s v="POLAND"/>
    <s v="60 Days from B/L date"/>
    <s v="CFR"/>
    <s v="OTHER INDUSTRIAL FATTY ALCOHOL 10.000 1450.00 VEGAROL 1618 50:50_x000a_(CETO STEARYL ALCOHOL 50:50) PASTILLES"/>
    <s v="38237090"/>
    <s v="10"/>
    <s v="MT"/>
    <s v="USD"/>
    <n v="1450"/>
    <n v="14500"/>
    <n v="0"/>
    <n v="450"/>
    <n v="0"/>
    <n v="0"/>
    <s v="Nhava-sheva"/>
    <n v="14050"/>
    <n v="66.349999999999994"/>
    <n v="932217.49999999988"/>
    <n v="8006212"/>
    <d v="2016-06-01T00:00:00"/>
    <s v="BKDN0461162100305572"/>
    <d v="2016-09-06T00:00:00"/>
    <s v="116216XUC000892"/>
    <n v="14500"/>
    <d v="2016-07-26T00:00:00"/>
    <s v="fully uploaded"/>
  </r>
  <r>
    <n v="180"/>
    <s v="2016-17"/>
    <s v="VIL"/>
    <s v="VVF/TAL/EXP/0177/16-17"/>
    <s v="02.06.2016"/>
    <x v="2"/>
    <n v="9103750160"/>
    <m/>
    <s v="DTA"/>
    <s v="TALOJA"/>
    <s v="DIRECT"/>
    <s v="VVF LLC"/>
    <s v="USA"/>
    <s v="90 Days from B/L date"/>
    <s v="CIF"/>
    <s v="SATRTD - OCTDECN-1-OL (STRYL ALCHL) FATTY ALCOHOL VEGAROL 1898 (MB)(STEARYL ALCOHOL) NF, PASTILLES"/>
    <s v="29051700"/>
    <s v="19.731"/>
    <s v="MT"/>
    <s v="USD"/>
    <n v="1593.9997972733261"/>
    <n v="31451.21"/>
    <n v="10.38"/>
    <n v="1000"/>
    <n v="0"/>
    <n v="0"/>
    <s v="Nhava-sheva"/>
    <n v="30440.829999999998"/>
    <n v="66.349999999999994"/>
    <n v="2019749.0704999997"/>
    <n v="8037341"/>
    <d v="2016-06-02T00:00:00"/>
    <s v="BKDN0461162100305573"/>
    <d v="2016-09-06T00:00:00"/>
    <s v="116216XUC000775"/>
    <n v="31451"/>
    <d v="2016-08-12T00:00:00"/>
    <s v="fully uploaded"/>
  </r>
  <r>
    <n v="181"/>
    <s v="2016-17"/>
    <s v="VIL"/>
    <s v="VVF/TAL/EXP/0178/16-17"/>
    <s v="02.06.2016"/>
    <x v="2"/>
    <n v="9103750161"/>
    <m/>
    <s v="DTA"/>
    <s v="TALOJA"/>
    <s v="DIRECT"/>
    <s v="VVF LLC"/>
    <s v="USA"/>
    <s v="90 Days from B/L date"/>
    <s v="CIF"/>
    <s v="SATRTD - OCTDECN-1-OL (STRYL ALCHL) FATTY ALCOHOL VEGAROL 1898 (STEARYL ALCOHOL) NF, PASTILLES"/>
    <s v="29051700"/>
    <s v="19.731"/>
    <s v="MT"/>
    <s v="USD"/>
    <n v="1611.9998986366629"/>
    <n v="31806.37"/>
    <n v="10.5"/>
    <n v="1750"/>
    <n v="0"/>
    <n v="0"/>
    <s v="Nhava-sheva"/>
    <n v="30045.87"/>
    <n v="66.349999999999994"/>
    <n v="1993543.4744999998"/>
    <n v="8037398"/>
    <d v="2016-06-02T00:00:00"/>
    <s v="BKDN0461162100305577"/>
    <d v="2016-09-06T00:00:00"/>
    <s v="116216XUC000777"/>
    <n v="31806"/>
    <d v="2016-09-05T00:00:00"/>
    <s v="fully uploaded"/>
  </r>
  <r>
    <n v="182"/>
    <s v="2016-17"/>
    <s v="VIL"/>
    <s v="VVF/TAL/EXP/0179/16-17"/>
    <s v="02.06.2016"/>
    <x v="2"/>
    <n v="9103750162"/>
    <m/>
    <s v="DTA"/>
    <s v="TALOJA"/>
    <s v="DIRECT"/>
    <s v="CV. SARI BAROKAH AGRINDO"/>
    <s v="CANADA"/>
    <s v="50% ADVANCE AND 50% CAD"/>
    <s v="FOB"/>
    <s v="OTHER INDUSTRIAL FATTY ALCOHOL VEGAROL 1618 TA (CETO STEARYL ALCOHOL) PASTILLES"/>
    <s v="38237090"/>
    <s v="16"/>
    <s v="MT"/>
    <s v="USD"/>
    <n v="1380"/>
    <n v="22080"/>
    <n v="0"/>
    <n v="0"/>
    <n v="0"/>
    <n v="0"/>
    <s v="Nhava-sheva"/>
    <n v="22080"/>
    <n v="66.349999999999994"/>
    <n v="1465007.9999999998"/>
    <n v="8037819"/>
    <d v="2016-06-02T00:00:00"/>
    <s v="BKDN0461162100505896"/>
    <d v="2017-01-03T00:00:00"/>
    <s v="116216XSC001176"/>
    <n v="22080"/>
    <d v="2016-05-11T00:00:00"/>
    <s v="fully uploaded"/>
  </r>
  <r>
    <n v="183"/>
    <s v="2016-17"/>
    <s v="VIL"/>
    <s v="VVF/TAL/EXP/0180/16-17"/>
    <s v="02.06.2016"/>
    <x v="2"/>
    <n v="9103750163"/>
    <m/>
    <s v="DTA"/>
    <s v="TALOJA"/>
    <s v="DIRECT"/>
    <s v="SOLVAY (ZHANGJIAGANG) SPECIALTY CHEMICALS CO. LTD."/>
    <s v="China"/>
    <s v="L/C 90 DAYS AFTER SIGHT"/>
    <s v="CIF"/>
    <s v="OTHER INDUSTRIAL FATTY ALCOHOL VEGAROL 22 90 (OCTADECYL - BEHENYL ALCOHOL) PASTILLES"/>
    <s v="38237090"/>
    <s v="60"/>
    <s v="MT"/>
    <s v="USD"/>
    <n v="3400"/>
    <n v="204000"/>
    <n v="67.319999999999993"/>
    <n v="250"/>
    <n v="0"/>
    <n v="0"/>
    <s v="Nhava-sheva"/>
    <n v="203682.68"/>
    <n v="66.349999999999994"/>
    <n v="13514345.817999998"/>
    <n v="8040659"/>
    <d v="2016-06-02T00:00:00"/>
    <s v="BKID0000160160957568"/>
    <d v="2016-09-09T00:00:00"/>
    <s v="0160FBN16000119"/>
    <n v="203850"/>
    <d v="2016-09-08T00:00:00"/>
    <s v="fully uploaded"/>
  </r>
  <r>
    <n v="184"/>
    <s v="2016-17"/>
    <s v="VIL"/>
    <s v="VVF/TAL/EXP/0181/16-17"/>
    <s v="02.06.2016"/>
    <x v="2"/>
    <n v="9103750164"/>
    <m/>
    <s v="DTA"/>
    <s v="TALOJA"/>
    <s v="DIRECT"/>
    <s v="MITSUI &amp; CO. LTD."/>
    <s v="JAPAN"/>
    <s v="30 Days from B/L date"/>
    <s v="CFR"/>
    <s v="OTHER INDUSTRIAL FATTY ALCOHOL VEGAROL 22 80 (BEHENYL ALCOHOL) PASTILLES"/>
    <s v="38237090"/>
    <s v="32"/>
    <s v="MT"/>
    <s v="USD"/>
    <n v="3840"/>
    <n v="122880"/>
    <n v="0"/>
    <n v="260"/>
    <n v="0"/>
    <n v="0"/>
    <s v="Nhava-sheva"/>
    <n v="122620"/>
    <n v="66.349999999999994"/>
    <n v="8135836.9999999991"/>
    <n v="8040705"/>
    <d v="2016-06-02T00:00:00"/>
    <s v="BKDN0461162100305578"/>
    <d v="2016-09-06T00:00:00"/>
    <s v="116216XUC000731"/>
    <n v="122880"/>
    <d v="2016-07-07T00:00:00"/>
    <s v="fully uploaded"/>
  </r>
  <r>
    <n v="185"/>
    <s v="2016-17"/>
    <s v="VIL"/>
    <s v="VVF/TAL/EXP/0182/16-17"/>
    <s v="04.06.2016"/>
    <x v="2"/>
    <n v="9103750165"/>
    <m/>
    <s v="DTA"/>
    <s v="TALOJA"/>
    <s v="DIRECT"/>
    <s v="GALIL CHEMICALS LTD"/>
    <s v="ISRAEL"/>
    <s v="60 Days from B/L date"/>
    <s v="CIF"/>
    <s v="OTHER INDUSTRIAL FATTY ALCOHOL VEGAROL 1618 TA_x000a_(CETO STEARYL ALCOHOL 30:70) PASTILLES"/>
    <s v="38237090"/>
    <s v="24"/>
    <s v="MT"/>
    <s v="USD"/>
    <n v="1430"/>
    <n v="34320"/>
    <n v="11.33"/>
    <n v="550"/>
    <n v="0"/>
    <n v="638.4"/>
    <s v="Nhava-sheva"/>
    <n v="33758.67"/>
    <n v="66.599999999999994"/>
    <n v="2248327.4219999998"/>
    <n v="8077376"/>
    <d v="2016-06-04T00:00:00"/>
    <s v="BKDN0461162100305579"/>
    <d v="2016-09-06T00:00:00"/>
    <s v="116216XUC000739"/>
    <n v="34320"/>
    <d v="2016-08-12T00:00:00"/>
    <s v="fully uploaded"/>
  </r>
  <r>
    <n v="186"/>
    <s v="2016-17"/>
    <s v="VIL"/>
    <s v="VVF/TAL/EXP/0183/16-17"/>
    <s v="07.06.2016"/>
    <x v="2"/>
    <n v="9103750167"/>
    <m/>
    <s v="DTA"/>
    <s v="TALOJA"/>
    <s v="DIRECT"/>
    <s v="LOREAL COSMETICS INDUSTRY"/>
    <s v="EGYPT"/>
    <s v="45 Days from B/L date"/>
    <s v="CFR"/>
    <s v="OTHER INDUSTRIAL FATTY ALCOHOL Vegarol 1618 Ta (Ceto Stearyl Alcohol) Pastilles"/>
    <s v="38237090"/>
    <s v="2.25"/>
    <s v="MT"/>
    <s v="USD"/>
    <n v="1415"/>
    <n v="3183.75"/>
    <n v="0"/>
    <n v="75"/>
    <n v="0"/>
    <n v="0"/>
    <s v="Nhava-sheva"/>
    <n v="3108.75"/>
    <n v="66.599999999999994"/>
    <n v="207042.74999999997"/>
    <n v="8128594"/>
    <s v="07.06.2016"/>
    <s v="BKDN0461162100336406"/>
    <d v="2016-09-17T00:00:00"/>
    <s v="116216XUC000860"/>
    <n v="3183.75"/>
    <d v="2016-08-26T00:00:00"/>
    <s v="fully uploaded"/>
  </r>
  <r>
    <n v="187"/>
    <s v="2016-17"/>
    <s v="VIL"/>
    <s v="VVF/TAL/EXP/0184/16-17"/>
    <s v="07.06.2016"/>
    <x v="2"/>
    <n v="9103750170"/>
    <m/>
    <s v="DTA"/>
    <s v="TALOJA"/>
    <s v="DIRECT"/>
    <s v="VVF SINGAPORE PTE LTD."/>
    <s v="KENYA"/>
    <s v="30 Days from B/L date"/>
    <s v="CIF"/>
    <s v="OTHER INDUSTRIAL FATTY ALCOHOL VEGAROL 1618 TA_x000a_(CETO STEARYL ALCOHOL) PASTILLES"/>
    <s v="38237090"/>
    <s v="16"/>
    <s v="MT"/>
    <s v="USD"/>
    <n v="1290"/>
    <n v="20640"/>
    <n v="6.81"/>
    <n v="450"/>
    <n v="0"/>
    <n v="0"/>
    <s v="Nhava-sheva"/>
    <n v="20183.189999999999"/>
    <n v="66.599999999999994"/>
    <n v="1344200.4539999999"/>
    <n v="8171896"/>
    <s v="09.06.2016"/>
    <s v="BKDN0461162100305580"/>
    <d v="2016-09-06T00:00:00"/>
    <s v="116216XUC000799"/>
    <n v="20640"/>
    <d v="2016-07-15T00:00:00"/>
    <s v="fully uploaded"/>
  </r>
  <r>
    <n v="188"/>
    <s v="2016-17"/>
    <s v="VIL"/>
    <s v="VVF/TAL/EXP/0185/16-17"/>
    <s v="08.06.2016"/>
    <x v="2"/>
    <s v="SEZ SUPPLY"/>
    <m/>
    <s v="DTA"/>
    <s v="TALOJA"/>
    <s v="DIRECT"/>
    <m/>
    <m/>
    <m/>
    <m/>
    <m/>
    <m/>
    <m/>
    <s v="MT"/>
    <m/>
    <m/>
    <m/>
    <m/>
    <m/>
    <m/>
    <m/>
    <s v="Nhava-sheva"/>
    <n v="0"/>
    <n v="66.599999999999994"/>
    <m/>
    <s v="SEZ SUPPLY"/>
    <m/>
    <s v="SEZ SUPPLY"/>
    <m/>
    <m/>
    <m/>
    <m/>
    <s v="SEZ SUPPLY"/>
  </r>
  <r>
    <n v="189"/>
    <s v="2016-17"/>
    <s v="VIL"/>
    <s v="VVF/TAL/EXP/0186/16-17"/>
    <s v="08.06.2016"/>
    <x v="2"/>
    <n v="9103750166"/>
    <m/>
    <s v="DTA"/>
    <s v="TALOJA"/>
    <s v="DIRECT"/>
    <s v="VVF LLC"/>
    <s v="USA"/>
    <s v="90 Days from B/L date"/>
    <s v="CIF"/>
    <s v="SATRTD - OCTDECN-1-OL (STRYL ALCHL) FATTY ALCOHOL VEGAROL 18 DO (STEARYL ALCOHOL)"/>
    <s v="29051700"/>
    <s v="18.27"/>
    <s v="MT"/>
    <s v="USD"/>
    <n v="1820.0000000000002"/>
    <n v="33251.4"/>
    <n v="10.97"/>
    <n v="3200"/>
    <n v="0"/>
    <n v="0"/>
    <s v="Nhava-sheva"/>
    <n v="30040.43"/>
    <n v="66.599999999999994"/>
    <n v="2000692.6379999998"/>
    <n v="8141719"/>
    <d v="2016-06-08T00:00:00"/>
    <s v="BKDN0461162100336422"/>
    <d v="2016-09-17T00:00:00"/>
    <s v="116216XUC000962"/>
    <n v="33251.4"/>
    <d v="2016-08-11T00:00:00"/>
    <s v="fully uploaded"/>
  </r>
  <r>
    <n v="190"/>
    <s v="2016-17"/>
    <s v="VIL"/>
    <s v="VVF/TAL/EXP/0187/16-17"/>
    <s v="09.06.2016"/>
    <x v="2"/>
    <n v="9103750168"/>
    <m/>
    <s v="DTA"/>
    <s v="TALOJA"/>
    <s v="DIRECT"/>
    <s v="SOLVAY (BANGPOO) SPECIALTY CHEMICALS LTD."/>
    <s v="THAILAND"/>
    <s v="60 Days from B/L date"/>
    <s v="CIF"/>
    <s v="OTHER UNSATRTD ACYCLC, MONOCRBOXYLC ACDS DISTILLED FATTY ACID - C22 (ERUCIC ACID 90%)"/>
    <s v="29161990"/>
    <s v="19.710"/>
    <s v="MT"/>
    <s v="USD"/>
    <n v="3200"/>
    <n v="63072"/>
    <n v="20.81"/>
    <n v="550"/>
    <n v="0"/>
    <n v="0"/>
    <s v="Nhava-sheva"/>
    <n v="62501.19"/>
    <n v="66.599999999999994"/>
    <n v="4162579.2539999997"/>
    <n v="8161558"/>
    <s v="09.06.2016"/>
    <s v="BKDN0461162100305581"/>
    <d v="2016-09-06T00:00:00"/>
    <s v="116216XUC000767"/>
    <n v="63072"/>
    <d v="2016-08-23T00:00:00"/>
    <s v="fully uploaded"/>
  </r>
  <r>
    <n v="191"/>
    <s v="2016-17"/>
    <s v="VIL"/>
    <s v="VVF/TAL/EXP/0188/16-17"/>
    <s v="09.06.2016"/>
    <x v="2"/>
    <n v="9103750169"/>
    <m/>
    <s v="DTA"/>
    <s v="TALOJA"/>
    <s v="DIRECT"/>
    <s v="HOBI KOZMETIK IMALAT SAN. TIC. A.S."/>
    <s v="TURKEY"/>
    <s v="100% CAD"/>
    <s v="CIF"/>
    <s v="OTHER INDUSTRIAL FATTY ALCOHOL VEGAROL 1618 TA (CETO STEARYL ALCOHOL) PASTILLES"/>
    <s v="38237090"/>
    <s v="16"/>
    <s v="MT"/>
    <s v="USD"/>
    <n v="1230"/>
    <n v="19680"/>
    <n v="6.49"/>
    <n v="150"/>
    <n v="0"/>
    <n v="0"/>
    <s v="Nhava-sheva"/>
    <n v="19523.509999999998"/>
    <n v="66.599999999999994"/>
    <n v="1300265.7659999998"/>
    <n v="8167483"/>
    <s v="09.06.2016"/>
    <s v="BKDN0461162100305582"/>
    <d v="2016-09-06T00:00:00"/>
    <s v="116216XUC000789"/>
    <n v="19680"/>
    <d v="2016-08-19T00:00:00"/>
    <s v="fully uploaded"/>
  </r>
  <r>
    <n v="192"/>
    <s v="2016-17"/>
    <s v="VIL"/>
    <s v="VVF/TAL/EXP/0189/16-17"/>
    <s v="10.06.2016"/>
    <x v="2"/>
    <s v="SEZ SUPPLY"/>
    <m/>
    <s v="DTA"/>
    <s v="TALOJA"/>
    <s v="DIRECT"/>
    <m/>
    <m/>
    <m/>
    <m/>
    <m/>
    <m/>
    <m/>
    <s v="MT"/>
    <m/>
    <m/>
    <m/>
    <m/>
    <m/>
    <m/>
    <m/>
    <s v="Nhava-sheva"/>
    <n v="0"/>
    <n v="66.599999999999994"/>
    <m/>
    <s v="SEZ SUPPLY"/>
    <m/>
    <s v="SEZ SUPPLY"/>
    <m/>
    <m/>
    <m/>
    <m/>
    <s v="SEZ SUPPLY"/>
  </r>
  <r>
    <n v="193"/>
    <s v="2016-17"/>
    <s v="VIL"/>
    <s v="VVF/TAL/EXP/0190/16-17"/>
    <s v="10.06.2016"/>
    <x v="2"/>
    <s v="SEZ SUPPLY"/>
    <m/>
    <s v="DTA"/>
    <s v="TALOJA"/>
    <s v="DIRECT"/>
    <m/>
    <m/>
    <m/>
    <m/>
    <m/>
    <m/>
    <m/>
    <s v="MT"/>
    <m/>
    <m/>
    <m/>
    <m/>
    <m/>
    <m/>
    <m/>
    <s v="Nhava-sheva"/>
    <n v="0"/>
    <n v="66.599999999999994"/>
    <m/>
    <s v="SEZ SUPPLY"/>
    <m/>
    <s v="SEZ SUPPLY"/>
    <m/>
    <m/>
    <m/>
    <m/>
    <s v="SEZ SUPPLY"/>
  </r>
  <r>
    <n v="194"/>
    <s v="2016-17"/>
    <s v="VIL"/>
    <s v="VVF/TAL/EXP/0191/16-17"/>
    <s v="10.06.2016"/>
    <x v="2"/>
    <n v="9103750171"/>
    <m/>
    <s v="DTA"/>
    <s v="TALOJA"/>
    <s v="DIRECT"/>
    <s v="SUNJIN BEAUTY SCIENCE CO. LTD."/>
    <s v="South Korea"/>
    <s v="100% CAD"/>
    <s v="CIF"/>
    <s v="OLEIC ACID DISTILLED FATTY ACID OLEIC ACID - 60 "/>
    <s v="38231200"/>
    <s v="39.530"/>
    <s v="MT"/>
    <s v="USD"/>
    <n v="910"/>
    <n v="35972.300000000003"/>
    <n v="11.87"/>
    <n v="900"/>
    <n v="0"/>
    <n v="316.24"/>
    <s v="Nhava-sheva"/>
    <n v="35060.43"/>
    <n v="66.599999999999994"/>
    <n v="2335024.6379999998"/>
    <n v="8200087"/>
    <s v="10.06.2016"/>
    <s v="BKDN0461162100305585"/>
    <d v="2016-09-06T00:00:00"/>
    <s v="116216XSC000804"/>
    <n v="35972"/>
    <d v="2016-07-28T00:00:00"/>
    <s v="fully uploaded"/>
  </r>
  <r>
    <n v="195"/>
    <s v="2016-17"/>
    <s v="VIL"/>
    <s v="VVF/TAL/EXP/0192/16-17"/>
    <s v="10.06.2016"/>
    <x v="2"/>
    <s v="9103750175-176"/>
    <m/>
    <s v="DTA"/>
    <s v="TALOJA"/>
    <s v="DIRECT"/>
    <s v="DARIC MATERIAL AND TRADING CO."/>
    <s v="IRAN"/>
    <s v="L/C AT Sight"/>
    <s v="CFR"/>
    <s v="OTHER INDUSTRIAL FATTY ALCOHOL VEGAROL 1618 TA (CETO STEARYL ALCOHOL) PASTILLES"/>
    <n v="38237090"/>
    <n v="112"/>
    <s v="MT"/>
    <s v="INR"/>
    <n v="83844"/>
    <n v="9390528"/>
    <n v="0"/>
    <n v="34965"/>
    <n v="0"/>
    <n v="568410.48"/>
    <s v="Nhava-sheva"/>
    <n v="9355563"/>
    <n v="1"/>
    <n v="9355563"/>
    <n v="8200319"/>
    <d v="2016-06-10T00:00:00"/>
    <s v="BKDN0461162100336347"/>
    <d v="2016-09-17T00:00:00"/>
    <s v="116216XSC000792"/>
    <n v="9390528"/>
    <d v="2016-08-05T00:00:00"/>
    <s v="fully uploaded"/>
  </r>
  <r>
    <n v="196"/>
    <s v="2016-17"/>
    <s v="VIL"/>
    <s v="VVF/TAL/EXP/0193/16-17"/>
    <s v="11.06.2016"/>
    <x v="2"/>
    <s v="SEZ SUPPLY"/>
    <m/>
    <s v="DTA"/>
    <s v="TALOJA"/>
    <s v="DIRECT"/>
    <m/>
    <m/>
    <m/>
    <m/>
    <m/>
    <m/>
    <m/>
    <s v="MT"/>
    <m/>
    <m/>
    <m/>
    <m/>
    <m/>
    <m/>
    <m/>
    <s v="Nhava-sheva"/>
    <n v="0"/>
    <n v="66.599999999999994"/>
    <m/>
    <s v="SEZ SUPPLY"/>
    <m/>
    <s v="SEZ SUPPLY"/>
    <m/>
    <m/>
    <m/>
    <m/>
    <s v="SEZ SUPPLY"/>
  </r>
  <r>
    <n v="197"/>
    <s v="2016-17"/>
    <s v="VIL"/>
    <s v="VVF/TAL/EXP/0194/16-17"/>
    <s v="11.06.2016"/>
    <x v="2"/>
    <s v="9103750175-176"/>
    <m/>
    <s v="DTA"/>
    <s v="TALOJA"/>
    <s v="DIRECT"/>
    <s v="DARIC MATERIAL AND TRADING CO."/>
    <s v="IRAN"/>
    <s v="L/C AT Sight"/>
    <s v="CFR"/>
    <s v="OTHER INDUSTRIAL FATTY ALCOHOL VEGAROL 1618 TA (CETO STEARYL ALCOHOL) PASTILLES"/>
    <n v="38237090"/>
    <n v="48"/>
    <s v="MT"/>
    <s v="INR"/>
    <n v="83844"/>
    <n v="4024512"/>
    <n v="0"/>
    <n v="14985"/>
    <n v="0"/>
    <n v="252175.92"/>
    <s v="Nhava-sheva"/>
    <n v="4009527"/>
    <n v="1"/>
    <n v="4009527"/>
    <n v="8211568"/>
    <d v="2016-06-11T00:00:00"/>
    <s v="BKDN0461162100336349"/>
    <d v="2016-09-17T00:00:00"/>
    <s v="116216XSC000792"/>
    <n v="4024512"/>
    <d v="2016-08-05T00:00:00"/>
    <s v="fully uploaded"/>
  </r>
  <r>
    <n v="198"/>
    <s v="2016-17"/>
    <s v="VIL"/>
    <s v="VVF/TAL/EXP/0195/16-17"/>
    <s v="11.06.2016"/>
    <x v="2"/>
    <n v="9103750172"/>
    <m/>
    <s v="DTA"/>
    <s v="TALOJA"/>
    <s v="DIRECT"/>
    <s v="VVF LLC"/>
    <s v="USA"/>
    <s v="90 Days from B/L date"/>
    <s v="CIF"/>
    <s v="OTHER UNSATRTD ACYCLC, MONOCRBOXYLC ACDS DISTILLED FATTY ACID - C22_x000a_(ERUCIC ACID 90%)"/>
    <s v="29161990"/>
    <s v="16"/>
    <s v="MT"/>
    <s v="USD"/>
    <n v="3225"/>
    <n v="51600"/>
    <n v="17.03"/>
    <n v="1850"/>
    <n v="0"/>
    <n v="0"/>
    <s v="Nhava-sheva"/>
    <n v="49732.97"/>
    <n v="66.599999999999994"/>
    <n v="3312215.8019999997"/>
    <n v="8211610"/>
    <s v="11.06.2016"/>
    <s v="BKDN0461162100305586"/>
    <d v="2016-09-06T00:00:00"/>
    <s v="116216XUC000805"/>
    <n v="51600"/>
    <d v="2016-08-12T00:00:00"/>
    <s v="fully uploaded"/>
  </r>
  <r>
    <n v="199"/>
    <s v="2016-17"/>
    <s v="VIL"/>
    <s v="VVF/TAL/EXP/0196/16-17"/>
    <s v="11.06.2016"/>
    <x v="2"/>
    <n v="9103750173"/>
    <m/>
    <s v="DTA"/>
    <s v="TALOJA"/>
    <s v="DIRECT"/>
    <s v="VVF LLC"/>
    <s v="USA"/>
    <s v="90 Days from B/L date"/>
    <s v="CIF"/>
    <s v="SATRTD - OCTDECN-1-OL (STRYL ALCHL) FATTY ALCOHOL VEGAROL 1898 (STEARYL ALCOHOL) NF, PASTILLES"/>
    <s v="29051700"/>
    <s v="19.731"/>
    <s v="MT"/>
    <s v="USD"/>
    <n v="1543.9997972733261"/>
    <n v="30464.66"/>
    <n v="10.050000000000001"/>
    <n v="950"/>
    <n v="0"/>
    <n v="0"/>
    <s v="Nhava-sheva"/>
    <n v="29504.61"/>
    <n v="66.599999999999994"/>
    <n v="1965007.0259999998"/>
    <n v="8211607"/>
    <s v="11.06.2016"/>
    <s v="BKDN0461162100305587"/>
    <d v="2016-09-06T00:00:00"/>
    <s v="116216XUC000807"/>
    <n v="30464"/>
    <d v="2016-08-12T00:00:00"/>
    <s v="fully uploaded"/>
  </r>
  <r>
    <n v="200"/>
    <s v="2016-17"/>
    <s v="VIL"/>
    <s v="VVF/TAL/EXP/0197/16-17"/>
    <s v="11.06.2016"/>
    <x v="2"/>
    <n v="9103750174"/>
    <m/>
    <s v="DTA"/>
    <s v="TALOJA"/>
    <s v="DIRECT"/>
    <s v="M&amp;H MICA A HARASTA S.R.O."/>
    <s v="Ukraine"/>
    <s v="50% ADVANCE AND 50% CAD"/>
    <s v="CIF"/>
    <s v="OTHER INDUSTRIAL FATTY ALCOHOL VEGAROL 1618 50:50 (CETO STEARYL ALCOHOL) PASTILLES"/>
    <s v="38237090"/>
    <s v="15"/>
    <s v="MT"/>
    <s v="USD"/>
    <n v="1425"/>
    <n v="21375"/>
    <n v="7.05"/>
    <n v="350"/>
    <n v="0"/>
    <n v="0"/>
    <s v="Nhava-sheva"/>
    <n v="21017.95"/>
    <n v="66.599999999999994"/>
    <n v="1399795.47"/>
    <n v="8211711"/>
    <s v="11.06.2016"/>
    <s v="BKDN0461162100505897"/>
    <d v="2017-01-03T00:00:00"/>
    <s v="116216XSC001194"/>
    <n v="21375"/>
    <d v="2016-05-17T00:00:00"/>
    <s v="fully uploaded"/>
  </r>
  <r>
    <n v="201"/>
    <s v="2016-17"/>
    <s v="VIL"/>
    <s v="VVF/TAL/EXP/0198/16-17"/>
    <s v="13.06.2016"/>
    <x v="2"/>
    <n v="9103750178"/>
    <m/>
    <s v="DTA"/>
    <s v="TALOJA"/>
    <s v="DIRECT"/>
    <s v="LOREAL COSMETICS INDUSTRY"/>
    <s v="EGYPT"/>
    <s v="45 Days from B/L date"/>
    <s v="CFR"/>
    <s v="OTHER INDUSTRIAL FATTY ALCOHOL VEGAROL 1618 50:50 (CETO STEARYL ALCOHOL) PASTILLES / OTHER INDUSTRIAL FATTY ALCOHOL VEGAROL 1618 TA (CETO STEARYL ALCOHOL) PASTILLES"/>
    <s v="38237090"/>
    <s v="30.5"/>
    <s v="MT"/>
    <s v="USD"/>
    <n v="1368.2786885245901"/>
    <n v="41732.5"/>
    <n v="0"/>
    <n v="640"/>
    <n v="0"/>
    <n v="0"/>
    <s v="Nhava-sheva"/>
    <n v="41092.5"/>
    <n v="66.599999999999994"/>
    <n v="2736760.4999999995"/>
    <n v="8237366"/>
    <s v="13.06.2016"/>
    <s v="BKDN0461162100305588"/>
    <d v="2016-09-06T00:00:00"/>
    <s v="116216XUC000800"/>
    <n v="41732"/>
    <d v="2016-08-26T00:00:00"/>
    <s v="fully uploaded"/>
  </r>
  <r>
    <n v="202"/>
    <s v="2016-17"/>
    <s v="VIL"/>
    <s v="VVF/TAL/EXP/0199/16-17"/>
    <s v="13.06.2016"/>
    <x v="2"/>
    <n v="9103750177"/>
    <m/>
    <s v="DTA"/>
    <s v="TALOJA"/>
    <s v="DIRECT"/>
    <s v="CANDID LIMITED"/>
    <s v="HAITI"/>
    <s v="100% Advance"/>
    <s v="FOB"/>
    <s v="OTHER STEARIC ACID DISTILLED STEARIC ACID - P12"/>
    <s v="38231190"/>
    <s v="25.500"/>
    <s v="MT"/>
    <s v="USD"/>
    <n v="1190"/>
    <n v="30345"/>
    <n v="0"/>
    <n v="0"/>
    <n v="0"/>
    <n v="0"/>
    <s v="Nhava-sheva"/>
    <n v="30345"/>
    <n v="66.599999999999994"/>
    <n v="2020976.9999999998"/>
    <n v="8237396"/>
    <s v="13.06.2016"/>
    <s v="BKDN0461162100505898"/>
    <d v="2017-01-03T00:00:00"/>
    <s v="116216XSC000863"/>
    <n v="30345"/>
    <d v="2016-06-08T00:00:00"/>
    <s v="fully uploaded"/>
  </r>
  <r>
    <n v="203"/>
    <s v="2016-17"/>
    <s v="VIL"/>
    <s v="VVF/TAL/EXP/0200/16-17"/>
    <s v="13.06.2016"/>
    <x v="2"/>
    <n v="9103750179"/>
    <m/>
    <s v="DTA"/>
    <s v="TALOJA"/>
    <s v="DIRECT"/>
    <s v="EUROCHEM SARL"/>
    <s v="LEBANON"/>
    <s v="100% Advance"/>
    <s v="FOB"/>
    <s v="OTHER INDUSTRIAL FATTY ALCOHOL VEGAROL 1618 50:50 (CETO STEARYL ALCOHOL) PASTILLES"/>
    <s v="38237090"/>
    <s v="15"/>
    <s v="MT"/>
    <s v="USD"/>
    <n v="1355"/>
    <n v="20325"/>
    <n v="0"/>
    <n v="0"/>
    <n v="0"/>
    <n v="0"/>
    <s v="Nhava-sheva"/>
    <n v="20325"/>
    <n v="66.599999999999994"/>
    <n v="1353645"/>
    <n v="8240060"/>
    <s v="13.06.2016"/>
    <s v="BKDN0461162100505899"/>
    <d v="2017-01-03T00:00:00"/>
    <s v="116216XSC001182"/>
    <n v="20325"/>
    <d v="2016-05-27T00:00:00"/>
    <s v="fully uploaded"/>
  </r>
  <r>
    <n v="204"/>
    <s v="2016-17"/>
    <s v="VIL"/>
    <s v="VVF/TAL/EXP/0201/16-17"/>
    <s v="15.06.2016"/>
    <x v="2"/>
    <s v="SEZ SUPPLY"/>
    <m/>
    <s v="DTA"/>
    <s v="TALOJA"/>
    <s v="DIRECT"/>
    <m/>
    <m/>
    <m/>
    <m/>
    <m/>
    <m/>
    <m/>
    <s v="MT"/>
    <m/>
    <m/>
    <m/>
    <m/>
    <m/>
    <m/>
    <m/>
    <s v="Nhava-sheva"/>
    <n v="0"/>
    <n v="66.599999999999994"/>
    <m/>
    <s v="SEZ SUPPLY"/>
    <m/>
    <s v="SEZ SUPPLY"/>
    <m/>
    <m/>
    <m/>
    <m/>
    <s v="SEZ SUPPLY"/>
  </r>
  <r>
    <n v="205"/>
    <s v="2016-17"/>
    <s v="VIL"/>
    <s v="VVF/TAL/EXP/0202/16-17"/>
    <s v="15.06.2016"/>
    <x v="2"/>
    <n v="9103750180"/>
    <m/>
    <s v="DTA"/>
    <s v="TALOJA"/>
    <s v="DIRECT"/>
    <s v="VVF LLC"/>
    <s v="USA"/>
    <s v="90 Days from B/L date"/>
    <s v="CIF"/>
    <s v="SATRTD - OCTDECN-1-OL (STRYL ALCHL) FATTY ALCOHOL VEGAROL 18 DO (STEARYL ALCOHOL)"/>
    <s v="29051700"/>
    <s v="18.470"/>
    <s v="MT"/>
    <s v="USD"/>
    <n v="1820.0000000000002"/>
    <n v="33615.4"/>
    <n v="11.09"/>
    <n v="3200"/>
    <n v="0"/>
    <n v="0"/>
    <s v="Nhava-sheva"/>
    <n v="30404.310000000005"/>
    <n v="66.599999999999994"/>
    <n v="2024927.0460000001"/>
    <n v="8276742"/>
    <s v="15.06.2016"/>
    <s v="BKDN0461162100305590"/>
    <d v="2016-09-06T00:00:00"/>
    <s v="116216XSC000808"/>
    <n v="33615"/>
    <d v="2016-08-12T00:00:00"/>
    <s v="fully uploaded"/>
  </r>
  <r>
    <n v="206"/>
    <s v="2016-17"/>
    <s v="VIL"/>
    <s v="VVF/TAL/EXP/0203/16-17"/>
    <s v="15.06.2016"/>
    <x v="2"/>
    <n v="9103750181"/>
    <m/>
    <s v="DTA"/>
    <s v="TALOJA"/>
    <s v="DIRECT"/>
    <s v="VVF LLC"/>
    <s v="USA"/>
    <s v="90 Days from B/L date"/>
    <s v="CIF"/>
    <s v="OTHER INDUSTRIAL FATTY ALCOHOL VEGAROL 22-70_x000a_(BEHENYL ALCOHOL) NF, PASTILLES"/>
    <s v="38237090"/>
    <s v="19.730"/>
    <s v="MT"/>
    <s v="USD"/>
    <n v="3785"/>
    <n v="74678.05"/>
    <n v="24.64"/>
    <n v="950"/>
    <n v="0"/>
    <n v="0"/>
    <s v="Nhava-sheva"/>
    <n v="73703.41"/>
    <n v="66.599999999999994"/>
    <n v="4908647.1059999997"/>
    <n v="8276739"/>
    <s v="15.06.2016"/>
    <s v="BKDN0461162100305592"/>
    <d v="2016-09-06T00:00:00"/>
    <s v="116216XUC000806"/>
    <n v="74678"/>
    <d v="2016-08-12T00:00:00"/>
    <s v="fully uploaded"/>
  </r>
  <r>
    <n v="207"/>
    <s v="2016-17"/>
    <s v="VIL"/>
    <s v="VVF/TAL/EXP/0204/16-17"/>
    <s v="15.06.2016"/>
    <x v="2"/>
    <n v="9103750183"/>
    <m/>
    <s v="DTA"/>
    <s v="TALOJA"/>
    <s v="DIRECT"/>
    <s v="CHEMIPAMS"/>
    <s v="KOREA"/>
    <s v="100% Advance"/>
    <s v="CIF"/>
    <s v="OTHER INDUSTRIAL FATTY ALCOHOL VEGAROL 1618 50:50 (CETO STEARYL ALCOHOL 50:50) PASTILLES"/>
    <s v="38237090"/>
    <s v="3"/>
    <s v="MT"/>
    <s v="USD"/>
    <n v="1533.96"/>
    <n v="4601.88"/>
    <n v="1.52"/>
    <n v="60"/>
    <n v="0"/>
    <n v="0"/>
    <s v="Nhava-sheva"/>
    <n v="4540.3599999999997"/>
    <n v="66.599999999999994"/>
    <n v="302387.97599999997"/>
    <n v="8276801"/>
    <s v="15.06.2016"/>
    <s v="BKDN0461162100505900"/>
    <d v="2017-01-03T00:00:00"/>
    <s v="116216XSC001180"/>
    <n v="4601.88"/>
    <d v="2016-05-26T00:00:00"/>
    <s v="fully uploaded"/>
  </r>
  <r>
    <n v="208"/>
    <s v="2016-17"/>
    <s v="VIL"/>
    <s v="VVF/TAL/EXP/0205/16-17"/>
    <s v="15.06.2016"/>
    <x v="2"/>
    <n v="9103750182"/>
    <m/>
    <s v="DTA"/>
    <s v="TALOJA"/>
    <s v="DIRECT"/>
    <s v="POLYRHEO (CANADA) INC"/>
    <s v="CANADA"/>
    <s v="100% CAD"/>
    <s v="CIF"/>
    <s v="SATRTD - OCTDECN-1-OL (STRYL ALCHL) FATTY ALCOHOL VEGAROL 1898 (STEARYL ALCOHOL) PASTILLES"/>
    <s v="29051700"/>
    <s v="24"/>
    <s v="MT"/>
    <s v="USD"/>
    <n v="1610"/>
    <n v="38640"/>
    <n v="12.75"/>
    <n v="1750"/>
    <n v="0"/>
    <n v="0"/>
    <s v="Nhava-sheva"/>
    <n v="36877.25"/>
    <n v="66.599999999999994"/>
    <n v="2456024.8499999996"/>
    <n v="8282495"/>
    <s v="15.06.2016"/>
    <s v="BKDN0461162100531859"/>
    <d v="2017-02-17T00:00:00"/>
    <s v="116216XSC001502"/>
    <n v="38640"/>
    <d v="2016-08-29T00:00:00"/>
    <s v="fully uploaded"/>
  </r>
  <r>
    <n v="209"/>
    <s v="2016-17"/>
    <s v="VIL"/>
    <s v="VVF/TAL/EXP/0206/16-17"/>
    <s v="15.06.2016"/>
    <x v="2"/>
    <s v="9103750184-185"/>
    <m/>
    <s v="DTA"/>
    <s v="TALOJA"/>
    <s v="DIRECT"/>
    <s v="UNIOLEON SDN. BHD."/>
    <s v="MALAYSIA"/>
    <s v="60 Days from B/L date"/>
    <s v="CIF"/>
    <s v="GLYCEROL GLYCERINE (REFINED GLYCERINE USP)"/>
    <s v="29054500"/>
    <s v="19.790"/>
    <s v="MT"/>
    <s v="USD"/>
    <n v="755.00000000000011"/>
    <n v="14941.45"/>
    <n v="4.93"/>
    <n v="150"/>
    <n v="0"/>
    <n v="0"/>
    <s v="Nhava-sheva"/>
    <n v="14786.52"/>
    <n v="66.599999999999994"/>
    <n v="984782.23199999996"/>
    <n v="8285071"/>
    <s v="15.06.2016"/>
    <s v="BKDN0461162100305593"/>
    <d v="2016-09-06T00:00:00"/>
    <s v="116216XUC000859"/>
    <n v="14941"/>
    <d v="2016-08-19T00:00:00"/>
    <s v="fully uploaded"/>
  </r>
  <r>
    <n v="210"/>
    <s v="2016-17"/>
    <s v="VIL"/>
    <s v="VVF/TAL/EXP/0207/16-17"/>
    <s v="16.06.2016"/>
    <x v="2"/>
    <s v="9103750184-185"/>
    <m/>
    <s v="DTA"/>
    <s v="TALOJA"/>
    <s v="DIRECT"/>
    <s v="UNIOLEON SDN. BHD."/>
    <s v="MALAYSIA"/>
    <s v="60 Days from B/L date"/>
    <s v="CIF"/>
    <s v="GLYCEROL GLYCERINE (REFINED GLYCERINE USP)"/>
    <s v="29054500"/>
    <s v="19.840"/>
    <s v="MT"/>
    <s v="USD"/>
    <n v="755"/>
    <n v="14979.2"/>
    <n v="4.9400000000000004"/>
    <n v="150"/>
    <n v="0"/>
    <n v="0"/>
    <s v="Nhava-sheva"/>
    <n v="14824.26"/>
    <n v="66.599999999999994"/>
    <n v="987295.7159999999"/>
    <n v="8299205"/>
    <s v="16.06.2016"/>
    <s v="BKDN0461162100505901"/>
    <d v="2017-01-03T00:00:00"/>
    <s v="116216XUC000859"/>
    <n v="14979.2"/>
    <d v="2016-08-18T00:00:00"/>
    <s v="fully uploaded"/>
  </r>
  <r>
    <n v="211"/>
    <s v="2016-17"/>
    <s v="VIL"/>
    <s v="VVF/TAL/EXP/0208/16-17"/>
    <s v="16.06.2016"/>
    <x v="2"/>
    <n v="9103750186"/>
    <m/>
    <s v="DTA"/>
    <s v="TALOJA"/>
    <s v="DIRECT"/>
    <s v="OLEON SDN BHD"/>
    <s v="MALAYSIA"/>
    <s v="60 Days from B/L date"/>
    <s v="CIF"/>
    <s v="GLYCEROL GLYCERINE (REFINED GLYCERINE USP)"/>
    <s v="29054500"/>
    <s v="19.820"/>
    <s v="MT"/>
    <s v="USD"/>
    <n v="755"/>
    <n v="14964.1"/>
    <n v="4.9400000000000004"/>
    <n v="150"/>
    <n v="0"/>
    <n v="0"/>
    <s v="Nhava-sheva"/>
    <n v="14809.16"/>
    <n v="66.599999999999994"/>
    <n v="986290.05599999987"/>
    <n v="8299435"/>
    <s v="16.06.2016"/>
    <s v="BKDN0461162100305594"/>
    <d v="2016-09-06T00:00:00"/>
    <s v="116216XUC000856"/>
    <n v="14964"/>
    <d v="2016-08-30T00:00:00"/>
    <s v="fully uploaded"/>
  </r>
  <r>
    <n v="212"/>
    <s v="2016-17"/>
    <s v="VIL"/>
    <s v="VVF/TAL/EXP/0209/16-17"/>
    <s v="16.06.2016"/>
    <x v="2"/>
    <n v="9103750187"/>
    <m/>
    <s v="DTA"/>
    <s v="TALOJA"/>
    <s v="DIRECT"/>
    <s v="OLEON SDN BHD"/>
    <s v="MALAYSIA"/>
    <s v="60 Days from B/L date"/>
    <s v="CIF"/>
    <s v="OTHER INDUSTRIAL MONOCARBOXYLIC FATTY ACID DISTILLED FATTY ACID - C8/C10 (CAPRYLIC CAPRIC ACID)"/>
    <s v="38231900"/>
    <s v="39.650"/>
    <s v="MT"/>
    <s v="USD"/>
    <n v="4800"/>
    <n v="190320"/>
    <n v="62.81"/>
    <n v="200"/>
    <n v="0"/>
    <n v="0"/>
    <s v="Nhava-sheva"/>
    <n v="190057.19"/>
    <n v="66.599999999999994"/>
    <n v="12657808.853999998"/>
    <n v="8307909"/>
    <s v="16.06.2016"/>
    <s v="BKDN0461162100336446"/>
    <d v="2016-09-17T00:00:00"/>
    <s v="116216XUC000991"/>
    <n v="190320"/>
    <d v="2016-08-30T00:00:00"/>
    <s v="fully uploaded"/>
  </r>
  <r>
    <n v="213"/>
    <s v="2016-17"/>
    <s v="VIL"/>
    <s v="VVF/TAL/EXP/0210/16-17"/>
    <s v="16.06.2016"/>
    <x v="2"/>
    <n v="9103750189"/>
    <m/>
    <s v="DTA"/>
    <s v="TALOJA"/>
    <s v="DIRECT"/>
    <s v="VVF LLC"/>
    <s v="USA"/>
    <s v="90 Days from B/L date"/>
    <s v="CIF"/>
    <s v="OTHER INDUSTRIAL FATTY ALCOHOL VEGAROL 22-70_x000a_(BEHENYL ALCOHOL) NF, PASTILLES"/>
    <s v="38237090"/>
    <s v="18.140"/>
    <s v="MT"/>
    <s v="USD"/>
    <n v="1248"/>
    <n v="22638.720000000001"/>
    <n v="7.47"/>
    <n v="1700"/>
    <n v="0"/>
    <n v="0"/>
    <s v="Nhava-sheva"/>
    <n v="20931.25"/>
    <n v="66.599999999999994"/>
    <n v="1394021.2499999998"/>
    <n v="8313721"/>
    <s v="16.06.2016"/>
    <s v="BKDN0461162100305595"/>
    <d v="2016-09-06T00:00:00"/>
    <s v="116216XUC000809"/>
    <n v="22638"/>
    <d v="2016-08-12T00:00:00"/>
    <s v="fully uploaded"/>
  </r>
  <r>
    <n v="214"/>
    <s v="2016-17"/>
    <s v="VIL"/>
    <s v="VVF/TAL/EXP/0211/16-17"/>
    <s v="16.06.2016"/>
    <x v="2"/>
    <s v="9103750191-192"/>
    <m/>
    <s v="DTA"/>
    <s v="TALOJA"/>
    <s v="DIRECT"/>
    <s v="PAKSHOO INDUSTRIAL GROUP"/>
    <s v="IRAN"/>
    <s v="L/C AT Sight"/>
    <s v="CIF"/>
    <s v="OTHER INDUSTRIAL FATTY ALCOHOL VEGAROL 1214 (LAURYL MYRISTYL ALCOHOL)"/>
    <s v="38237090"/>
    <s v="188.020"/>
    <s v="MT"/>
    <s v="INR"/>
    <n v="134986.99999999997"/>
    <n v="25380255.739999995"/>
    <n v="0"/>
    <n v="279720"/>
    <n v="0"/>
    <n v="861883.68"/>
    <s v="Nhava-sheva"/>
    <n v="25100535.739999995"/>
    <n v="1"/>
    <n v="25100535.739999995"/>
    <n v="8312843"/>
    <s v="16.06.2016"/>
    <s v="UCBA0001979160205523/UCBA0001979160205524"/>
    <d v="2016-07-22T00:00:00"/>
    <s v="19791617C2719"/>
    <n v="25380255.739999998"/>
    <d v="2016-07-21T00:00:00"/>
    <s v="fully uploaded"/>
  </r>
  <r>
    <n v="215"/>
    <s v="2016-17"/>
    <s v="VIL"/>
    <s v="VVF/TAL/EXP/0212/16-17"/>
    <s v="16.06.2016"/>
    <x v="2"/>
    <n v="9103750188"/>
    <m/>
    <s v="DTA"/>
    <s v="TALOJA"/>
    <s v="DIRECT"/>
    <s v="INDUSTRIAL QUIMICA LASEM, S.A.U."/>
    <s v="SPAIN"/>
    <s v="30 Days from B/L date"/>
    <s v="DAT"/>
    <s v="OCTOIC ACID (CAPRYLIC ACID) DISTILLED FATTY ACID -C8 (CAPRYLIC ACID 99%)"/>
    <s v="29159020"/>
    <s v="19.800"/>
    <s v="MT"/>
    <s v="USD"/>
    <n v="5272.9999999999991"/>
    <n v="104405.39999999998"/>
    <n v="34.450000000000003"/>
    <n v="1000"/>
    <n v="0"/>
    <n v="0"/>
    <s v="Nhava-sheva"/>
    <n v="103370.94999999998"/>
    <n v="66.599999999999994"/>
    <n v="6884505.2699999986"/>
    <n v="8312765"/>
    <s v="16.06.2016"/>
    <s v="BKDN0461162100305596"/>
    <d v="2016-09-06T00:00:00"/>
    <s v="116216XUC000811"/>
    <n v="104405"/>
    <d v="2016-07-27T00:00:00"/>
    <s v="fully uploaded"/>
  </r>
  <r>
    <n v="216"/>
    <s v="2016-17"/>
    <s v="VIL"/>
    <s v="VVF/TAL/EXP/0213/16-17"/>
    <s v="17.06.2016"/>
    <x v="2"/>
    <n v="9103750190"/>
    <m/>
    <s v="DTA"/>
    <s v="TALOJA"/>
    <s v="DIRECT"/>
    <s v="OLEON SDN BHD"/>
    <s v="MALAYSIA"/>
    <s v="60 Days from B/L date"/>
    <s v="CIF"/>
    <s v="OTHER INDUSTRIAL MONOCARBOXYLIC FATTY ACID DISTILLED FATTY ACID - C8/C10 (CAPRYLIC CAPRIC ACID)"/>
    <s v="38231900"/>
    <s v="19.760"/>
    <s v="MT"/>
    <s v="USD"/>
    <n v="4800"/>
    <n v="94848.000000000015"/>
    <n v="31.3"/>
    <n v="100"/>
    <n v="0"/>
    <n v="0"/>
    <s v="Nhava-sheva"/>
    <n v="94716.700000000012"/>
    <n v="66.349999999999994"/>
    <n v="6284453.0449999999"/>
    <n v="8324425"/>
    <s v="17.06.2016"/>
    <s v="BKDN0461162100336449"/>
    <d v="2016-09-17T00:00:00"/>
    <s v="116216XUC000992"/>
    <n v="94848"/>
    <d v="2016-08-30T00:00:00"/>
    <s v="fully uploaded"/>
  </r>
  <r>
    <n v="217"/>
    <s v="2016-17"/>
    <s v="VIL"/>
    <s v="VVF/TAL/EXP/0214/16-17"/>
    <s v="17.06.2016"/>
    <x v="2"/>
    <n v="9103750195"/>
    <m/>
    <s v="DTA"/>
    <s v="TALOJA"/>
    <s v="DIRECT"/>
    <s v="PAKSHOO INDUSTRIAL GROUP"/>
    <s v="IRAN"/>
    <s v="L/C AT Sight"/>
    <s v="CFR"/>
    <s v="OTHER INDUSTRIAL FATTY ALCOHOL FATTY ALCOHOL C1214 (LAURYL MYRISTYL ALCOHOL)"/>
    <s v="38237090"/>
    <s v="18.780"/>
    <s v="MT"/>
    <s v="INR"/>
    <n v="134986.99999999997"/>
    <n v="2535055.8599999994"/>
    <n v="0"/>
    <n v="27867"/>
    <n v="0"/>
    <n v="86087.52"/>
    <s v="Nhava-sheva"/>
    <n v="2507188.8599999994"/>
    <n v="1"/>
    <n v="2507188.8599999994"/>
    <n v="8323444"/>
    <s v="17.06.2016"/>
    <s v="UCBA0001979160205523"/>
    <d v="2016-07-22T00:00:00"/>
    <s v="19791617C2719"/>
    <n v="2507140.5499999998"/>
    <d v="2016-07-21T00:00:00"/>
    <s v="fully uploaded"/>
  </r>
  <r>
    <n v="218"/>
    <s v="2016-17"/>
    <s v="VIL"/>
    <s v="VVF/TAL/EXP/0215/16-17"/>
    <s v="17.06.2016"/>
    <x v="2"/>
    <n v="9103750195"/>
    <m/>
    <s v="DTA"/>
    <s v="TALOJA"/>
    <s v="DIRECT"/>
    <s v="PETALS AGROTECH LTD."/>
    <s v="NIGERIA"/>
    <s v="45 Days from B/L date"/>
    <s v="CFR"/>
    <s v="SATRTD - HXADECAN-1-OL (CETYL ALCHL) FATTY ALCOHOL VEGAROL 1698 (CETYL ALCOHOL) PASTILLES"/>
    <s v="29051700"/>
    <s v="16"/>
    <s v="MT"/>
    <s v="USD"/>
    <n v="1415"/>
    <n v="22640"/>
    <n v="0"/>
    <n v="850"/>
    <n v="0"/>
    <n v="0"/>
    <s v="Nhava-sheva"/>
    <n v="21790"/>
    <n v="66.349999999999994"/>
    <n v="1445766.4999999998"/>
    <n v="8334976"/>
    <s v="17.06.2016"/>
    <s v="BKDN0461162100367280"/>
    <d v="2016-09-23T00:00:00"/>
    <s v="116216XUC000822"/>
    <n v="21790"/>
    <d v="2016-05-06T00:00:00"/>
    <s v="fully uploaded"/>
  </r>
  <r>
    <n v="219"/>
    <s v="2016-17"/>
    <s v="VIL"/>
    <s v="VVF/TAL/EXP/0216/16-17"/>
    <s v="17.06.2016"/>
    <x v="2"/>
    <n v="9103750193"/>
    <m/>
    <s v="DTA"/>
    <s v="TALOJA"/>
    <s v="DIRECT"/>
    <s v="INDUSTRIAL QUIMICA LASEM, S.A.U."/>
    <s v="SPAIN"/>
    <s v="30 Days from B/L date"/>
    <s v="CIF"/>
    <s v="SATRTD - HXADECAN-1-OL (CETYL ALCHL)FATTY ALCOHOL VEGAROL 1698 (CETYL ALCOHOL)"/>
    <s v="29051700"/>
    <s v="18.39"/>
    <s v="MT"/>
    <s v="USD"/>
    <n v="1339.9999999999998"/>
    <n v="24642.599999999995"/>
    <n v="8.1300000000000008"/>
    <n v="1000"/>
    <n v="0"/>
    <n v="0"/>
    <s v="Nhava-sheva"/>
    <n v="23634.469999999994"/>
    <n v="66.349999999999994"/>
    <n v="1568147.0844999994"/>
    <n v="8334871"/>
    <s v="17.06.2016"/>
    <s v="BKDN0461162100305597"/>
    <d v="2016-09-06T00:00:00"/>
    <s v="116216XUC000810"/>
    <n v="24642"/>
    <d v="2016-07-27T00:00:00"/>
    <s v="fully uploaded"/>
  </r>
  <r>
    <n v="220"/>
    <s v="2016-17"/>
    <s v="VIL"/>
    <s v="VVF/TAL/EXP/0217/16-17"/>
    <s v="17.06.2016"/>
    <x v="2"/>
    <n v="9103750194"/>
    <m/>
    <s v="DTA"/>
    <s v="TALOJA"/>
    <s v="DIRECT"/>
    <s v="IXOM PERU S.A.C."/>
    <s v="PERU"/>
    <s v="60 Days from B/L date"/>
    <s v="CFR"/>
    <s v="SATRTD - HXADECAN-1-OL (CETYL ALCHL) FATTY ALCOHOL VEGAROL 1698 (CETYL ALCOHOL) PASTILLES"/>
    <s v="29051700"/>
    <s v="24"/>
    <s v="MT"/>
    <s v="USD"/>
    <n v="1445"/>
    <n v="34680"/>
    <n v="0"/>
    <n v="1000"/>
    <n v="0"/>
    <n v="0"/>
    <s v="Nhava-sheva"/>
    <n v="33680"/>
    <n v="66.349999999999994"/>
    <n v="2234668"/>
    <n v="8334914"/>
    <s v="17.06.2016"/>
    <s v="BKDN0461162100305598"/>
    <d v="2016-09-06T00:00:00"/>
    <s v="116216XUC000821"/>
    <n v="34680"/>
    <d v="2016-08-22T00:00:00"/>
    <s v="fully uploaded"/>
  </r>
  <r>
    <n v="221"/>
    <s v="2016-17"/>
    <s v="VIL"/>
    <s v="VVF/TAL/EXP/0218/16-17"/>
    <s v="17.06.2016"/>
    <x v="2"/>
    <n v="9103750196"/>
    <m/>
    <s v="DTA"/>
    <s v="TALOJA"/>
    <s v="DIRECT"/>
    <s v="DARIC MATERIAL AND TRADING CO."/>
    <s v="IRAN"/>
    <s v="L/C AT Sight"/>
    <s v="CFR"/>
    <s v="SATRTD - HXADECAN-1-OL (CETYL ALCHL) FATTY ALCOHOL VEGAROL 1698 (CETYL ALCOHOL) PASTILLES"/>
    <s v="29051700"/>
    <s v="48"/>
    <s v="MT"/>
    <s v="INR"/>
    <n v="87918"/>
    <n v="4220064"/>
    <n v="0"/>
    <n v="12938.25"/>
    <n v="0"/>
    <n v="285048"/>
    <s v="Nhava-sheva"/>
    <n v="4207125.75"/>
    <n v="1"/>
    <n v="4207125.75"/>
    <n v="8334877"/>
    <s v="17.06.2016"/>
    <s v="BKDN0461162100336350"/>
    <d v="2016-09-17T00:00:00"/>
    <s v="116216XSC000815"/>
    <n v="4220064"/>
    <d v="2016-08-05T00:00:00"/>
    <s v="fully uploaded"/>
  </r>
  <r>
    <n v="222"/>
    <s v="2016-17"/>
    <s v="VIL"/>
    <s v="VVF/TAL/EXP/0219/16-17"/>
    <s v="18.06.2016"/>
    <x v="2"/>
    <s v="SEZ SUPPLY"/>
    <m/>
    <s v="DTA"/>
    <s v="TALOJA"/>
    <s v="DIRECT"/>
    <m/>
    <m/>
    <m/>
    <m/>
    <m/>
    <m/>
    <m/>
    <s v="MT"/>
    <m/>
    <m/>
    <m/>
    <m/>
    <m/>
    <m/>
    <m/>
    <s v="Nhava-sheva"/>
    <n v="0"/>
    <n v="66.349999999999994"/>
    <m/>
    <s v="SEZ SUPPLY"/>
    <m/>
    <s v="SEZ SUPPLY"/>
    <m/>
    <m/>
    <m/>
    <m/>
    <s v="SEZ SUPPLY"/>
  </r>
  <r>
    <n v="223"/>
    <s v="2016-17"/>
    <s v="VIL"/>
    <s v="VVF/TAL/EXP/0220/16-17"/>
    <s v="18.06.2016"/>
    <x v="2"/>
    <n v="9103750198"/>
    <m/>
    <s v="DTA"/>
    <s v="TALOJA"/>
    <s v="DIRECT"/>
    <s v="FUJIAN ZHONGMIN CHEMICAL CO. LTD."/>
    <s v="China"/>
    <s v="L/C AT Sight"/>
    <s v="CIF"/>
    <s v="OTHER INDUSTRIAL MONOCARBOXYLIC FATTY ACID DISTILLED FATTY ACID - C6 (CAPROIC ACID 50%)"/>
    <s v="38231900"/>
    <s v="43.200"/>
    <s v="MT"/>
    <s v="USD"/>
    <n v="800"/>
    <n v="34560"/>
    <n v="11.4"/>
    <n v="300"/>
    <n v="0"/>
    <n v="0"/>
    <s v="Nhava-sheva"/>
    <n v="34248.6"/>
    <n v="66.349999999999994"/>
    <n v="2272394.61"/>
    <n v="8350116"/>
    <s v="18.06.2016"/>
    <s v="BKDN0461162100305599"/>
    <d v="2016-09-06T00:00:00"/>
    <s v="116216XSC000847"/>
    <n v="34560"/>
    <d v="2016-07-25T00:00:00"/>
    <s v="fully uploaded"/>
  </r>
  <r>
    <n v="224"/>
    <s v="2016-17"/>
    <s v="VIL"/>
    <s v="VVF/TAL/EXP/0221/16-17"/>
    <s v="18.06.2016"/>
    <x v="2"/>
    <n v="9103750197"/>
    <m/>
    <s v="DTA"/>
    <s v="TALOJA"/>
    <s v="DIRECT"/>
    <s v="VVF LLC"/>
    <s v="USA"/>
    <s v="90 Days from B/L date"/>
    <s v="CIF"/>
    <s v="SATRTD - HXADECAN-1-OL (CETYL ALCHL) FATTY ALCOHOL VEGAROL 1698 (CETYL ALCOHOL) NF, PASTILLES"/>
    <s v="29051700"/>
    <s v="39.460"/>
    <s v="MT"/>
    <s v="USD"/>
    <n v="1531"/>
    <n v="60413.26"/>
    <n v="19.940000000000001"/>
    <n v="3600"/>
    <n v="0"/>
    <n v="0"/>
    <s v="Nhava-sheva"/>
    <n v="56793.32"/>
    <n v="66.349999999999994"/>
    <n v="3768236.7819999997"/>
    <n v="8350683"/>
    <s v="18.06.2016"/>
    <s v="BKDN0461162100305600"/>
    <d v="2016-09-06T00:00:00"/>
    <s v="116216XUC000835"/>
    <n v="60413"/>
    <d v="2016-08-12T00:00:00"/>
    <s v="fully uploaded"/>
  </r>
  <r>
    <n v="225"/>
    <s v="2016-17"/>
    <s v="VIL"/>
    <s v="VVF/TAL/EXP/0222/16-17"/>
    <s v="20.06.2016"/>
    <x v="2"/>
    <n v="9103750199"/>
    <m/>
    <s v="DTA"/>
    <s v="TALOJA"/>
    <s v="DIRECT"/>
    <s v="SUNJIN BEAUTY SCIENCE CO. LTD."/>
    <s v="South Korea"/>
    <s v="100% CAD"/>
    <s v="CIF"/>
    <s v="OLEIC ACID DISTILLED FATTY ACID OLEIC ACID - 60 "/>
    <s v="38231200"/>
    <s v="39.01"/>
    <s v="MT"/>
    <s v="USD"/>
    <n v="910"/>
    <n v="35499.1"/>
    <n v="11.71"/>
    <n v="900"/>
    <n v="0"/>
    <n v="312.08"/>
    <s v="Nhava-sheva"/>
    <n v="34587.39"/>
    <n v="66.349999999999994"/>
    <n v="2294873.3265"/>
    <n v="8374445"/>
    <s v="20.06.2016"/>
    <s v="BKDN0461162100305601"/>
    <d v="2016-09-06T00:00:00"/>
    <s v="116216XSC000820"/>
    <n v="35499"/>
    <d v="2016-07-29T00:00:00"/>
    <s v="fully uploaded"/>
  </r>
  <r>
    <n v="226"/>
    <s v="2016-17"/>
    <s v="VIL"/>
    <s v="VVF/TAL/EXP/0223/16-17"/>
    <s v="20.06.2016"/>
    <x v="2"/>
    <n v="9103750201"/>
    <m/>
    <s v="DTA"/>
    <s v="TALOJA"/>
    <s v="DIRECT"/>
    <s v="CRODA EUROPE LIMITED."/>
    <s v="NETHERLANDS"/>
    <s v="60 Days from B/L date"/>
    <s v="CIF"/>
    <s v="OTHER INDUSTRIAL MONOCARBOXYLIC FATTY ACID (CAPRYLIC CAPRIC ACID)"/>
    <n v="38231900"/>
    <s v="19.940"/>
    <s v="MT"/>
    <s v="USD"/>
    <n v="4176"/>
    <n v="83269.440000000002"/>
    <n v="27.48"/>
    <n v="375"/>
    <n v="0"/>
    <n v="1623.12"/>
    <s v="Nhava-sheva"/>
    <n v="82866.960000000006"/>
    <n v="66.349999999999994"/>
    <n v="5498222.7960000001"/>
    <n v="8374543"/>
    <s v="20.06.2016"/>
    <s v="BKDN0461162100505902"/>
    <d v="2017-01-03T00:00:00"/>
    <s v="116216XUC000826"/>
    <n v="83269.440000000002"/>
    <d v="2016-10-03T00:00:00"/>
    <s v="fully uploaded"/>
  </r>
  <r>
    <n v="227"/>
    <s v="2016-17"/>
    <s v="VIL"/>
    <s v="VVF/TAL/EXP/0224/16-17"/>
    <s v="20.06.2016"/>
    <x v="2"/>
    <n v="9103750200"/>
    <m/>
    <s v="DTA"/>
    <s v="TALOJA"/>
    <s v="DIRECT"/>
    <s v="COPOLEO S.A.S"/>
    <s v="ALGERIA"/>
    <s v="ADVANCE"/>
    <s v="FOB"/>
    <s v="OTHER INDUSTRIAL FATTY ALCOHOL VEGAROL 1618 50:50 (CETO STEARYL ALCOHOL 50:50) PASTILLES"/>
    <n v="38237090"/>
    <s v="15"/>
    <s v="MT"/>
    <s v="USD"/>
    <n v="1400"/>
    <n v="21000"/>
    <n v="0"/>
    <n v="0"/>
    <n v="0"/>
    <n v="0"/>
    <s v="Nhava-sheva"/>
    <n v="21000"/>
    <n v="66.349999999999994"/>
    <n v="1393349.9999999998"/>
    <n v="8374522"/>
    <s v="20.06.2016"/>
    <s v="BKDN0461162100505903"/>
    <d v="2017-01-03T00:00:00"/>
    <s v="116216XSC001184"/>
    <n v="21000"/>
    <d v="2016-06-17T00:00:00"/>
    <s v="fully uploaded"/>
  </r>
  <r>
    <n v="228"/>
    <s v="2016-17"/>
    <s v="VIL"/>
    <s v="VVF/TAL/EXP/0225/16-17"/>
    <s v="20.06.2016"/>
    <x v="2"/>
    <n v="9103750202"/>
    <m/>
    <s v="DTA"/>
    <s v="TALOJA"/>
    <s v="DIRECT"/>
    <s v="IMCD SOUTH AFRICA (PTY) LTD."/>
    <s v="South Africa"/>
    <s v="30 Days from B/L date"/>
    <s v="CIF"/>
    <s v="SATRTD - HXADECAN-1-OL (CETYL ALCHL) FATTY ALCOHOL VEGAROL 1698 (CETYL ALCOHOL) PASTILLES/OTHER INDUSTRIAL FATTY ALCOHOL VEGAROL 1618 TA (CETO STEARYL ALCOHOL) PASTILLES"/>
    <s v="29051700/38237090"/>
    <s v="16"/>
    <s v="MT"/>
    <s v="USD"/>
    <n v="1442.8125"/>
    <n v="23085"/>
    <n v="7.62"/>
    <n v="450"/>
    <n v="0"/>
    <n v="0"/>
    <s v="Nhava-sheva"/>
    <n v="22627.38"/>
    <n v="66.349999999999994"/>
    <n v="1501326.6629999999"/>
    <n v="8382491"/>
    <s v="20.06.2016"/>
    <s v="BKDN0461162100367281"/>
    <d v="2016-09-23T00:00:00"/>
    <s v="116216XUC000827"/>
    <n v="22627.38"/>
    <d v="2016-09-21T00:00:00"/>
    <s v="fully uploaded"/>
  </r>
  <r>
    <n v="229"/>
    <s v="2016-17"/>
    <s v="VIL"/>
    <s v="VVF/TAL/EXP/0226/16-17"/>
    <s v="20.06.2016"/>
    <x v="2"/>
    <n v="9103750203"/>
    <m/>
    <s v="DTA"/>
    <s v="TALOJA"/>
    <s v="DIRECT"/>
    <s v="ZIFRONI CHEMICALS SUPPLIERS LTD."/>
    <s v="ISRAEL"/>
    <s v="100% CAD"/>
    <s v="CIF"/>
    <s v="SATRTD - HXADECAN-1-OL (CETYL ALCHL) FATTY ALCOHOL VEGAROL 1698 (CETYL ALCOHOL) PASTILLES/ OTHER INDUSTRIAL FATTY ALCOHOL VEGAROL 1618 50:50 (CETO STEARYL ALCOHOL 50:50) PASTILLES / SATRTD - OCTDECN-1-OL (STRYL ALCHL) FATTY ALCOHOL VEGAROL 1898 (STEARYL ALCOHOL) PASTILLES"/>
    <s v="29051700/38237090   "/>
    <s v="12"/>
    <s v="MT"/>
    <s v="USD"/>
    <n v="1469.8"/>
    <n v="17637.599999999999"/>
    <n v="5.82"/>
    <n v="325"/>
    <n v="0"/>
    <n v="0"/>
    <s v="Nhava-sheva"/>
    <n v="17306.78"/>
    <n v="66.349999999999994"/>
    <n v="1148304.8529999999"/>
    <n v="8380659"/>
    <s v="20.06.2016"/>
    <s v="BKDN0461162100336356"/>
    <d v="2016-09-17T00:00:00"/>
    <s v="116216XSC000813"/>
    <n v="17637.599999999999"/>
    <d v="2016-06-30T00:00:00"/>
    <s v="fully uploaded"/>
  </r>
  <r>
    <n v="230"/>
    <s v="2016-17"/>
    <s v="VIL"/>
    <s v="VVF/TAL/EXP/0227/16-17"/>
    <s v="20.06.2016"/>
    <x v="2"/>
    <n v="9103750204"/>
    <m/>
    <s v="DTA"/>
    <s v="TALOJA"/>
    <s v="DIRECT"/>
    <s v="VVF LLC"/>
    <s v="USA"/>
    <s v="90 Days from B/L date"/>
    <s v="CIF"/>
    <s v="SATRTD - HXADECAN-1-OL (CETYL ALCHL) FATTY ALCOHOL VEGAROL 1698 (MB)(CETYL ALCOHOL) NF, PASTILLES"/>
    <n v="29051700"/>
    <s v="78.928"/>
    <s v="MT"/>
    <s v="USD"/>
    <n v="1523"/>
    <n v="120207.344"/>
    <n v="39.67"/>
    <n v="6400"/>
    <n v="0"/>
    <n v="0"/>
    <s v="Nhava-sheva"/>
    <n v="113767.674"/>
    <n v="66.349999999999994"/>
    <n v="7548485.1698999992"/>
    <n v="8380582"/>
    <s v="20.06.2016"/>
    <s v="BKDN0461162100336398"/>
    <d v="2016-09-17T00:00:00"/>
    <s v="116216XUC000834"/>
    <n v="120207.34"/>
    <d v="2016-08-11T00:00:00"/>
    <s v="fully uploaded"/>
  </r>
  <r>
    <n v="231"/>
    <s v="2016-17"/>
    <s v="VIL"/>
    <s v="VVF/TAL/EXP/0228/16-17"/>
    <s v="20.06.2016"/>
    <x v="2"/>
    <n v="9103750205"/>
    <m/>
    <s v="DTA"/>
    <s v="TALOJA"/>
    <s v="DIRECT"/>
    <s v="INDUSTRIAL QUIMICA LASEM, S.A.U."/>
    <s v="SPAIN"/>
    <s v="30 Days from B/L date"/>
    <s v="CIF"/>
    <s v="OTHER INDUSTRIAL MONOCARBOXYLIC FATTY ACID DISTILLED FATTY ACID - C8/C10 (CAPRYLIC CAPRIC ACID)"/>
    <n v="38231900"/>
    <s v="19.920"/>
    <s v="MT"/>
    <s v="USD"/>
    <n v="4100"/>
    <n v="81672"/>
    <n v="26.95"/>
    <n v="1000"/>
    <n v="0"/>
    <n v="0"/>
    <s v="Nhava-sheva"/>
    <n v="80645.05"/>
    <n v="66.349999999999994"/>
    <n v="5350799.0674999999"/>
    <n v="8380644"/>
    <s v="20.06.2016"/>
    <s v="BKDN0461162100336402"/>
    <d v="2016-09-17T00:00:00"/>
    <s v="116216XUC000838"/>
    <n v="81672"/>
    <d v="2016-07-27T00:00:00"/>
    <s v="fully uploaded"/>
  </r>
  <r>
    <n v="232"/>
    <s v="2016-17"/>
    <s v="VIL"/>
    <s v="VVF/TAL/EXP/0229/16-17"/>
    <s v="21.06.2016"/>
    <x v="2"/>
    <n v="9103750206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s v="18.14"/>
    <s v="MT"/>
    <s v="USD"/>
    <n v="1492"/>
    <n v="27064.880000000001"/>
    <n v="8.93"/>
    <n v="925"/>
    <n v="0"/>
    <n v="0"/>
    <s v="Nhava-sheva"/>
    <n v="26130.95"/>
    <n v="66.349999999999994"/>
    <n v="1733788.5325"/>
    <n v="8404333"/>
    <s v="21.06.2016"/>
    <s v="BKDN0461162100336397"/>
    <d v="2016-09-17T00:00:00"/>
    <s v="116216XUC000833"/>
    <n v="27064.880000000001"/>
    <d v="2016-08-11T00:00:00"/>
    <s v="fully uploaded"/>
  </r>
  <r>
    <n v="233"/>
    <s v="2016-17"/>
    <s v="VIL"/>
    <s v="VVF/TAL/EXP/0230/16-17"/>
    <s v="21.06.2016"/>
    <x v="2"/>
    <n v="9103750207"/>
    <m/>
    <s v="DTA"/>
    <s v="TALOJA"/>
    <s v="DIRECT"/>
    <s v="VVF LLC"/>
    <s v="USA"/>
    <s v="90 Days from B/L date"/>
    <s v="CIF"/>
    <s v="STEARIC ACID 90%"/>
    <s v="29157020/ 38237090"/>
    <s v="18.072"/>
    <s v="MT"/>
    <s v="USD"/>
    <n v="1380"/>
    <n v="24939.360000000001"/>
    <n v="8.23"/>
    <n v="925"/>
    <n v="0"/>
    <n v="0"/>
    <s v="Nhava-sheva"/>
    <n v="24006.13"/>
    <n v="66.349999999999994"/>
    <n v="1592806.7254999999"/>
    <n v="8405375"/>
    <s v="21.06.2016"/>
    <s v="BKDN0461162100336401"/>
    <d v="2016-09-17T00:00:00"/>
    <s v="116216XUC000837"/>
    <n v="24939.360000000001"/>
    <d v="2016-08-11T00:00:00"/>
    <s v="fully uploaded"/>
  </r>
  <r>
    <n v="234"/>
    <s v="2016-17"/>
    <s v="VIL"/>
    <s v="VVF/TAL/EXP/0231/16-17"/>
    <s v="21.06.2016"/>
    <x v="2"/>
    <n v="9103750208"/>
    <m/>
    <s v="DTA"/>
    <s v="TALOJA"/>
    <s v="DIRECT"/>
    <s v="IXOM PERU S.A.C."/>
    <s v="PERU"/>
    <s v="L/C 60 DAYS FROM B/L DATE"/>
    <s v="CFR"/>
    <s v="OTHER INDUSTRIAL FATTY ALCOHOL VEGAROL 1618 50:50 (CETO STEARYL ALCOHOL 50:50) PASTILLES/SATRTD - OCTDECN-1-OL (STRYL ALCHL) FATTY ALCOHOL VEGAROL 1898 (STEARYL ALCOHOL) PASTILLES/ OTHER ARTFCL WAXES AND PREPD WAXES NES. VEGAROL EW 100 (EMULSIFYING WAX)"/>
    <s v="38237090/29051700/34049090"/>
    <s v="24"/>
    <s v="MT"/>
    <s v="USD"/>
    <n v="1787"/>
    <n v="42888"/>
    <n v="0"/>
    <n v="1000"/>
    <n v="0"/>
    <n v="0"/>
    <s v="Nhava-sheva"/>
    <n v="41888"/>
    <n v="66.349999999999994"/>
    <n v="2779268.8"/>
    <n v="8405697"/>
    <s v="21.06.2016"/>
    <s v="BKDN0461162100336404"/>
    <d v="2016-09-17T00:00:00"/>
    <s v="116216XUC000846"/>
    <n v="42888"/>
    <d v="2016-08-29T00:00:00"/>
    <s v="fully uploaded"/>
  </r>
  <r>
    <n v="235"/>
    <s v="2016-17"/>
    <s v="VIL"/>
    <s v="VVF/TAL/EXP/0232/16-17"/>
    <s v="22.06.2016"/>
    <x v="2"/>
    <n v="9103750209"/>
    <m/>
    <s v="DTA"/>
    <s v="TALOJA"/>
    <s v="DIRECT"/>
    <s v="VVF LLC"/>
    <s v="USA"/>
    <s v="90 Days from B/L date"/>
    <s v="CIF"/>
    <s v="OTHER SATRTD ACYLC MNOCRBIXYLC ACDS ETC AND THR DRVTVS DISTILLED FATTY ACID C-22 BEHENIC ACID 90%"/>
    <s v="29159090"/>
    <s v="19.240"/>
    <s v="MT"/>
    <s v="USD"/>
    <n v="2824.2889812889816"/>
    <n v="54339.32"/>
    <n v="17.93"/>
    <n v="1600"/>
    <n v="0"/>
    <n v="0"/>
    <s v="Nhava-sheva"/>
    <n v="52721.39"/>
    <n v="66.349999999999994"/>
    <n v="3498064.2264999999"/>
    <n v="8426107"/>
    <s v="22.06.2016"/>
    <s v="BKDN0461162100336400"/>
    <d v="2016-09-17T00:00:00"/>
    <s v="116216XUC000836"/>
    <n v="54339.32"/>
    <d v="2016-08-11T00:00:00"/>
    <s v="fully uploaded"/>
  </r>
  <r>
    <n v="236"/>
    <s v="2016-17"/>
    <s v="VIL"/>
    <s v="VVF/TAL/EXP/0233/16-17"/>
    <s v="22.06.2016"/>
    <x v="2"/>
    <n v="9103750210"/>
    <m/>
    <s v="DTA"/>
    <s v="TALOJA"/>
    <s v="DIRECT"/>
    <s v="QUIMICOS INTEGRALES SAS"/>
    <s v="COLOMBIA"/>
    <s v="100% CAD"/>
    <s v="CFR"/>
    <s v="OTHER INDUSTRIAL FATTY ALCOHOL VEGAROL 1618 PS (CETO STEARYL ALCOHOL) PASTILLES"/>
    <s v="29051700/38237090"/>
    <s v="25"/>
    <s v="MT"/>
    <s v="USD"/>
    <n v="1282"/>
    <n v="32050"/>
    <n v="0"/>
    <n v="850"/>
    <n v="0"/>
    <n v="0"/>
    <s v="Nhava-sheva"/>
    <n v="31200"/>
    <n v="66.349999999999994"/>
    <n v="2070119.9999999998"/>
    <n v="8439454"/>
    <s v="23.06.2016"/>
    <s v="BKDN0461162100505966"/>
    <d v="2017-01-03T00:00:00"/>
    <s v="116216XSC001084"/>
    <n v="32050"/>
    <d v="2016-07-20T00:00:00"/>
    <s v="fully uploaded"/>
  </r>
  <r>
    <n v="237"/>
    <s v="2016-17"/>
    <s v="VIL"/>
    <s v="VVF/TAL/EXP/0234/16-17"/>
    <s v="30.06.2016"/>
    <x v="2"/>
    <n v="9103750232"/>
    <m/>
    <s v="DTA"/>
    <s v="TALOJA"/>
    <s v="DIRECT"/>
    <s v="VVF SINGAPORE PTE LTD."/>
    <s v="KENYA"/>
    <s v="30 Days from B/L date"/>
    <s v="CIF"/>
    <s v="OTHER INDUSTRIAL FATTY ALCOHOL VEGAROL 1618 TA (CETO STEARYL ALCOHOL) PASTILLES"/>
    <n v="38237090"/>
    <s v="16"/>
    <s v="MT"/>
    <s v="USD"/>
    <n v="1290"/>
    <n v="20640"/>
    <n v="6.81"/>
    <n v="438"/>
    <n v="0"/>
    <n v="0"/>
    <s v="Nhava-sheva"/>
    <n v="20195.189999999999"/>
    <n v="66.349999999999994"/>
    <n v="1339950.8564999998"/>
    <n v="8601088"/>
    <s v="30.06.2016"/>
    <s v="BKDN0461162100533391"/>
    <d v="2017-03-06T00:00:00"/>
    <s v="116217XUC000103"/>
    <n v="20640"/>
    <d v="2017-01-27T00:00:00"/>
    <s v="PAYMENT REALISED/NO BRC"/>
  </r>
  <r>
    <n v="238"/>
    <s v="2016-17"/>
    <s v="VIL"/>
    <s v="VVF/TAL/EXP/0235/16-17"/>
    <s v="23.06.2016"/>
    <x v="2"/>
    <s v="SEZ SUPPLY"/>
    <m/>
    <s v="DTA"/>
    <s v="TALOJA"/>
    <s v="DIRECT"/>
    <m/>
    <m/>
    <m/>
    <m/>
    <m/>
    <m/>
    <m/>
    <s v="MT"/>
    <m/>
    <m/>
    <m/>
    <m/>
    <m/>
    <m/>
    <m/>
    <s v="Nhava-sheva"/>
    <n v="0"/>
    <n v="66.349999999999994"/>
    <m/>
    <s v="SEZ SUPPLY"/>
    <m/>
    <s v="SEZ SUPPLY"/>
    <m/>
    <m/>
    <m/>
    <m/>
    <s v="SEZ SUPPLY"/>
  </r>
  <r>
    <n v="239"/>
    <s v="2016-17"/>
    <s v="VIL"/>
    <s v="VVF/TAL/EXP/0236/16-17"/>
    <s v="23.06.2016"/>
    <x v="2"/>
    <n v="9103750211"/>
    <m/>
    <s v="DTA"/>
    <s v="TALOJA"/>
    <s v="DIRECT"/>
    <s v="SIYEZA FINE CHEM (PTY) LTD."/>
    <s v="SOUTH AFRICA"/>
    <s v="100% CAD"/>
    <s v="CIF"/>
    <s v="OTHER INDUSTRIAL FATTY ALCOHOL VEGAROL 1618 TA (CETO STEARYL ALCOHOL) PASTILLES"/>
    <s v="38237090"/>
    <s v="16"/>
    <s v="MT"/>
    <s v="USD"/>
    <n v="1489"/>
    <n v="23824"/>
    <n v="7.86"/>
    <n v="450"/>
    <n v="0"/>
    <n v="0"/>
    <s v="Nhava-sheva"/>
    <n v="23366.14"/>
    <n v="66.349999999999994"/>
    <n v="1550343.3889999997"/>
    <n v="8449121"/>
    <s v="23.06.2016"/>
    <s v="BKDN0461162100531860"/>
    <d v="2017-02-17T00:00:00"/>
    <s v="116216XSC001501"/>
    <n v="23824"/>
    <d v="2016-07-12T00:00:00"/>
    <s v="fully uploaded"/>
  </r>
  <r>
    <n v="240"/>
    <s v="2016-17"/>
    <s v="VIL"/>
    <s v="VVF/TAL/EXP/0237/16-17"/>
    <s v="23.06.2016"/>
    <x v="2"/>
    <n v="9103750212"/>
    <d v="2016-06-23T00:00:00"/>
    <s v="DTA"/>
    <s v="TALOJA"/>
    <s v="DIRECT"/>
    <s v="VVF SINGAPORE PTE LTD"/>
    <s v="MALAYSIA"/>
    <s v="30 Days from B/L date"/>
    <s v="CIF"/>
    <s v="PALMITIC ACID 98%"/>
    <s v="29157010"/>
    <s v="98.020"/>
    <s v="MT"/>
    <s v="USD"/>
    <n v="735.59997959600082"/>
    <n v="72103.509999999995"/>
    <n v="23.79"/>
    <n v="1625"/>
    <n v="0"/>
    <n v="0"/>
    <s v="Nhava-sheva"/>
    <n v="70454.720000000001"/>
    <n v="66.349999999999994"/>
    <n v="4674670.6719999993"/>
    <n v="8449130"/>
    <s v="23.06.2016"/>
    <s v="BKDN0461162100505967"/>
    <d v="2017-01-03T00:00:00"/>
    <s v="116216XUC000839"/>
    <n v="72103.509999999995"/>
    <d v="2016-11-04T00:00:00"/>
    <s v="fully uploaded"/>
  </r>
  <r>
    <n v="241"/>
    <s v="2016-17"/>
    <s v="VIL"/>
    <s v="VVF/TAL/EXP/0238/16-17"/>
    <s v="23.06.2016"/>
    <x v="2"/>
    <n v="9103750213"/>
    <m/>
    <s v="DTA"/>
    <s v="TALOJA"/>
    <s v="DIRECT"/>
    <s v="LOREAL MFG MIDRAND (PTY) LTD."/>
    <s v="SOUTH AFRICA"/>
    <s v="60 Days from B/L date"/>
    <s v="CFR"/>
    <s v="SATRTD - HXADECAN-1-OL (CETYL ALCHL) FATTY ALCOHOL VEGAROL 1698 (CETYL ALCOHOL) PASTILLES/OTHER INDUSTRIAL FATTY ALCOHOL VEGAROL 1618 TA (CETO STEARYL ALCOHOL 30:70) PASTILLES"/>
    <s v="29051700/38237090"/>
    <s v="12.4"/>
    <s v="MT"/>
    <s v="USD"/>
    <n v="1375.241935483871"/>
    <n v="17053"/>
    <n v="0"/>
    <n v="450"/>
    <n v="0"/>
    <n v="0"/>
    <s v="Nhava-sheva"/>
    <n v="16603"/>
    <n v="66.349999999999994"/>
    <n v="1101609.0499999998"/>
    <n v="8449178"/>
    <s v="23.06.2016"/>
    <s v="BKDN0461162100505968"/>
    <d v="2017-01-03T00:00:00"/>
    <s v="116216XUC001077"/>
    <n v="17053"/>
    <d v="2016-08-23T00:00:00"/>
    <s v="fully uploaded"/>
  </r>
  <r>
    <n v="242"/>
    <s v="2016-17"/>
    <s v="VIL"/>
    <s v="VVF/TAL/EXP/0239/16-17"/>
    <s v="23.06.2016"/>
    <x v="2"/>
    <n v="9103750214"/>
    <d v="2016-06-23T00:00:00"/>
    <s v="DTA"/>
    <s v="TALOJA"/>
    <s v="DIRECT"/>
    <s v="VVF SINGAPORE PTE LTD."/>
    <s v="MALAYSIA"/>
    <s v="30 Days from B/L date"/>
    <s v="CIF"/>
    <s v="PALMITIC ACID 98%"/>
    <n v="29157010"/>
    <s v="99.310"/>
    <s v="MT"/>
    <s v="USD"/>
    <n v="735.60004027791763"/>
    <n v="73052.44"/>
    <n v="24.11"/>
    <n v="1625"/>
    <n v="0"/>
    <n v="0"/>
    <s v="Nhava-sheva"/>
    <n v="71403.33"/>
    <n v="66.349999999999994"/>
    <n v="4737610.9454999994"/>
    <n v="8449234"/>
    <s v="23.06.2016"/>
    <s v="BKDN0461162100505969"/>
    <d v="2017-01-03T00:00:00"/>
    <s v="116216XUC000840"/>
    <n v="73052.44"/>
    <d v="2016-11-10T00:00:00"/>
    <s v="fully uploaded- correction reqd in brc s/b no."/>
  </r>
  <r>
    <n v="243"/>
    <s v="2016-17"/>
    <s v="VIL"/>
    <s v="VVF/TAL/EXP/0240/16-17"/>
    <s v="24.06.2016"/>
    <x v="2"/>
    <n v="9103750224"/>
    <m/>
    <s v="DTA"/>
    <s v="TALOJA"/>
    <s v="DIRECT"/>
    <s v="OLEOTRADE INTERNATIONAL CO. LTD."/>
    <s v="JAPAN"/>
    <s v="100% CAD"/>
    <s v="CFR"/>
    <s v="OTHER INDUSTRIAL FATTY ALCOHOL VEGAROL 1822 (BEHENYL ALCOHOL) PASTILLES"/>
    <s v="38237090"/>
    <s v="2"/>
    <s v="MT"/>
    <s v="USD"/>
    <n v="3615"/>
    <n v="7230"/>
    <n v="0"/>
    <n v="75"/>
    <n v="0"/>
    <n v="0"/>
    <s v="Nhava-sheva"/>
    <n v="7155"/>
    <n v="66.349999999999994"/>
    <n v="474734.24999999994"/>
    <n v="8469354"/>
    <s v="24.06.2016"/>
    <s v="BKDN0461162100531862"/>
    <d v="2017-02-17T00:00:00"/>
    <s v="116216XSC001183"/>
    <n v="7230"/>
    <d v="2016-07-13T00:00:00"/>
    <s v="fully uploaded"/>
  </r>
  <r>
    <n v="244"/>
    <s v="2016-17"/>
    <s v="VIL"/>
    <s v="VVF/TAL/EXP/0241/16-17"/>
    <s v="24.06.2016"/>
    <x v="2"/>
    <n v="9103750225"/>
    <m/>
    <s v="DTA"/>
    <s v="TALOJA"/>
    <s v="DIRECT"/>
    <s v="INTERBEAUTY COSMETICS LTD."/>
    <s v="ISRAEL"/>
    <s v="60 Days from B/L date"/>
    <s v="CIF"/>
    <s v="SATRTD - HXADECAN-1-OL (CETYL ALCHL) FATTY ALCOHOL VEGAROL 1698 (CETYL ALCOHOL) PASTILLES/SATRTD - OCTDECN-1-OL (STRYL ALCHL) FATTY ALCOHOL VEGAROL 1898 STEARYL ALCOHOL)"/>
    <n v="29051700"/>
    <s v=".375"/>
    <s v="MT"/>
    <s v="USD"/>
    <n v="1760"/>
    <n v="660"/>
    <n v="0.22"/>
    <n v="75"/>
    <n v="0"/>
    <n v="0"/>
    <s v="Nhava-sheva"/>
    <n v="584.78"/>
    <n v="66.349999999999994"/>
    <n v="38800.152999999998"/>
    <n v="8469446"/>
    <s v="24.06.2016"/>
    <s v="BKDN0461162100505904"/>
    <d v="2017-01-03T00:00:00"/>
    <s v="116216XUC001332"/>
    <n v="660"/>
    <d v="2016-11-02T00:00:00"/>
    <s v="fully uploaded"/>
  </r>
  <r>
    <n v="245"/>
    <s v="2016-17"/>
    <s v="VIL"/>
    <s v="VVF/TAL/EXP/0242/16-17"/>
    <s v="24.06.2016"/>
    <x v="2"/>
    <n v="9103750218"/>
    <m/>
    <s v="DTA"/>
    <s v="TALOJA"/>
    <s v="DIRECT"/>
    <s v="CRODA EUROPE LIMITED."/>
    <s v="THE NETHERLANDS"/>
    <s v="60 Days from B/L date"/>
    <s v="CIF"/>
    <s v="OTHER INDUSTRIAL MONOCARBOXYLIC FATTY ACID DISTILLED FATTY ACID - C8/C10 (CAPRYLIC CAPRIC ACID)"/>
    <n v="38231900"/>
    <s v="19.650"/>
    <s v="MT"/>
    <s v="USD"/>
    <n v="4176"/>
    <n v="82058.399999999994"/>
    <n v="27.08"/>
    <n v="250"/>
    <n v="0"/>
    <n v="1599.51"/>
    <s v="Nhava-sheva"/>
    <n v="81781.319999999992"/>
    <n v="66.349999999999994"/>
    <n v="5426190.5819999995"/>
    <n v="8471000"/>
    <s v="24.06.2016"/>
    <s v="BKDN0461162100505905"/>
    <d v="2017-01-03T00:00:00"/>
    <s v="116216XUC000853"/>
    <n v="82058.399999999994"/>
    <d v="2016-10-03T00:00:00"/>
    <s v="fully uploaded"/>
  </r>
  <r>
    <n v="246"/>
    <s v="2016-17"/>
    <s v="VIL"/>
    <s v="VVF/TAL/EXP/0243/16-17"/>
    <d v="2016-06-24T00:00:00"/>
    <x v="2"/>
    <n v="9103750215"/>
    <m/>
    <s v="DTA"/>
    <s v="TALOJA"/>
    <s v="DIRECT"/>
    <s v="DABUR EGYPT LIMITED."/>
    <s v="EGYPT"/>
    <s v="30 Days from B/L date"/>
    <s v="CIF"/>
    <s v="SATRTD - HXADECAN-1-OL (CETYL ALCHL)FATTY ALCOHOL VEGAROL 1698 (CETYL ALCOHOL) PASTILLES / OTHER INDUSTRIAL FATTY ALCOHOL VEGAROL 1618 TA (CETO STEARYL ALCOHOL) PASTILLES"/>
    <s v="29051700/38237090"/>
    <s v="16"/>
    <s v="MT"/>
    <s v="USD"/>
    <n v="1347.5"/>
    <n v="21560"/>
    <n v="7.11"/>
    <n v="350"/>
    <n v="0"/>
    <n v="0"/>
    <s v="Nhava-sheva"/>
    <n v="21202.89"/>
    <n v="66.349999999999994"/>
    <n v="1406811.7514999998"/>
    <n v="8471075"/>
    <s v="24.06.2016"/>
    <s v="BKDN0461162100367283"/>
    <d v="2016-09-23T00:00:00"/>
    <s v="116216XUC000848"/>
    <n v="21202.89"/>
    <d v="2016-09-01T00:00:00"/>
    <s v="fully uploaded"/>
  </r>
  <r>
    <n v="247"/>
    <s v="2016-17"/>
    <s v="VIL"/>
    <s v="VVF/TAL/EXP/0244/16-17"/>
    <d v="2016-06-24T00:00:00"/>
    <x v="2"/>
    <n v="9103750216"/>
    <m/>
    <s v="DTA"/>
    <s v="TALOJA"/>
    <s v="DIRECT"/>
    <s v="PINEWOOD HEALTHCARE"/>
    <s v="IRELAND"/>
    <s v="100% CAD"/>
    <s v="FOB"/>
    <s v="OTHER INDUSTRIAL FATTY ALCOHOL VEGAROL 1618 TA (CETO STEARYL ALCOHOL) PASTILLES"/>
    <n v="38237090"/>
    <s v="12"/>
    <s v="MT"/>
    <s v="USD"/>
    <n v="2050"/>
    <n v="24600"/>
    <n v="0"/>
    <n v="0"/>
    <n v="0"/>
    <n v="0"/>
    <s v="Nhava-sheva"/>
    <n v="24600"/>
    <n v="66.349999999999994"/>
    <n v="1632209.9999999998"/>
    <n v="8473374"/>
    <s v="24.06.2016"/>
    <s v="BKDN0461162100336364"/>
    <d v="2016-09-17T00:00:00"/>
    <s v="116216XSC000870"/>
    <n v="24600"/>
    <d v="2016-07-28T00:00:00"/>
    <s v="fully uploaded"/>
  </r>
  <r>
    <n v="248"/>
    <s v="2016-17"/>
    <s v="VIL"/>
    <s v="VVF/TAL/EXP/0245/16-17"/>
    <d v="2016-06-24T00:00:00"/>
    <x v="2"/>
    <n v="9103750217"/>
    <m/>
    <s v="DTA"/>
    <s v="TALOJA"/>
    <s v="DIRECT"/>
    <s v="PINEWOOD HEALTHCARE"/>
    <s v="IRELAND"/>
    <s v="100% CAD"/>
    <s v="FOB"/>
    <s v="OTHER INDUSTRIAL FATTY ALCOHOL VEGAROL 1618 TA (CETO STEARYL ALCOHOL) PASTILLES"/>
    <n v="38237090"/>
    <s v="12"/>
    <s v="MT"/>
    <s v="USD"/>
    <n v="2050"/>
    <n v="24600"/>
    <n v="0"/>
    <n v="0"/>
    <n v="0"/>
    <n v="0"/>
    <s v="Nhava-sheva"/>
    <n v="24600"/>
    <n v="66.349999999999994"/>
    <n v="1632209.9999999998"/>
    <n v="8475985"/>
    <s v="24.06.2016"/>
    <s v="BKDN0461162100336361"/>
    <d v="2016-09-17T00:00:00"/>
    <s v="116216XSC000865"/>
    <n v="24600"/>
    <d v="2016-07-28T00:00:00"/>
    <s v="fully uploaded"/>
  </r>
  <r>
    <n v="249"/>
    <s v="2016-17"/>
    <s v="VIL"/>
    <s v="VVF/TAL/EXP/0246/16-17"/>
    <d v="2016-06-24T00:00:00"/>
    <x v="2"/>
    <s v="9103750222-223"/>
    <m/>
    <s v="DTA"/>
    <s v="TALOJA"/>
    <s v="DIRECT"/>
    <s v="SUNJIN BEAUTY SCIENCE CO., LTD."/>
    <s v="KOREA"/>
    <s v="100% CAD"/>
    <s v="CIF"/>
    <s v="OLEIC ACID DISTILLED FATTY ACID OLEIC ACID - 60"/>
    <n v="38231200"/>
    <s v="19.630"/>
    <s v="MT"/>
    <s v="USD"/>
    <n v="910"/>
    <n v="17863.3"/>
    <n v="5.89"/>
    <n v="450"/>
    <n v="0"/>
    <n v="157.04"/>
    <s v="Nhava-sheva"/>
    <n v="17407.41"/>
    <n v="66.349999999999994"/>
    <n v="1154981.6534999998"/>
    <n v="8475924"/>
    <s v="24.06.2016"/>
    <s v="BKDN0461162100336357"/>
    <d v="2016-09-17T00:00:00"/>
    <s v="116216XSC000845"/>
    <n v="17863.3"/>
    <d v="2016-08-11T00:00:00"/>
    <s v="fully uploaded"/>
  </r>
  <r>
    <n v="250"/>
    <s v="2016-17"/>
    <s v="VIL"/>
    <s v="VVF/TAL/EXP/0247/16-17"/>
    <d v="2016-06-25T00:00:00"/>
    <x v="2"/>
    <s v="9103750222-223"/>
    <m/>
    <s v="DTA"/>
    <s v="TALOJA"/>
    <s v="DIRECT"/>
    <s v="SUNJIN BEAUTY SCIENCE CO., LTD."/>
    <s v="KOREA"/>
    <s v="100% CAD"/>
    <s v="CIF"/>
    <s v="OLEIC ACID DISTILLED FATTY ACID OLEIC ACID - 60"/>
    <n v="38231200"/>
    <s v="19.93"/>
    <s v="MT"/>
    <s v="USD"/>
    <n v="910"/>
    <n v="18136.3"/>
    <n v="5.89"/>
    <n v="450"/>
    <n v="0"/>
    <n v="157.44"/>
    <s v="Nhava-sheva"/>
    <n v="17680.41"/>
    <n v="66.349999999999994"/>
    <n v="1173095.2034999998"/>
    <n v="8485024"/>
    <s v="25.06.2016"/>
    <s v="BKDN0461162100336358"/>
    <d v="2016-09-17T00:00:00"/>
    <s v="116216XSC000845"/>
    <n v="18136.3"/>
    <d v="2016-08-11T00:00:00"/>
    <s v="fully uploaded"/>
  </r>
  <r>
    <n v="251"/>
    <s v="2016-17"/>
    <s v="VIL"/>
    <s v="VVF/TAL/EXP/0248/16-17"/>
    <d v="2016-06-27T00:00:00"/>
    <x v="2"/>
    <n v="9103750219"/>
    <m/>
    <s v="DTA"/>
    <s v="TALOJA"/>
    <s v="DIRECT"/>
    <s v="OOO REVADA"/>
    <s v="RUSSIA"/>
    <s v="45 Days from B/L date"/>
    <s v="CFR"/>
    <s v="OTHER INDUSTRIAL FATTY ALCOHOL VEGAROL 1618 50:50 (MB) (CETO STEARYL ALCOHOL) PASTILLES"/>
    <n v="38237090"/>
    <s v="24"/>
    <s v="MT"/>
    <s v="USD"/>
    <n v="1321"/>
    <n v="31704"/>
    <n v="0"/>
    <n v="600"/>
    <n v="0"/>
    <n v="0"/>
    <s v="Nhava-sheva"/>
    <n v="31104"/>
    <n v="66.349999999999994"/>
    <n v="2063750.4"/>
    <n v="8513860"/>
    <s v="27.06.2016"/>
    <s v="BKDN0461162100531863"/>
    <d v="2017-02-17T00:00:00"/>
    <s v="116216XUC001500"/>
    <n v="31704"/>
    <d v="2016-08-30T00:00:00"/>
    <s v="fully uploaded"/>
  </r>
  <r>
    <n v="252"/>
    <s v="2016-17"/>
    <s v="VIL"/>
    <s v="VVF/TAL/EXP/0249/16-17"/>
    <d v="2016-06-27T00:00:00"/>
    <x v="2"/>
    <n v="9103750221"/>
    <m/>
    <s v="DTA"/>
    <s v="TALOJA"/>
    <s v="DIRECT"/>
    <s v="COLGATE-PALMOLIVE morocco"/>
    <s v="morocco"/>
    <s v="90 Days from B/L date"/>
    <s v="CFR"/>
    <s v="OTHER INDUSTRIAL FATTY ALCOHOL VEGAROL 22 (BEHENYL ALCOHOL) PASTILLES"/>
    <n v="38237090"/>
    <s v="8.4"/>
    <s v="MT"/>
    <s v="USD"/>
    <n v="3668.9999999999995"/>
    <n v="30819.599999999999"/>
    <n v="0"/>
    <n v="350"/>
    <n v="0"/>
    <n v="0"/>
    <s v="Nhava-sheva"/>
    <n v="30469.599999999999"/>
    <n v="66.349999999999994"/>
    <n v="2021657.9599999997"/>
    <n v="8513872"/>
    <s v="27.06.2016"/>
    <s v="BKDN0461162100505970"/>
    <d v="2017-01-03T00:00:00"/>
    <s v="116216XUC000852"/>
    <n v="30819.599999999999"/>
    <d v="2016-10-14T00:00:00"/>
    <s v="fully uploaded"/>
  </r>
  <r>
    <n v="253"/>
    <s v="2016-17"/>
    <s v="VIL"/>
    <s v="VVF/TAL/EXP/0250/16-17"/>
    <d v="2016-06-27T00:00:00"/>
    <x v="2"/>
    <n v="9103750220"/>
    <m/>
    <s v="DTA"/>
    <s v="TALOJA"/>
    <s v="DIRECT"/>
    <s v="AKZO NOBEL SURFACE CHEMISTRY AB"/>
    <s v="sweden"/>
    <s v="60 Days from B/L date"/>
    <s v="CIF"/>
    <s v="OTHER SATRDT ACYLC MNOCRBIXYLC ACDS DISTILLED FATTY ACID - C10 (CAPRIC ACID 99%)"/>
    <n v="29159090"/>
    <s v="98.360"/>
    <s v="MT"/>
    <s v="EUR"/>
    <n v="2849"/>
    <n v="280227.64"/>
    <n v="92.48"/>
    <n v="11385.75"/>
    <n v="0"/>
    <n v="5205.21"/>
    <s v="Nhava-sheva"/>
    <n v="268749.41000000003"/>
    <n v="74.3"/>
    <n v="19968081.163000003"/>
    <n v="8521998"/>
    <s v="27.06.2016"/>
    <s v="BKDN0461162100505891"/>
    <d v="2017-01-03T00:00:00"/>
    <s v="116216XUC000867"/>
    <n v="280227.64"/>
    <d v="2016-10-05T00:00:00"/>
    <s v="fully uploaded"/>
  </r>
  <r>
    <n v="254"/>
    <s v="2016-17"/>
    <s v="VIL"/>
    <s v="VVF/TAL/EXP/0251/16-17"/>
    <s v="SEZ SUPPLY"/>
    <x v="2"/>
    <s v="SEZ SUPPLY"/>
    <m/>
    <s v="DTA"/>
    <s v="TALOJA"/>
    <s v="SEZ"/>
    <m/>
    <s v="INDIA"/>
    <m/>
    <m/>
    <m/>
    <m/>
    <m/>
    <m/>
    <m/>
    <m/>
    <n v="0"/>
    <m/>
    <m/>
    <m/>
    <m/>
    <m/>
    <n v="0"/>
    <m/>
    <m/>
    <s v="SEZ SUPPLY"/>
    <m/>
    <s v="SEZ SUPPLY"/>
    <m/>
    <m/>
    <m/>
    <m/>
    <s v="SEZ SUPPLY"/>
  </r>
  <r>
    <n v="255"/>
    <s v="2016-17"/>
    <s v="VIL"/>
    <s v="VVF/TAL/EXP/0252/16-17"/>
    <d v="2016-06-28T00:00:00"/>
    <x v="2"/>
    <n v="9103750226"/>
    <m/>
    <s v="DTA"/>
    <s v="TALOJA"/>
    <s v="DIRECT"/>
    <s v="VVF LLC"/>
    <s v="USA"/>
    <s v="90 Days from B/L date"/>
    <s v="CIF"/>
    <s v="OTHER INDUSTRIAL FATTY ALCOHOL VEGAROL 1618 50:50 (CETO STEARYL ALCOHOL) NF, PASTILLES"/>
    <n v="38237090"/>
    <s v="18.14"/>
    <s v="MT"/>
    <s v="USD"/>
    <n v="1411"/>
    <n v="25595.54"/>
    <n v="8.4499999999999993"/>
    <n v="1600"/>
    <n v="0"/>
    <n v="0"/>
    <s v="Nhava-sheva"/>
    <n v="23987.09"/>
    <n v="66.349999999999994"/>
    <n v="1591543.4214999999"/>
    <n v="8543758"/>
    <s v="28.06.2016"/>
    <s v="BKDN0461162100336433"/>
    <d v="2016-09-17T00:00:00"/>
    <s v="116216XUC000968"/>
    <n v="25595.54"/>
    <d v="2016-08-11T00:00:00"/>
    <s v="fully uploaded"/>
  </r>
  <r>
    <n v="256"/>
    <s v="2016-17"/>
    <s v="VIL"/>
    <s v="VVF/TAL/EXP/0253/16-17"/>
    <d v="2016-06-28T00:00:00"/>
    <x v="2"/>
    <s v="9103750233-234-235"/>
    <m/>
    <s v="DTA"/>
    <s v="TALOJA"/>
    <s v="DIRECT"/>
    <s v="VVF SINGAPORE PTE LTD.,"/>
    <s v="MALAYSIA"/>
    <s v="30 Days from B/L date"/>
    <s v="CIF"/>
    <s v="PALMITIC ACID 98%"/>
    <n v="29157010"/>
    <s v="38.750"/>
    <s v="MT"/>
    <s v="USD"/>
    <n v="735.6"/>
    <n v="28504.5"/>
    <n v="9.41"/>
    <n v="700"/>
    <n v="0"/>
    <n v="0"/>
    <s v="Nhava-sheva"/>
    <n v="27795.09"/>
    <n v="66.349999999999994"/>
    <n v="1844204.2214999998"/>
    <n v="8543800"/>
    <s v="28.06.2016"/>
    <s v="not in sudesh list"/>
    <m/>
    <s v="116216XUC001317"/>
    <m/>
    <m/>
    <s v="PAYMENT REALISED"/>
  </r>
  <r>
    <n v="257"/>
    <s v="2016-17"/>
    <s v="VIL"/>
    <s v="VVF/TAL/EXP/0254/16-17"/>
    <d v="2016-06-29T00:00:00"/>
    <x v="2"/>
    <n v="9103750227"/>
    <d v="2016-07-02T00:00:00"/>
    <s v="DTA"/>
    <s v="TALOJA"/>
    <s v="DIRECT"/>
    <s v="VVF SINGAPORE PTE LTD."/>
    <s v="JORDAN"/>
    <s v="30 Days from B/L date"/>
    <s v="CIF"/>
    <s v="OTHER INDUSTRIAL FATTY ALCOHOL VEGAROL 1618 TA (CETO STEARYL ALCOHOL) PASTILLES / SATRTD - HXADECAN-1-OL (CETYL ALCHL) FATTY ALCOHOL VEGAROL 1698 (CETYL ALCOHOL) PASTILLES"/>
    <s v="38237090/29051700"/>
    <s v="16"/>
    <s v="MT"/>
    <s v="USD"/>
    <n v="1375"/>
    <n v="22000"/>
    <n v="7.26"/>
    <n v="360"/>
    <n v="0"/>
    <n v="0"/>
    <s v="Nhava-sheva"/>
    <n v="21632.74"/>
    <n v="66.349999999999994"/>
    <n v="1435332.2989999999"/>
    <n v="8567368"/>
    <s v="29.06.2016"/>
    <s v="BKDN0461162100505971"/>
    <d v="2017-01-03T00:00:00"/>
    <s v="116216XUC001192"/>
    <n v="22000"/>
    <d v="2016-09-27T00:00:00"/>
    <s v="fully uploaded"/>
  </r>
  <r>
    <n v="258"/>
    <s v="2016-17"/>
    <s v="VIL"/>
    <s v="VVF/TAL/EXP/0255/16-17"/>
    <d v="2016-06-29T00:00:00"/>
    <x v="2"/>
    <n v="9103750228"/>
    <m/>
    <s v="DTA"/>
    <s v="TALOJA"/>
    <s v="DIRECT"/>
    <s v="POLYRHEO INC"/>
    <s v="BRAZIL"/>
    <s v="100% CAD"/>
    <s v="FOB"/>
    <s v="OTHER INDUSTRIAL FATTY ALCOHOL VEGAROL 1618 TA (CETO STEARYL ALCOHOL) PASTILLES"/>
    <n v="38237090"/>
    <s v="48"/>
    <s v="MT"/>
    <s v="USD"/>
    <n v="1350"/>
    <n v="64800"/>
    <n v="0"/>
    <n v="0"/>
    <n v="0"/>
    <n v="0"/>
    <s v="Nhava-sheva"/>
    <n v="64800"/>
    <n v="66.349999999999994"/>
    <n v="4299480"/>
    <n v="8567411"/>
    <s v="29.06.2016"/>
    <s v="BKDN0461162100505973"/>
    <d v="2017-01-03T00:00:00"/>
    <s v="116216XSC001075"/>
    <n v="64800"/>
    <d v="2016-07-25T00:00:00"/>
    <s v="fully uploaded"/>
  </r>
  <r>
    <n v="259"/>
    <s v="2016-17"/>
    <s v="VIL"/>
    <s v="VVF/TAL/EXP/0256/16-17"/>
    <d v="2016-06-29T00:00:00"/>
    <x v="2"/>
    <s v="9103750233-234-235"/>
    <m/>
    <s v="DTA"/>
    <s v="TALOJA"/>
    <s v="DIRECT"/>
    <s v="VVF SINGAPORE PTE LTD.,"/>
    <s v="MALAYSIA"/>
    <s v="30 Days from B/L date"/>
    <s v="CIF"/>
    <s v="PALMITIC ACID 98%"/>
    <n v="29157010"/>
    <s v="57.790"/>
    <s v="MT"/>
    <s v="USD"/>
    <n v="735.59993078387265"/>
    <n v="42510.32"/>
    <n v="14.03"/>
    <n v="1050"/>
    <n v="0"/>
    <n v="0"/>
    <s v="Nhava-sheva"/>
    <n v="41446.29"/>
    <n v="66.349999999999994"/>
    <n v="2749961.3414999996"/>
    <n v="8568467"/>
    <s v="29.06.2016"/>
    <s v="not in sudesh list"/>
    <m/>
    <s v="116216XUC001317"/>
    <m/>
    <m/>
    <s v="payment not realised"/>
  </r>
  <r>
    <n v="260"/>
    <s v="2016-17"/>
    <s v="VIL"/>
    <s v="VVF/TAL/EXP/0257/16-17"/>
    <d v="2016-06-29T00:00:00"/>
    <x v="2"/>
    <n v="9103750229"/>
    <m/>
    <s v="DTA"/>
    <s v="TALOJA"/>
    <s v="DIRECT"/>
    <s v="VVF LLC"/>
    <s v="USA"/>
    <s v="90 Days from B/L date"/>
    <s v="CIF"/>
    <s v="OTHER INDUSTRIAL FATTY ALCOHOL VEGAROL 1618 50:50 (CETO STEARYL ALCOHOL) NF, PASTILLES"/>
    <n v="38237090"/>
    <s v="18.14"/>
    <s v="MT"/>
    <s v="USD"/>
    <n v="1380"/>
    <n v="25033.200000000001"/>
    <n v="8.26"/>
    <n v="900"/>
    <n v="0"/>
    <n v="0"/>
    <s v="Nhava-sheva"/>
    <n v="24124.940000000002"/>
    <n v="66.349999999999994"/>
    <n v="1600689.7690000001"/>
    <n v="8572986"/>
    <s v="29.06.2016"/>
    <s v="BKDN0461162100336425"/>
    <d v="2016-09-17T00:00:00"/>
    <s v="116216XUC000964"/>
    <n v="25033.200000000001"/>
    <d v="2016-08-11T00:00:00"/>
    <s v="fully uploaded"/>
  </r>
  <r>
    <n v="261"/>
    <s v="2016-17"/>
    <s v="VIL"/>
    <s v="VVF/TAL/EXP/0258/16-17"/>
    <s v="SEZ SUPPLY"/>
    <x v="2"/>
    <s v="SEZ SUPPLY"/>
    <m/>
    <s v="DTA"/>
    <s v="TALOJA"/>
    <s v="SEZ"/>
    <m/>
    <s v="INDIA"/>
    <m/>
    <m/>
    <m/>
    <m/>
    <m/>
    <m/>
    <m/>
    <m/>
    <n v="0"/>
    <m/>
    <m/>
    <m/>
    <m/>
    <m/>
    <n v="0"/>
    <m/>
    <m/>
    <s v="SEZ SUPPLY"/>
    <m/>
    <s v="SEZ SUPPLY"/>
    <m/>
    <m/>
    <m/>
    <m/>
    <s v="SEZ SUPPLY"/>
  </r>
  <r>
    <n v="262"/>
    <s v="2016-17"/>
    <s v="VIL"/>
    <s v="VVF/TAL/EXP/0259/16-17"/>
    <d v="2016-06-30T00:00:00"/>
    <x v="2"/>
    <n v="9103750230"/>
    <m/>
    <s v="DTA"/>
    <s v="TALOJA"/>
    <s v="DIRECT"/>
    <s v="MANUCHAR NV"/>
    <s v="UAE"/>
    <s v="100% CAD"/>
    <s v="CIF"/>
    <s v="OTHER INDUSTRIAL FATTY ALCOHOL VEGAROL 1618 TA (CETO STEARYL ALCOHOL) PASTILLES"/>
    <n v="38237090"/>
    <s v="16"/>
    <s v="MT"/>
    <s v="USD"/>
    <n v="1406"/>
    <n v="22496"/>
    <n v="7.42"/>
    <n v="50"/>
    <n v="0"/>
    <n v="0"/>
    <s v="Nhava-sheva"/>
    <n v="22438.58"/>
    <n v="66.349999999999994"/>
    <n v="1488799.7830000001"/>
    <n v="8591833"/>
    <s v="30.06.2016"/>
    <s v="BKDN0461162100531898"/>
    <d v="2017-02-17T00:00:00"/>
    <s v="116216XSC001499"/>
    <n v="22496"/>
    <d v="2016-07-11T00:00:00"/>
    <s v="fully uploaded"/>
  </r>
  <r>
    <n v="263"/>
    <s v="2016-17"/>
    <s v="VIL"/>
    <s v="VVF/TAL/EXP/0260/16-17"/>
    <d v="2016-06-30T00:00:00"/>
    <x v="2"/>
    <n v="9103750231"/>
    <m/>
    <s v="DTA"/>
    <s v="TALOJA"/>
    <s v="DIRECT"/>
    <s v="AMKA PRODUCTS (PTY) LTD."/>
    <s v="South Africa"/>
    <s v="100% CAD"/>
    <s v="CFR"/>
    <s v="OTHER INDUSTRIAL FATTY ALCOHOL VEGAROL 1618 TA (CETO STEARYL ALCOHOL) PASTILLES"/>
    <n v="38237090"/>
    <s v="48"/>
    <s v="MT"/>
    <s v="USD"/>
    <n v="1315"/>
    <n v="63120"/>
    <n v="0"/>
    <n v="1660"/>
    <n v="0"/>
    <n v="960"/>
    <s v="Nhava-sheva"/>
    <n v="61460"/>
    <n v="66.349999999999994"/>
    <n v="4077870.9999999995"/>
    <n v="8598779"/>
    <s v="30.06.2016"/>
    <s v="BKDN0461162100336362"/>
    <d v="2016-09-17T00:00:00"/>
    <s v="116216XSC000866"/>
    <n v="63120"/>
    <d v="2016-08-09T00:00:00"/>
    <s v="fully uploaded"/>
  </r>
  <r>
    <n v="264"/>
    <s v="2016-17"/>
    <s v="VIL"/>
    <s v="VVF/TAL/EXP/0261/16-17"/>
    <d v="2016-06-30T00:00:00"/>
    <x v="2"/>
    <s v="9103750236-237"/>
    <m/>
    <s v="DTA"/>
    <s v="TALOJA"/>
    <s v="DIRECT"/>
    <s v="AMKA PRODUCTS (PTY) LTD."/>
    <s v="South Africa"/>
    <s v="100% CAD"/>
    <s v="CFR"/>
    <s v="OTHER INDUSTRIAL FATTY ALCOHOL VEGAROL 1618 TA (CETO STEARYL ALCOHOL) PASTILLES"/>
    <n v="38237090"/>
    <s v="36"/>
    <s v="MT"/>
    <s v="USD"/>
    <n v="1315"/>
    <n v="47340"/>
    <n v="0"/>
    <n v="1245"/>
    <n v="0"/>
    <n v="720"/>
    <s v="Nhava-sheva"/>
    <n v="46095"/>
    <n v="66.349999999999994"/>
    <n v="3058403.2499999995"/>
    <n v="8604516"/>
    <s v="01.07.2016"/>
    <s v="BKDN0461162100336365"/>
    <d v="2016-09-17T00:00:00"/>
    <s v="116216XSC000871"/>
    <n v="47340"/>
    <d v="2016-07-28T00:00:00"/>
    <s v="fully uploaded"/>
  </r>
  <r>
    <n v="265"/>
    <s v="2016-17"/>
    <s v="VIL"/>
    <s v="VVF/TAL/EXP/0262/16-17"/>
    <d v="2016-06-30T00:00:00"/>
    <x v="2"/>
    <s v="9103750233-234-235"/>
    <m/>
    <s v="DTA"/>
    <s v="TALOJA"/>
    <s v="DIRECT"/>
    <s v="VVF SINGAPORE PTE LTD.,"/>
    <s v="MALAYSIA"/>
    <s v="30 Days from B/L date"/>
    <s v="CIF"/>
    <s v="PALMITIC ACID 98%"/>
    <n v="29157010"/>
    <s v="39.140"/>
    <s v="MT"/>
    <s v="USD"/>
    <n v="735.5998978027593"/>
    <n v="28791.38"/>
    <n v="9.5"/>
    <n v="650"/>
    <n v="0"/>
    <n v="0"/>
    <s v="Nhava-sheva"/>
    <n v="28131.88"/>
    <n v="66.349999999999994"/>
    <n v="1866550.2379999999"/>
    <n v="8603867"/>
    <s v="01.07.2016"/>
    <s v="not in sudesh list"/>
    <m/>
    <s v="116216XUC001317"/>
    <m/>
    <m/>
    <s v="payment not realised"/>
  </r>
  <r>
    <n v="266"/>
    <s v="2016-17"/>
    <s v="VIL"/>
    <s v="VVF/TAL/EXP/0263/16-17"/>
    <s v="01.07.2016"/>
    <x v="3"/>
    <s v="SEZ DAHEJ, GUJARAT"/>
    <m/>
    <s v="DTA"/>
    <s v="TALOJA"/>
    <s v="SEZ"/>
    <m/>
    <s v="INDIA"/>
    <m/>
    <m/>
    <m/>
    <m/>
    <m/>
    <m/>
    <m/>
    <m/>
    <m/>
    <m/>
    <m/>
    <m/>
    <m/>
    <m/>
    <n v="0"/>
    <n v="66.349999999999994"/>
    <m/>
    <s v="SEZ DAHEJ, GUJARAT"/>
    <s v="-"/>
    <s v="SEZ DAHEJ, GUJARAT"/>
    <m/>
    <m/>
    <m/>
    <m/>
    <s v="SEZ SUPPLY"/>
  </r>
  <r>
    <n v="267"/>
    <s v="2016-17"/>
    <s v="VIL"/>
    <s v="VVF/TAL/EXP/0264/16-17"/>
    <d v="2016-07-08T00:00:00"/>
    <x v="3"/>
    <n v="9103750247"/>
    <m/>
    <s v="DTA"/>
    <s v="TALOJA"/>
    <s v="DIRECT"/>
    <s v="TEVA PHARMACEUTICAL WORKS LTD."/>
    <s v="HUNGARY- merchant export"/>
    <s v="60 Days from B/L date"/>
    <s v="CIF"/>
    <s v="PALMITIC ACID 98%"/>
    <n v="29157010"/>
    <n v="0.5"/>
    <s v="MT"/>
    <s v="USD"/>
    <n v="5000"/>
    <n v="2500"/>
    <n v="0.83"/>
    <n v="843.42"/>
    <n v="0"/>
    <n v="0"/>
    <s v="INBOM4"/>
    <n v="1655.75"/>
    <n v="66.55"/>
    <n v="110190.16"/>
    <n v="8770618"/>
    <s v="11.07.2016"/>
    <s v="BKID0000160160969785"/>
    <d v="2016-09-28T00:00:00"/>
    <s v="0160FBC16001018"/>
    <n v="2465"/>
    <d v="2016-09-27T00:00:00"/>
    <s v="fully uploaded"/>
  </r>
  <r>
    <n v="268"/>
    <s v="2016-17"/>
    <s v="VIL"/>
    <s v="VVF/TAL/EXP/0265/16-17"/>
    <d v="2016-07-01T00:00:00"/>
    <x v="3"/>
    <s v="9103750236-237"/>
    <m/>
    <s v="DTA"/>
    <s v="TALOJA"/>
    <s v="DIRECT"/>
    <s v="AMKA PRODUCTS (PTY) LTD."/>
    <s v="South Africa"/>
    <s v="100% CAD"/>
    <s v="CFR"/>
    <s v="OTHER INDUSTRIAL FATTY ALCOHOL VEGAROL 1618 TA (CETO STEARYL ALCOHOL) NF, PASTILLES"/>
    <n v="38237090"/>
    <n v="12"/>
    <s v="MT"/>
    <s v="USD"/>
    <n v="1315"/>
    <n v="15780"/>
    <n v="0"/>
    <n v="415"/>
    <n v="0"/>
    <n v="240"/>
    <s v="Nhava-sheva"/>
    <n v="15365"/>
    <n v="66.349999999999994"/>
    <n v="1019467.75"/>
    <n v="8620655"/>
    <d v="2016-07-01T00:00:00"/>
    <s v="BKDN0461162100336366"/>
    <d v="2016-09-17T00:00:00"/>
    <s v="116216XSC000871"/>
    <n v="15780"/>
    <d v="2016-07-25T00:00:00"/>
    <s v="fully uploaded"/>
  </r>
  <r>
    <n v="269"/>
    <s v="2016-17"/>
    <s v="VIL"/>
    <s v="VVF/TAL/EXP/0266/16-17"/>
    <d v="2016-07-01T00:00:00"/>
    <x v="3"/>
    <n v="9103750238"/>
    <m/>
    <s v="DTA"/>
    <s v="TALOJA"/>
    <s v="DIRECT"/>
    <s v="ALLIANCE TIRE COMPANY"/>
    <s v="ISRAEL"/>
    <s v="100% CAD"/>
    <s v="FOB"/>
    <s v="OTHER STEARIC ACID-STEARIC ACID -UTSR"/>
    <n v="38231190"/>
    <n v="12"/>
    <s v="MT"/>
    <s v="USD"/>
    <n v="700"/>
    <n v="8400"/>
    <n v="0"/>
    <n v="0"/>
    <n v="0"/>
    <n v="0"/>
    <s v="Nhava-sheva"/>
    <n v="8400"/>
    <n v="66.349999999999994"/>
    <n v="557340"/>
    <n v="8623616"/>
    <d v="2016-07-01T00:00:00"/>
    <s v="BKDN0461162100336359"/>
    <d v="2016-09-17T00:00:00"/>
    <s v="116216XSC000851"/>
    <n v="8400"/>
    <d v="2016-07-20T00:00:00"/>
    <s v="fully uploaded"/>
  </r>
  <r>
    <n v="270"/>
    <s v="2016-17"/>
    <s v="VIL"/>
    <s v="VVF/TAL/EXP/0267/16-17"/>
    <d v="2016-07-04T00:00:00"/>
    <x v="3"/>
    <s v="9103750239-240"/>
    <m/>
    <s v="DTA"/>
    <s v="TALOJA"/>
    <s v="DIRECT"/>
    <s v="POLYRHEO INC"/>
    <s v="BRAZIL"/>
    <s v="100% CAD"/>
    <s v="FOB"/>
    <s v="OTHER INDUSTRIAL FATTY ALCOHOL VEGAROL 1618 TA (CETO STEARYL ALCOHOL) PASTILLES"/>
    <n v="38237090"/>
    <s v="120"/>
    <s v="MT"/>
    <s v="USD"/>
    <n v="1350"/>
    <n v="162000"/>
    <n v="0"/>
    <n v="0"/>
    <n v="0"/>
    <n v="0"/>
    <s v="Nhava-sheva"/>
    <n v="162000"/>
    <n v="66.349999999999994"/>
    <n v="10748700"/>
    <n v="8667320"/>
    <s v="04.07.2016"/>
    <s v="BKDN0461162100505974"/>
    <d v="2017-01-03T00:00:00"/>
    <s v="116216XSC001076"/>
    <n v="162000"/>
    <d v="2016-07-25T00:00:00"/>
    <s v="fully uploaded"/>
  </r>
  <r>
    <n v="271"/>
    <s v="2016-17"/>
    <s v="VIL"/>
    <s v="VVF/TAL/EXP/0268/16-17"/>
    <d v="2016-07-05T00:00:00"/>
    <x v="3"/>
    <s v="9103750239-240"/>
    <m/>
    <s v="DTA"/>
    <s v="TALOJA"/>
    <s v="DIRECT"/>
    <s v="POLYRHEO INC"/>
    <s v="BRAZIL"/>
    <s v="100% CAD"/>
    <s v="FOB"/>
    <s v="OTHER INDUSTRIAL FATTY ALCOHOL VEGAROL 1618 TA (CETO STEARYL ALCOHOL) PASTILLES "/>
    <n v="38237090"/>
    <s v="48"/>
    <s v="MT"/>
    <s v="USD"/>
    <n v="1350"/>
    <n v="64800"/>
    <n v="0"/>
    <n v="0"/>
    <n v="0"/>
    <n v="0"/>
    <s v="Nhava-sheva"/>
    <n v="64800"/>
    <n v="66.349999999999994"/>
    <n v="4299480"/>
    <n v="8697521"/>
    <s v="06.07.2016"/>
    <s v="BKDN0461162100505975"/>
    <d v="2017-01-03T00:00:00"/>
    <s v="116216XSC001076"/>
    <n v="64800"/>
    <d v="2016-07-25T00:00:00"/>
    <s v="fully uploaded"/>
  </r>
  <r>
    <n v="272"/>
    <s v="2016-17"/>
    <s v="VIL"/>
    <s v="VVF/TAL/EXP/0269/16-17"/>
    <s v="06.07.2016"/>
    <x v="3"/>
    <s v="SEZ MUNDRA"/>
    <m/>
    <s v="DTA"/>
    <s v="TALOJA"/>
    <s v="SEZ"/>
    <m/>
    <s v="INDIA"/>
    <m/>
    <m/>
    <m/>
    <n v="38231900"/>
    <n v="25.81"/>
    <s v="MT"/>
    <m/>
    <m/>
    <n v="0"/>
    <m/>
    <m/>
    <m/>
    <m/>
    <m/>
    <n v="0"/>
    <n v="66.349999999999994"/>
    <m/>
    <s v="SEZ MUNDRA"/>
    <m/>
    <s v="SEZ MUNDRA"/>
    <m/>
    <m/>
    <m/>
    <m/>
    <s v="SEZ SUPPLY"/>
  </r>
  <r>
    <n v="273"/>
    <s v="2016-17"/>
    <s v="VIL"/>
    <s v="VVF/TAL/EXP/0270/16-17"/>
    <s v="06.07.2016"/>
    <x v="3"/>
    <s v="SEZ MUNDRA"/>
    <m/>
    <s v="DTA"/>
    <s v="TALOJA"/>
    <s v="SEZ"/>
    <m/>
    <s v="INDIA"/>
    <m/>
    <m/>
    <m/>
    <n v="38231900"/>
    <n v="24.17"/>
    <s v="MT"/>
    <m/>
    <m/>
    <n v="0"/>
    <m/>
    <m/>
    <m/>
    <m/>
    <m/>
    <n v="0"/>
    <n v="66.349999999999994"/>
    <m/>
    <s v="SEZ MUNDRA"/>
    <m/>
    <s v="SEZ MUNDRA"/>
    <m/>
    <m/>
    <m/>
    <m/>
    <s v="SEZ SUPPLY"/>
  </r>
  <r>
    <n v="274"/>
    <s v="2016-17"/>
    <s v="VIL"/>
    <s v="VVF/TAL/EXP/0271/16-17"/>
    <d v="2016-07-06T00:00:00"/>
    <x v="3"/>
    <n v="9103750241"/>
    <m/>
    <s v="DTA"/>
    <s v="TALOJA"/>
    <s v="DIRECT"/>
    <s v="VVF LLC"/>
    <s v="USA"/>
    <s v="90 Days from B/L date"/>
    <s v="CIF"/>
    <s v="OTHER INDUSTRIAL FATTY ALCOHOL VEGAROL 1618 TA (CETO STEARYL ALCOHOL) NF, PASTILLES"/>
    <n v="38237090"/>
    <s v="39.460"/>
    <s v="MT"/>
    <s v="USD"/>
    <n v="1419"/>
    <n v="55993.74"/>
    <n v="18.48"/>
    <n v="3400"/>
    <n v="0"/>
    <n v="0"/>
    <s v="Nhava-sheva"/>
    <n v="52575.259999999995"/>
    <n v="66.349999999999994"/>
    <n v="3488368.5"/>
    <n v="8705569"/>
    <s v="06.07.2016"/>
    <s v="BKDN0461162100336423"/>
    <d v="2016-09-17T00:00:00"/>
    <s v="116216XUC000963"/>
    <n v="55993.74"/>
    <d v="2016-08-11T00:00:00"/>
    <s v="fully uploaded"/>
  </r>
  <r>
    <n v="275"/>
    <s v="2016-17"/>
    <s v="VIL"/>
    <s v="VVF/TAL/EXP/0272/16-17"/>
    <d v="2016-07-06T00:00:00"/>
    <x v="3"/>
    <n v="9103750246"/>
    <m/>
    <s v="DTA"/>
    <s v="TALOJA"/>
    <s v="DIRECT"/>
    <s v="COLGATE-PALMOLIVE VIETNAM LTD."/>
    <s v="VIETNAM"/>
    <s v="60 Days from B/L date"/>
    <s v="CIF"/>
    <s v="OTHER INDUSTRIAL FATTY ALCOHOL VEGAROL 22-70 (BEHENYL ALCOHOL C22 - MIN. 70%) PASTILLES"/>
    <n v="38237090"/>
    <s v="1"/>
    <s v="MT"/>
    <s v="USD"/>
    <n v="4940"/>
    <n v="4940"/>
    <n v="1.63"/>
    <n v="978.21"/>
    <n v="0"/>
    <n v="0"/>
    <s v="mumbai airport"/>
    <n v="3960.16"/>
    <n v="66.55"/>
    <n v="263548.65000000002"/>
    <n v="8725720"/>
    <s v="07.07.2016"/>
    <s v="BKID0000160160964089"/>
    <d v="2016-09-20T00:00:00"/>
    <s v="0160FBC16000957"/>
    <n v="4910"/>
    <d v="2016-09-19T00:00:00"/>
    <s v="fully uploaded"/>
  </r>
  <r>
    <n v="276"/>
    <s v="2016-17"/>
    <s v="VIL"/>
    <s v="VVF/TAL/EXP/0273/16-17"/>
    <s v="07.07.2016"/>
    <x v="3"/>
    <n v="9103750242"/>
    <d v="2016-07-11T00:00:00"/>
    <s v="DTA"/>
    <s v="TALOJA"/>
    <s v="DIRECT"/>
    <s v="VVF LLC"/>
    <s v="U.S.A."/>
    <s v="90 Days from B/L date"/>
    <s v="CIF"/>
    <s v="OTHER INDUSTRIAL FATTY ALCOHOL VEGAROL 1618 TA (CETO STEARYL ALCOHOL) NF, PASTILLES"/>
    <n v="380237090"/>
    <n v="19.73"/>
    <s v="MT"/>
    <s v="USD"/>
    <n v="1380"/>
    <n v="27227.4"/>
    <n v="8.99"/>
    <n v="900"/>
    <n v="0"/>
    <n v="0"/>
    <s v="Nhava-sheva"/>
    <n v="26318.41"/>
    <n v="66.55"/>
    <n v="1751490.1854999999"/>
    <n v="8725300"/>
    <s v="07.07.2016"/>
    <s v="BKDN0461162100336428"/>
    <d v="2016-09-17T00:00:00"/>
    <s v="116216XUC000965"/>
    <n v="27227.4"/>
    <d v="2016-08-11T00:00:00"/>
    <s v="fully uploaded"/>
  </r>
  <r>
    <n v="277"/>
    <s v="2016-17"/>
    <s v="VIL"/>
    <s v="VVF/TAL/EXP/0274/16-17"/>
    <s v="07.07.2016"/>
    <x v="3"/>
    <s v="9103750244-245"/>
    <m/>
    <s v="DTA"/>
    <s v="TALOJA"/>
    <s v="DIRECT"/>
    <s v="VVF SINGAPORE PTE. LTD"/>
    <s v="KENYA"/>
    <s v="30 Days from B/L date"/>
    <s v="CIF"/>
    <s v="OTHER INDUSTRIAL FATTY ALCOHOL VEGAROL 1618 TA (CETO STEARYL ALCOHOL) NF, PASTILLES"/>
    <n v="380237090"/>
    <n v="16"/>
    <s v="MT"/>
    <s v="USD"/>
    <n v="1360"/>
    <n v="21760"/>
    <n v="7.18"/>
    <n v="450"/>
    <n v="0"/>
    <n v="0"/>
    <s v="Nhava-sheva"/>
    <n v="21302.82"/>
    <n v="66.55"/>
    <n v="1417702.67"/>
    <n v="8725298"/>
    <s v="07.07.2016"/>
    <s v="BRC PENDING"/>
    <m/>
    <m/>
    <m/>
    <m/>
    <s v="payment not realised"/>
  </r>
  <r>
    <n v="278"/>
    <s v="2016-17"/>
    <s v="VIL"/>
    <s v="VVF/TAL/EXP/0275/16-17"/>
    <s v="07.07.2016"/>
    <x v="3"/>
    <n v="9103750243"/>
    <m/>
    <s v="DTA"/>
    <s v="TALOJA"/>
    <s v="DIRECT"/>
    <s v="VVF LLC"/>
    <s v="U.S.A."/>
    <s v="90 Days from B/L date"/>
    <s v="CIF"/>
    <s v="OTHER INDUSTRIAL FATTY ALCOHOL VEGAROL 1618 TA (CETO STEARYL ALCOHOL) NF, PASTILLES"/>
    <n v="38237090"/>
    <n v="39.46"/>
    <s v="MT"/>
    <s v="USD"/>
    <n v="1380"/>
    <n v="54454.8"/>
    <n v="17.97"/>
    <n v="1800"/>
    <n v="0"/>
    <n v="0"/>
    <s v="Nhava-sheva"/>
    <n v="52636.83"/>
    <n v="66.55"/>
    <n v="3502981.04"/>
    <n v="8725302"/>
    <s v="07.07.2016"/>
    <s v="BKDN0461162100336438"/>
    <d v="2016-09-17T00:00:00"/>
    <s v="116216XUC000970"/>
    <n v="54454.8"/>
    <d v="2016-08-11T00:00:00"/>
    <s v="fully uploaded"/>
  </r>
  <r>
    <n v="279"/>
    <s v="2016-17"/>
    <s v="VIL"/>
    <s v="VVF/TAL/EXP/0276/16-17"/>
    <s v="08.07.2016"/>
    <x v="3"/>
    <s v="9103750244-245"/>
    <m/>
    <s v="DTA"/>
    <s v="TALOJA"/>
    <s v="DIRECT"/>
    <s v="VVF SINGAPORE PTE. LTD"/>
    <s v="KENYA"/>
    <s v="30 Days from B/L date"/>
    <s v="CIF"/>
    <s v="OTHER INDUSTRIAL FATTY ALCOHOL VEGAROL 1618 TA (CETO STEARYL ALCOHOL) NF, PASTILLES"/>
    <n v="380237090"/>
    <n v="32"/>
    <s v="MT"/>
    <s v="USD"/>
    <n v="1360"/>
    <n v="43520"/>
    <n v="14.36"/>
    <n v="900"/>
    <n v="0"/>
    <n v="0"/>
    <s v="Nhava-sheva"/>
    <n v="42605.64"/>
    <n v="66.55"/>
    <n v="2835405.34"/>
    <n v="8743334"/>
    <s v="08.07.2016"/>
    <s v="BRC PENDING"/>
    <m/>
    <m/>
    <m/>
    <m/>
    <s v="payment not realised"/>
  </r>
  <r>
    <n v="280"/>
    <s v="2016-17"/>
    <s v="VIL"/>
    <s v="VVF/TAL/EXP/0277/16-17"/>
    <s v="08.07.2016"/>
    <x v="3"/>
    <n v="9103750248"/>
    <m/>
    <s v="DTA"/>
    <s v="TALOJA"/>
    <s v="DIRECT"/>
    <s v="VVF SINGAPORE PTE. LTD"/>
    <s v="KENYA"/>
    <s v="30 Days from B/L date"/>
    <s v="CIF"/>
    <s v="OTHER INDUSTRIAL FATTY ALCOHOL VEGAROL 1618 TA (CETO STEARYL ALCOHOL) NF, PASTILLES"/>
    <n v="38237090"/>
    <n v="16"/>
    <s v="MT"/>
    <s v="USD"/>
    <n v="1360"/>
    <n v="21760"/>
    <n v="7.18"/>
    <n v="450"/>
    <n v="0"/>
    <n v="0"/>
    <s v="Nhava-sheva"/>
    <n v="21302.82"/>
    <n v="66.55"/>
    <n v="1417702.67"/>
    <n v="8752215"/>
    <s v="08.07.2016"/>
    <s v="BKDN0461162100533399"/>
    <d v="2017-03-06T00:00:00"/>
    <s v="116216XUC001319"/>
    <n v="21760"/>
    <d v="2017-01-27T00:00:00"/>
    <s v="PAYMENT  REALISED brc not uploaded"/>
  </r>
  <r>
    <n v="281"/>
    <s v="2016-17"/>
    <s v="VIL"/>
    <s v="VVF/TAL/EXP/0278/16-17"/>
    <s v="08.07.2016"/>
    <x v="3"/>
    <n v="9103750249"/>
    <m/>
    <s v="DTA"/>
    <s v="TALOJA"/>
    <s v="DIRECT"/>
    <s v="ALLIANCE TIRE COMPANY"/>
    <s v="ISRAEL"/>
    <s v="100% CAD"/>
    <s v="FOB"/>
    <s v="other stearic acid-Stearic Acid -UTSR"/>
    <n v="38231190"/>
    <n v="12"/>
    <s v="MT"/>
    <s v="USD"/>
    <n v="700"/>
    <n v="8400"/>
    <n v="0"/>
    <n v="0"/>
    <n v="0"/>
    <n v="0"/>
    <s v="Nhava-sheva"/>
    <n v="8400"/>
    <n v="66.55"/>
    <n v="559020"/>
    <n v="8752203"/>
    <s v="08.07.2016"/>
    <s v="BKDN0461162100336367"/>
    <d v="2016-09-17T00:00:00"/>
    <s v="116216XSC000882"/>
    <n v="8400"/>
    <d v="2016-07-27T00:00:00"/>
    <s v="fully uploaded"/>
  </r>
  <r>
    <n v="282"/>
    <s v="2016-17"/>
    <s v="VIL"/>
    <s v="VVF/TAL/EXP/0279/16-17"/>
    <s v="09.07.2016"/>
    <x v="3"/>
    <n v="9103750250"/>
    <m/>
    <s v="DTA"/>
    <s v="TALOJA"/>
    <s v="DIRECT"/>
    <s v="PATHWEL CO., LTD."/>
    <s v="SOUTH KOREA"/>
    <s v="L/C AT Sight"/>
    <s v="CIF"/>
    <s v="OLEIC ACID, DISTILLED FATTY ACID (OLEIC ACID K)"/>
    <n v="38231200"/>
    <n v="19.739999999999998"/>
    <s v="MT"/>
    <s v="USD"/>
    <n v="1150"/>
    <n v="22701"/>
    <n v="7.49"/>
    <n v="75"/>
    <n v="0"/>
    <n v="0"/>
    <s v="Nhava-sheva"/>
    <n v="22618.51"/>
    <n v="66.55"/>
    <n v="1505261.84"/>
    <n v="8761784"/>
    <s v="09.07.2016"/>
    <s v="BKDN0461162100505906"/>
    <d v="2017-01-03T00:00:00"/>
    <s v="116216XUC000886"/>
    <n v="22701"/>
    <d v="2016-09-02T00:00:00"/>
    <s v="fully uploaded"/>
  </r>
  <r>
    <n v="283"/>
    <s v="2016-17"/>
    <s v="VIL"/>
    <s v="VVF/TAL/EXP/0280/16-17"/>
    <d v="2016-07-09T00:00:00"/>
    <x v="3"/>
    <n v="9103750251"/>
    <m/>
    <s v="DTA"/>
    <s v="TALOJA"/>
    <s v="DIRECT"/>
    <s v="BERG &amp; SCHMIDT GMBH &amp; CO. KG"/>
    <s v="NETHERLANDS"/>
    <s v="60 Days from B/L date"/>
    <s v="CFR"/>
    <s v="OTHER INDUSTRIAL FATTY ALCOHOL VEGAROL 22 (BEHENYL ALCOHOL) PASTILLES"/>
    <n v="38237090"/>
    <s v="16"/>
    <s v="MT"/>
    <s v="USD"/>
    <n v="3790"/>
    <n v="60640"/>
    <n v="0"/>
    <n v="100"/>
    <n v="0"/>
    <n v="0"/>
    <s v="Nhava-sheva"/>
    <n v="60540"/>
    <n v="66.55"/>
    <n v="4028937"/>
    <n v="8764012"/>
    <s v="09.07.2016"/>
    <s v="BKDN0461162100505907"/>
    <d v="2017-01-03T00:00:00"/>
    <s v="116216XUC001051"/>
    <n v="60640"/>
    <d v="2016-09-15T00:00:00"/>
    <s v="fully uploaded"/>
  </r>
  <r>
    <n v="284"/>
    <s v="2016-17"/>
    <s v="VIL"/>
    <s v="VVF/TAL/EXP/0281/16-17"/>
    <d v="2016-07-09T00:00:00"/>
    <x v="3"/>
    <s v="9103750254-255-256"/>
    <d v="2016-07-15T00:00:00"/>
    <s v="DTA"/>
    <s v="TALOJA"/>
    <s v="DIRECT"/>
    <s v="POLYRHEO INC"/>
    <s v="BRAZIL"/>
    <s v="100% CAD"/>
    <s v="FOB"/>
    <s v="OTHER INDUSTRIAL FATTY ALCOHOL VEGAROL 1618 TA (CETO STEARYL ALCOHOL) PASTILLES"/>
    <n v="38237090"/>
    <s v="24"/>
    <s v="MT"/>
    <s v="USD"/>
    <n v="1350"/>
    <n v="32400"/>
    <n v="0"/>
    <n v="0"/>
    <n v="0"/>
    <n v="0"/>
    <s v="Nhava-sheva"/>
    <n v="32400"/>
    <n v="66.55"/>
    <n v="2156220"/>
    <n v="8764070"/>
    <s v="09.07.2016"/>
    <s v="BKDN0461162100336376"/>
    <d v="2016-09-17T00:00:00"/>
    <s v="116216XSC000945"/>
    <n v="32400"/>
    <d v="2016-08-09T00:00:00"/>
    <s v="fully uploaded"/>
  </r>
  <r>
    <n v="285"/>
    <s v="2016-17"/>
    <s v="VIL"/>
    <s v="VVF/TAL/EXP/0282/16-17"/>
    <d v="2016-07-09T00:00:00"/>
    <x v="3"/>
    <s v="9103750254-255-256"/>
    <d v="2016-07-15T00:00:00"/>
    <s v="DTA"/>
    <s v="TALOJA"/>
    <s v="DIRECT"/>
    <s v="POLYRHEO INC"/>
    <s v="BRAZIL"/>
    <s v="100% CAD"/>
    <s v="FOB"/>
    <s v="OTHER INDUSTRIAL FATTY ALCOHOL VEGAROL 1618 TA (CETO STEARYL ALCOHOL) PASTILLES"/>
    <n v="38237090"/>
    <s v="24"/>
    <s v="MT"/>
    <s v="USD"/>
    <n v="1350"/>
    <n v="32400"/>
    <n v="0"/>
    <n v="0"/>
    <n v="0"/>
    <n v="0"/>
    <s v="Nhava-sheva"/>
    <n v="32400"/>
    <n v="66.55"/>
    <n v="2156220"/>
    <s v="8764416"/>
    <s v="09.07.2016"/>
    <s v="BKDN0461162100336382"/>
    <d v="2016-09-17T00:00:00"/>
    <s v="116216XSC000945"/>
    <n v="32400"/>
    <d v="2016-08-09T00:00:00"/>
    <s v="fully uploaded"/>
  </r>
  <r>
    <n v="286"/>
    <s v="2016-17"/>
    <s v="VIL"/>
    <s v="VVF/TAL/EXP/0283/16-17"/>
    <d v="2016-07-11T00:00:00"/>
    <x v="3"/>
    <s v="9103750254-255-256"/>
    <d v="2016-07-15T00:00:00"/>
    <s v="DTA"/>
    <s v="TALOJA"/>
    <s v="DIRECT"/>
    <s v="POLYRHEO INC"/>
    <s v="BRAZIL"/>
    <s v="100% CAD"/>
    <s v="FOB"/>
    <s v="OTHER INDUSTRIAL FATTY ALCOHOL VEGAROL 1618 TA (CETO STEARYL ALCOHOL) PASTILLES"/>
    <n v="38237090"/>
    <s v="24"/>
    <s v="MT"/>
    <s v="USD"/>
    <n v="1350"/>
    <n v="32400"/>
    <n v="0"/>
    <n v="0"/>
    <n v="0"/>
    <n v="0"/>
    <s v="Nhava-sheva"/>
    <n v="32400"/>
    <n v="66.55"/>
    <n v="2156220"/>
    <n v="8776955"/>
    <s v="11.07.2016"/>
    <s v="BKDN0461162100336381"/>
    <d v="2016-09-17T00:00:00"/>
    <s v="116216XSC000945"/>
    <n v="32400"/>
    <d v="2016-08-09T00:00:00"/>
    <s v="fully uploaded"/>
  </r>
  <r>
    <n v="287"/>
    <s v="2016-17"/>
    <s v="VIL"/>
    <s v="VVF/TAL/EXP/0284/16-17"/>
    <d v="2016-07-11T00:00:00"/>
    <x v="3"/>
    <s v="9103750254-255-256"/>
    <d v="2016-07-15T00:00:00"/>
    <s v="DTA"/>
    <s v="TALOJA"/>
    <s v="DIRECT"/>
    <s v="POLYRHEO INC"/>
    <s v="BRAZIL"/>
    <s v="100% CAD"/>
    <s v="FOB"/>
    <s v="OTHER INDUSTRIAL FATTY ALCOHOL VEGAROL 1618 TA (CETO STEARYL ALCOHOL) PASTILLES"/>
    <n v="38237090"/>
    <s v="24"/>
    <s v="MT"/>
    <s v="USD"/>
    <n v="1350"/>
    <n v="32400"/>
    <n v="0"/>
    <n v="0"/>
    <n v="0"/>
    <n v="0"/>
    <s v="Nhava-sheva"/>
    <n v="32400"/>
    <n v="66.55"/>
    <n v="2156220"/>
    <n v="8783282"/>
    <s v="11.07.2016"/>
    <s v="BKDN0461162100336380"/>
    <d v="2016-09-17T00:00:00"/>
    <s v="116216XSC000945"/>
    <n v="32400"/>
    <d v="2016-08-09T00:00:00"/>
    <s v="fully uploaded"/>
  </r>
  <r>
    <n v="288"/>
    <s v="2016-17"/>
    <s v="VIL"/>
    <s v="VVF/TAL/EXP/0285/16-17"/>
    <d v="2016-07-11T00:00:00"/>
    <x v="3"/>
    <s v="9103750252-253"/>
    <d v="2016-07-15T00:00:00"/>
    <s v="DTA"/>
    <s v="TALOJA"/>
    <s v="DIRECT"/>
    <s v="POLYRHEO INC"/>
    <s v="BRAZIL"/>
    <s v="100% CAD"/>
    <s v="FOB"/>
    <s v="OTHER INDUSTRIAL FATTY ALCOHOL VEGAROL 1618 TA (CETO STEARYL ALCOHOL) PASTILLES"/>
    <n v="38237090"/>
    <s v="72"/>
    <s v="MT"/>
    <s v="USD"/>
    <n v="1350"/>
    <n v="97200"/>
    <n v="0"/>
    <n v="0"/>
    <n v="0"/>
    <n v="0"/>
    <s v="Nhava-sheva"/>
    <n v="97200"/>
    <n v="66.55"/>
    <n v="6468660"/>
    <s v="8791051"/>
    <s v="11.07.2016"/>
    <s v="BKDN0461162100336374"/>
    <d v="2016-09-17T00:00:00"/>
    <s v="116216XSC000944"/>
    <n v="97200"/>
    <d v="2016-08-09T00:00:00"/>
    <s v="fully uploaded"/>
  </r>
  <r>
    <n v="289"/>
    <s v="2016-17"/>
    <s v="VIL"/>
    <s v="VVF/TAL/EXP/0286/16-17"/>
    <d v="2016-07-12T00:00:00"/>
    <x v="3"/>
    <s v="9103750252-253"/>
    <d v="2016-07-15T00:00:00"/>
    <s v="DTA"/>
    <s v="TALOJA"/>
    <s v="DIRECT"/>
    <s v="POLYRHEO INC"/>
    <s v="BRAZIL"/>
    <s v="100% CAD"/>
    <s v="FOB"/>
    <s v="OTHER INDUSTRIAL FATTY ALCOHOL VEGAROL 1618 TA (CETO STEARYL ALCOHOL) PASTILLES"/>
    <n v="38237090"/>
    <s v="24"/>
    <s v="MT"/>
    <s v="USD"/>
    <n v="1350"/>
    <n v="32400"/>
    <n v="0"/>
    <n v="0"/>
    <n v="0"/>
    <n v="0"/>
    <s v="Nhava-sheva"/>
    <n v="32400"/>
    <n v="66.55"/>
    <n v="2156220"/>
    <n v="8798452"/>
    <s v="12.07.2016"/>
    <s v="BKDN0461162100336375"/>
    <d v="2016-09-17T00:00:00"/>
    <s v="116216XSC000944"/>
    <n v="32400"/>
    <d v="2016-08-09T00:00:00"/>
    <s v="fully uploaded"/>
  </r>
  <r>
    <n v="290"/>
    <s v="2016-17"/>
    <s v="VIL"/>
    <s v="VVF/TAL/EXP/0287/16-17"/>
    <d v="2016-07-12T00:00:00"/>
    <x v="3"/>
    <s v="9103750254-255-256"/>
    <d v="2016-07-15T00:00:00"/>
    <s v="DTA"/>
    <s v="TALOJA"/>
    <s v="DIRECT"/>
    <s v="POLYRHEO INC"/>
    <s v="BRAZIL"/>
    <s v="100% CAD"/>
    <s v="FOB"/>
    <s v="OTHER INDUSTRIAL FATTY ALCOHOL VEGAROL 1618 TA (CETO STEARYL ALCOHOL) PASTILLES"/>
    <n v="38237090"/>
    <s v="24"/>
    <s v="MT"/>
    <s v="USD"/>
    <n v="1350"/>
    <n v="32400"/>
    <n v="0"/>
    <n v="0"/>
    <n v="0"/>
    <n v="0"/>
    <s v="Nhava-sheva"/>
    <n v="32400"/>
    <n v="66.55"/>
    <n v="2156220"/>
    <n v="8808910"/>
    <s v="12.07.2016"/>
    <s v="BKDN0461162100336378"/>
    <d v="2016-09-17T00:00:00"/>
    <s v="116216XSC000945"/>
    <n v="32400"/>
    <d v="2016-08-09T00:00:00"/>
    <s v="fully uploaded"/>
  </r>
  <r>
    <n v="291"/>
    <s v="2016-17"/>
    <s v="VIL"/>
    <s v="VVF/TAL/EXP/0288/16-17"/>
    <d v="2016-07-12T00:00:00"/>
    <x v="3"/>
    <n v="9103750257"/>
    <d v="2016-07-17T00:00:00"/>
    <s v="DTA"/>
    <s v="TALOJA"/>
    <s v="DIRECT"/>
    <s v="VVF LLC"/>
    <s v="CANADA"/>
    <s v="90 Days from B/L date"/>
    <s v="CIF"/>
    <s v="OTHER INDUSTRIAL FATTY ALCOHOL VEGAROL 1618 50:50 (MB) (CETO STEARYL ALCOHOL) NF, PASTILLES"/>
    <n v="38237090"/>
    <s v="19"/>
    <s v="MT"/>
    <s v="USD"/>
    <n v="1419"/>
    <n v="26961"/>
    <n v="8.9"/>
    <n v="1650"/>
    <n v="0"/>
    <n v="0"/>
    <s v="Nhava-sheva"/>
    <n v="25302.1"/>
    <n v="66.55"/>
    <n v="1683854.7549999999"/>
    <n v="8813872"/>
    <s v="12.07.2016"/>
    <s v="BKDN0461162100336420"/>
    <d v="2016-09-17T00:00:00"/>
    <s v="116216XUC000908"/>
    <n v="26961"/>
    <d v="2016-08-11T00:00:00"/>
    <s v="fully uploaded"/>
  </r>
  <r>
    <n v="292"/>
    <s v="2016-17"/>
    <s v="VIL"/>
    <s v="VVF/TAL/EXP/0289/16-17"/>
    <d v="2016-07-13T00:00:00"/>
    <x v="3"/>
    <n v="9103750258"/>
    <d v="2016-07-13T00:00:00"/>
    <s v="DTA"/>
    <s v="TALOJA"/>
    <s v="DIRECT"/>
    <s v="OLEON SDN BHD"/>
    <s v="MALAYSIA"/>
    <s v="60 Days from B/L date"/>
    <s v="CIF"/>
    <s v="PALMITIC ACID 98%"/>
    <n v="29157010"/>
    <s v="99.230"/>
    <s v="MT"/>
    <s v="USD"/>
    <n v="550"/>
    <n v="54576.5"/>
    <n v="18.010000000000002"/>
    <n v="875"/>
    <n v="0"/>
    <n v="0"/>
    <s v="Nhava-sheva"/>
    <n v="53683.49"/>
    <n v="66.55"/>
    <n v="3572636.2594999997"/>
    <n v="8829848"/>
    <s v="13.07.2016"/>
    <s v="BKDN0461162100505908"/>
    <d v="2017-01-03T00:00:00"/>
    <s v="116216XUC001045"/>
    <n v="54576.5"/>
    <d v="2016-09-13T00:00:00"/>
    <s v="fully uploaded"/>
  </r>
  <r>
    <n v="293"/>
    <s v="2016-17"/>
    <s v="VIL"/>
    <s v="VVF/TAL/EXP/0290/16-17"/>
    <d v="2016-07-13T00:00:00"/>
    <x v="3"/>
    <n v="9103750259"/>
    <m/>
    <s v="DTA"/>
    <s v="TALOJA"/>
    <s v="DIRECT"/>
    <s v="VVF LLC"/>
    <s v="USA"/>
    <s v="90 Days from B/L date"/>
    <s v="CIF"/>
    <s v="OTHER INDUSTRIAL FATTY ALCOHOL 19.730 1420.00 28016.60_x000a_CONTAINER VEGAROL 1618 TA_x000a_(CETO STEARYL ALCOHOL) NF, PASTILLES"/>
    <n v="38237090"/>
    <s v="19.730"/>
    <s v="MT"/>
    <s v="USD"/>
    <n v="1420"/>
    <n v="28016.600000000002"/>
    <n v="9.25"/>
    <n v="810"/>
    <n v="0"/>
    <n v="0"/>
    <s v="Nhava-sheva"/>
    <n v="27197.350000000002"/>
    <n v="66.55"/>
    <n v="1809983.6425000001"/>
    <n v="8829847"/>
    <s v="13.07.2016"/>
    <s v="BKDN0461162100336429"/>
    <d v="2016-09-17T00:00:00"/>
    <s v="116216XUC000966"/>
    <n v="28016.6"/>
    <d v="2016-08-11T00:00:00"/>
    <s v="fully uploaded"/>
  </r>
  <r>
    <n v="294"/>
    <s v="2016-17"/>
    <s v="VIL"/>
    <s v="VVF/TAL/EXP/0291/16-17"/>
    <d v="2016-07-13T00:00:00"/>
    <x v="3"/>
    <n v="9103750260"/>
    <m/>
    <s v="DTA"/>
    <s v="TALOJA"/>
    <s v="DIRECT"/>
    <s v="OOO REVADA"/>
    <s v="RUSSIA"/>
    <s v="45 Days from B/L date"/>
    <s v="CFR"/>
    <s v="OTHER INDUSTRIAL FATTY ALCOHOL VEGAROL 1618 50:50 (MB) (CETO STEARYL ALCOHOL 50:50) PASTILLES /SATRTD - HXADECAN-1-OL (CETYL ALCHL) FATTY ALCOHOL VEGAROL 1698 (MB) (CETYL ALCOHOL) PASTILLES"/>
    <s v="38237090 / 29051700"/>
    <s v="24"/>
    <s v="MT"/>
    <s v="USD"/>
    <n v="1343.9166666666667"/>
    <n v="32254"/>
    <n v="0"/>
    <n v="525"/>
    <n v="0"/>
    <n v="0"/>
    <s v="Nhava-sheva"/>
    <n v="31729"/>
    <n v="66.55"/>
    <n v="2111564.9499999997"/>
    <n v="8834919"/>
    <s v="13.07.2016"/>
    <s v="BKDN0461162100505909"/>
    <d v="2017-01-03T00:00:00"/>
    <s v="116216XUC001117"/>
    <n v="32254"/>
    <d v="2016-09-28T00:00:00"/>
    <s v="fully uploaded"/>
  </r>
  <r>
    <n v="295"/>
    <s v="2016-17"/>
    <s v="VIL"/>
    <s v="VVF/TAL/EXP/0292/16-17"/>
    <s v="SEZ SUPPLY"/>
    <x v="3"/>
    <s v="SEZ MUNDRA"/>
    <m/>
    <s v="DTA"/>
    <s v="TALOJA"/>
    <s v="SEZ"/>
    <m/>
    <s v="INDIA"/>
    <m/>
    <m/>
    <m/>
    <m/>
    <m/>
    <m/>
    <m/>
    <m/>
    <m/>
    <m/>
    <m/>
    <m/>
    <m/>
    <m/>
    <n v="0"/>
    <m/>
    <m/>
    <s v="SEZ MUNDRA"/>
    <s v="-"/>
    <s v="SEZ MUNDRA"/>
    <m/>
    <m/>
    <m/>
    <m/>
    <s v="SEZ SUPPLY"/>
  </r>
  <r>
    <n v="296"/>
    <s v="2016-17"/>
    <s v="VIL"/>
    <s v="VVF/TAL/EXP/0293/16-17"/>
    <d v="2016-07-14T00:00:00"/>
    <x v="3"/>
    <n v="9103750261"/>
    <m/>
    <s v="DTA"/>
    <s v="TALOJA"/>
    <s v="DIRECT"/>
    <s v="BERG &amp; SCHMIDT GMBH &amp; CO. KG."/>
    <s v="POLAND"/>
    <s v="60 Days from B/L date"/>
    <s v="CFR"/>
    <s v="OTHER INDUSTRIAL FATTY ALCOHOL VEGAROL 1618 50:50 (CETO STEARYL ALCOHOL 50:50) PASTILLES"/>
    <n v="38237090"/>
    <s v="10"/>
    <s v="MT"/>
    <s v="USD"/>
    <n v="1460"/>
    <n v="14600"/>
    <n v="0"/>
    <n v="275"/>
    <n v="0"/>
    <n v="0"/>
    <s v="Nhava-sheva"/>
    <n v="14325"/>
    <n v="66.55"/>
    <n v="953328.75"/>
    <n v="8846782"/>
    <s v="14.07.2016"/>
    <s v="BKDN0461162100505910"/>
    <d v="2017-01-03T00:00:00"/>
    <s v="116216XUC001050"/>
    <n v="14600"/>
    <d v="2016-09-15T00:00:00"/>
    <s v="fully uploaded"/>
  </r>
  <r>
    <n v="297"/>
    <s v="2016-17"/>
    <s v="VIL"/>
    <s v="VVF/TAL/EXP/0294/16-17"/>
    <d v="2016-07-14T00:00:00"/>
    <x v="3"/>
    <n v="9103750262"/>
    <m/>
    <s v="DTA"/>
    <s v="TALOJA"/>
    <s v="DIRECT"/>
    <s v="BASF PERSONAL CARE AND NUTRITION GmbH"/>
    <s v="NETHERLANDS"/>
    <s v="30 Days from B/L date"/>
    <s v="CIF"/>
    <s v="PALMITIC ACID 98%"/>
    <n v="29157010"/>
    <s v="97.510"/>
    <s v="MT"/>
    <s v="USD"/>
    <n v="650"/>
    <n v="63381.5"/>
    <n v="20.92"/>
    <n v="1125"/>
    <n v="0"/>
    <n v="0"/>
    <s v="Nhava-sheva"/>
    <n v="62235.58"/>
    <n v="66.55"/>
    <n v="4141777.8489999999"/>
    <n v="8853347"/>
    <s v="14.07.2016"/>
    <s v="BKDN0461162100336411"/>
    <d v="2016-09-17T00:00:00"/>
    <s v="116216XUC000901"/>
    <n v="63381.5"/>
    <d v="2016-08-22T00:00:00"/>
    <s v="fully uploaded"/>
  </r>
  <r>
    <n v="298"/>
    <s v="2016-17"/>
    <s v="VIL"/>
    <s v="VVF/TAL/EXP/0295/16-17"/>
    <s v="SEZ SUPPLY"/>
    <x v="3"/>
    <s v="SEZ BANGALORE"/>
    <m/>
    <s v="DTA"/>
    <s v="TALOJA"/>
    <s v="SEZ"/>
    <m/>
    <s v="INDIA"/>
    <m/>
    <m/>
    <m/>
    <m/>
    <m/>
    <m/>
    <m/>
    <m/>
    <m/>
    <m/>
    <m/>
    <m/>
    <m/>
    <m/>
    <n v="0"/>
    <m/>
    <m/>
    <s v="SEZ BANGALORE"/>
    <s v="-"/>
    <s v="SEZ BANGALORE"/>
    <m/>
    <m/>
    <m/>
    <m/>
    <s v="SEZ SUPPLY"/>
  </r>
  <r>
    <n v="299"/>
    <s v="2016-17"/>
    <s v="VIL"/>
    <s v="VVF/TAL/EXP/0296/16-17"/>
    <d v="2016-07-14T00:00:00"/>
    <x v="3"/>
    <s v="9103750263-264"/>
    <m/>
    <s v="DTA"/>
    <s v="TALOJA"/>
    <s v="DIRECT"/>
    <s v="OLEON SDN BHD"/>
    <s v="MALAYSIA"/>
    <s v="60 Days from B/L date"/>
    <s v="CIF"/>
    <s v="OTHER INDUSTRIAL MONOCARBOXYLIC FATTY ACID DISTILLED FATTY ACID - C8/C10 (CAPRYLIC CAPRIC ACID)"/>
    <n v="38231900"/>
    <s v="39.690"/>
    <s v="MT"/>
    <s v="USD"/>
    <n v="3850"/>
    <n v="152806.5"/>
    <n v="50.43"/>
    <n v="400"/>
    <n v="0"/>
    <n v="0"/>
    <s v="Nhava-sheva"/>
    <n v="152356.07"/>
    <n v="66.55"/>
    <n v="10139296.4585"/>
    <n v="8856637"/>
    <s v="14.07.2016"/>
    <s v="BKDN0461162100505911"/>
    <d v="2017-01-03T00:00:00"/>
    <s v="116216XUC001049"/>
    <n v="152806.5"/>
    <d v="2016-09-15T00:00:00"/>
    <s v="fully uploaded"/>
  </r>
  <r>
    <n v="300"/>
    <s v="2016-17"/>
    <s v="VIL"/>
    <s v="VVF/TAL/EXP/0297/16-17"/>
    <s v="SEZ SUPPLY"/>
    <x v="3"/>
    <s v="SEZ MUNDRA"/>
    <m/>
    <s v="DTA"/>
    <s v="TALOJA"/>
    <s v="SEZ"/>
    <m/>
    <s v="INDIA"/>
    <m/>
    <m/>
    <m/>
    <m/>
    <m/>
    <m/>
    <m/>
    <m/>
    <m/>
    <m/>
    <m/>
    <m/>
    <m/>
    <m/>
    <n v="0"/>
    <m/>
    <m/>
    <s v="SEZ MUNDRA"/>
    <s v="-"/>
    <s v="SEZ MUNDRA"/>
    <m/>
    <m/>
    <m/>
    <m/>
    <s v="SEZ SUPPLY"/>
  </r>
  <r>
    <n v="301"/>
    <s v="2016-17"/>
    <s v="VIL"/>
    <s v="VVF/TAL/EXP/0298/16-17"/>
    <d v="2016-08-04T00:00:00"/>
    <x v="4"/>
    <n v="9103750330"/>
    <m/>
    <s v="DTA"/>
    <s v="TALOJA"/>
    <s v="DIRECT"/>
    <s v="LOOK CHEMICALS IMPORTACAO E EX"/>
    <s v="BRAZIL"/>
    <s v="30 Days from B/L date"/>
    <s v="FOB"/>
    <s v="Other Industrial Fatty Alcohol Vegarol 22-70(Behenyl Alcohol C22-Min.70%) Pastilles"/>
    <n v="38237090"/>
    <n v="4"/>
    <s v="MT"/>
    <s v="USD"/>
    <n v="3424"/>
    <n v="13696"/>
    <n v="0"/>
    <n v="0"/>
    <n v="0"/>
    <n v="0"/>
    <s v="Nhava-sheva"/>
    <n v="13696"/>
    <n v="66.45"/>
    <n v="910099.2"/>
    <n v="9266605"/>
    <d v="2016-08-04T00:00:00"/>
    <s v="BKDN0461162100533384"/>
    <d v="2017-03-06T00:00:00"/>
    <s v="116216XUC000999"/>
    <n v="13696"/>
    <d v="2016-08-22T00:00:00"/>
    <s v="payment not realised"/>
  </r>
  <r>
    <n v="302"/>
    <s v="2016-17"/>
    <s v="VIL"/>
    <s v="VVF/TAL/EXP/0299/16-17"/>
    <d v="2016-07-15T00:00:00"/>
    <x v="3"/>
    <s v="9103750263-264"/>
    <m/>
    <s v="DTA"/>
    <s v="TALOJA"/>
    <s v="DIRECT"/>
    <s v="OLEON SDN BHD"/>
    <s v="MALAYSIA"/>
    <s v="60 Days from B/L date"/>
    <s v="CIF"/>
    <s v="OTHER INDUSTRIAL MONOCARBOXYLIC FATTY ACID DISTILLED FATTY ACID - C8/C10 (CAPRYLIC CAPRIC ACID)"/>
    <n v="38231900"/>
    <s v="58.950"/>
    <s v="MT"/>
    <s v="USD"/>
    <n v="3850"/>
    <n v="226957.5"/>
    <n v="74.900000000000006"/>
    <n v="600"/>
    <n v="0"/>
    <n v="0"/>
    <s v="Nhava-sheva"/>
    <n v="226282.6"/>
    <n v="66.55"/>
    <n v="15059107.029999999"/>
    <n v="8868922"/>
    <s v="15.07.2016"/>
    <s v="BKDN0461162100532104"/>
    <d v="2017-02-18T00:00:00"/>
    <s v="116216XUC001049"/>
    <n v="226957.5"/>
    <d v="2016-09-15T00:00:00"/>
    <s v="fully uploaded"/>
  </r>
  <r>
    <n v="303"/>
    <s v="2016-17"/>
    <s v="VIL"/>
    <s v="VVF/TAL/EXP/0300/16-17"/>
    <d v="2016-07-15T00:00:00"/>
    <x v="3"/>
    <n v="9103750265"/>
    <m/>
    <s v="DTA"/>
    <s v="TALOJA"/>
    <s v="DIRECT"/>
    <s v="ILMOR KIMYA TEKSTIL SANAYI VE TIC. LTD. STI."/>
    <s v="TURKEY"/>
    <s v="100% CAD"/>
    <s v="CIF"/>
    <s v="SATRTD - OCTDECN-1-OL (STRYL ALCHL) FATTY ALCOHOL VEGAROL 1898 (STEARYL ALCOHOL) PASTILLES /SATRTD - HXADECAN-1-OL (CETYL ALCHL) FATTY ALCOHOL VEGAROL 1698 (CETYL ALCOHOL) PASTILLES"/>
    <n v="29051700"/>
    <s v="16"/>
    <s v="MT"/>
    <s v="USD"/>
    <n v="1559.84375"/>
    <n v="24957.5"/>
    <n v="8.24"/>
    <n v="130"/>
    <n v="0"/>
    <n v="0"/>
    <s v="Nhava-sheva"/>
    <n v="24819.26"/>
    <n v="66.55"/>
    <n v="1651721.7529999998"/>
    <n v="8874825"/>
    <s v="15.07.2016"/>
    <s v="BKDN0461162100336368"/>
    <d v="2016-09-17T00:00:00"/>
    <s v="116216XSC000910"/>
    <n v="24957.5"/>
    <d v="2016-08-16T00:00:00"/>
    <s v="fully uploaded"/>
  </r>
  <r>
    <n v="304"/>
    <s v="2016-17"/>
    <s v="VIL"/>
    <s v="VVF/TAL/EXP/0301/16-17"/>
    <d v="2016-07-15T00:00:00"/>
    <x v="3"/>
    <s v="9103750268-269"/>
    <d v="2016-07-19T00:00:00"/>
    <s v="DTA"/>
    <s v="TALOJA"/>
    <s v="DIRECT"/>
    <s v="DARIC MATERIAL AND TRADING CO."/>
    <s v="IRAN"/>
    <s v="L/C AT Sight"/>
    <s v="CFR"/>
    <s v="SATRTD - HXADECAN-1-OL (CETYL ALCHL) FATTY ALCOHOL VEGAROL 1698 (CETYL ALCOHOL) PASTILLES"/>
    <n v="29051700"/>
    <s v="32"/>
    <s v="MT"/>
    <s v="INR"/>
    <n v="95140"/>
    <n v="3044480"/>
    <n v="0"/>
    <n v="7986"/>
    <n v="0"/>
    <n v="21440"/>
    <s v="Nhava-sheva"/>
    <n v="3036494"/>
    <n v="1"/>
    <n v="3036494"/>
    <n v="8877280"/>
    <s v="15.07.2016"/>
    <s v="BKDN0461162100505867"/>
    <d v="2017-01-02T00:00:00"/>
    <s v="116216XSC000902"/>
    <n v="3044480"/>
    <d v="2016-08-31T00:00:00"/>
    <s v="fully uploaded"/>
  </r>
  <r>
    <n v="305"/>
    <s v="2016-17"/>
    <s v="VIL"/>
    <s v="VVF/TAL/EXP/0302/16-17"/>
    <d v="2016-07-16T00:00:00"/>
    <x v="3"/>
    <s v="9103750268-269"/>
    <d v="2016-07-19T00:00:00"/>
    <s v="DTA"/>
    <s v="TALOJA"/>
    <s v="DIRECT"/>
    <s v="DARIC MATERIAL AND TRADING CO."/>
    <s v="IRAN"/>
    <s v="L/C AT Sight"/>
    <s v="CFR"/>
    <s v="SATRTD - HXADECAN-1-OL (CETYL ALCHL) FATTY ALCOHOL VEGAROL 1698 (CETYL ALCOHOL) PASTILLES"/>
    <n v="29051700"/>
    <s v="16"/>
    <s v="MT"/>
    <s v="INR"/>
    <n v="95140"/>
    <n v="1522240"/>
    <n v="0"/>
    <n v="3993"/>
    <n v="0"/>
    <n v="10720"/>
    <s v="Nhava-sheva"/>
    <n v="1518247"/>
    <n v="1"/>
    <n v="1518247"/>
    <n v="8889107"/>
    <s v="16.07.2016"/>
    <s v="BKDN0461162100505868"/>
    <d v="2017-01-02T00:00:00"/>
    <s v="116216XSC000902"/>
    <n v="1522240"/>
    <d v="2016-08-31T00:00:00"/>
    <s v="fully uploaded"/>
  </r>
  <r>
    <n v="306"/>
    <s v="2016-17"/>
    <s v="VIL"/>
    <s v="VVF/TAL/EXP/0303/16-17"/>
    <d v="2016-07-16T00:00:00"/>
    <x v="3"/>
    <n v="9103750266"/>
    <d v="2016-07-22T00:00:00"/>
    <s v="DTA"/>
    <s v="TALOJA"/>
    <s v="DIRECT"/>
    <s v="VVF LLC"/>
    <s v="USA"/>
    <s v="90 Days from B/L date"/>
    <s v="CIF"/>
    <s v="OTHER INDUSTRIAL FATTY ALCOHOL VEGAROL 1618 TA (CETO STEARYL ALCOHOL) NF, PASTILLES "/>
    <n v="38237090"/>
    <s v="19.840"/>
    <s v="MT"/>
    <s v="USD"/>
    <n v="1411"/>
    <n v="27994.240000000002"/>
    <n v="9.24"/>
    <n v="1580"/>
    <n v="0"/>
    <n v="0"/>
    <s v="Nhava-sheva"/>
    <n v="26405"/>
    <n v="66.55"/>
    <n v="1757252.75"/>
    <n v="8896325"/>
    <s v="16.07.2016"/>
    <s v="BKDN0461162100336419"/>
    <d v="2016-09-17T00:00:00"/>
    <s v="116216XUC000907"/>
    <n v="27994.240000000002"/>
    <d v="2016-08-11T00:00:00"/>
    <s v="fully uploaded"/>
  </r>
  <r>
    <n v="307"/>
    <s v="2016-17"/>
    <s v="VIL"/>
    <s v="VVF/TAL/EXP/0304/16-17"/>
    <d v="2016-07-16T00:00:00"/>
    <x v="3"/>
    <n v="9103750270"/>
    <m/>
    <s v="DTA"/>
    <s v="TALOJA"/>
    <s v="DIRECT"/>
    <s v="OOO REVADA"/>
    <s v="RUSSIA"/>
    <s v="45 Days from B/L date"/>
    <s v="CFR"/>
    <s v="OTHER INDUSTRIAL FATTY ALCOHOL VEGAROL 1618 50:50 (MB) (CETO STEARYL ALCOHOL 50:50) PASTILLES"/>
    <n v="38237090"/>
    <s v="24"/>
    <s v="MT"/>
    <s v="USD"/>
    <n v="1321"/>
    <n v="31704"/>
    <n v="0"/>
    <n v="500"/>
    <n v="0"/>
    <n v="0"/>
    <s v="Nhava-sheva"/>
    <n v="31204"/>
    <n v="66.55"/>
    <n v="2076626.2"/>
    <n v="8896321"/>
    <s v="16.07.2016"/>
    <s v="BKDN0461162100505912"/>
    <d v="2017-01-03T00:00:00"/>
    <s v="116216XUC001118"/>
    <n v="31704"/>
    <d v="2016-09-28T00:00:00"/>
    <s v="fully uploaded"/>
  </r>
  <r>
    <n v="308"/>
    <s v="2016-17"/>
    <s v="VIL"/>
    <s v="VVF/TAL/EXP/0305/16-17"/>
    <d v="2016-07-16T00:00:00"/>
    <x v="3"/>
    <n v="9103750267"/>
    <d v="2016-07-22T00:00:00"/>
    <s v="DTA"/>
    <s v="TALOJA"/>
    <s v="DIRECT"/>
    <s v="VVF LLC"/>
    <s v="USA"/>
    <s v="90 Days from B/L date"/>
    <s v="CFR"/>
    <s v="OTHER INDUSTRIAL FATTY ALCOHOL VEGAROL 1618 TA (CETO STEARYL ALCOHOL) NF, PASTILLES "/>
    <n v="38237090"/>
    <s v="19.844"/>
    <s v="MT"/>
    <s v="USD"/>
    <n v="1410.9997984277363"/>
    <n v="27999.88"/>
    <n v="9.24"/>
    <n v="1580"/>
    <n v="0"/>
    <n v="0"/>
    <s v="Nhava-sheva"/>
    <n v="26410.639999999999"/>
    <n v="66.55"/>
    <n v="1757628.0919999999"/>
    <n v="8898010"/>
    <s v="16.07.2016"/>
    <s v="BKDN0461162100336412"/>
    <d v="2016-09-17T00:00:00"/>
    <s v="116216XUC000903"/>
    <n v="27999.88"/>
    <d v="2016-08-11T00:00:00"/>
    <s v="fully uploaded"/>
  </r>
  <r>
    <n v="309"/>
    <s v="2016-17"/>
    <s v="VIL"/>
    <s v="VVF/TAL/EXP/0306/16-17"/>
    <s v="SEZ SUPPLY"/>
    <x v="3"/>
    <s v="SEZ MUNDRA"/>
    <m/>
    <s v="DTA"/>
    <s v="TALOJA"/>
    <s v="SEZ"/>
    <m/>
    <s v="INDIA"/>
    <m/>
    <m/>
    <m/>
    <m/>
    <m/>
    <m/>
    <m/>
    <m/>
    <m/>
    <m/>
    <m/>
    <m/>
    <m/>
    <m/>
    <n v="0"/>
    <m/>
    <m/>
    <s v="SEZ MUNDRA"/>
    <s v="-"/>
    <s v="SEZ MUNDRA"/>
    <m/>
    <m/>
    <m/>
    <m/>
    <s v="SEZ SUPPLY"/>
  </r>
  <r>
    <n v="310"/>
    <s v="2016-17"/>
    <s v="VIL"/>
    <s v="VVF/TAL/EXP/0307/16-17"/>
    <d v="2016-07-18T00:00:00"/>
    <x v="3"/>
    <n v="9103750271"/>
    <d v="2016-07-25T00:00:00"/>
    <s v="DTA"/>
    <s v="TALOJA"/>
    <s v="DIRECT"/>
    <s v="INDUSTRIAL QUIMICA LASEM, S.A.U."/>
    <s v="SPAIN"/>
    <s v="30 Days from B/L date"/>
    <s v="CIF"/>
    <s v="SATRTD - HXADECAN-1-OL (CETYL ALCHL) FATTY ALCOHOL VEGAROL 1698 (CETYL ALCOHOL)"/>
    <n v="29051700"/>
    <s v="18.560"/>
    <s v="MT"/>
    <s v="USD"/>
    <n v="1370"/>
    <n v="25427.199999999997"/>
    <n v="8.39"/>
    <n v="1000"/>
    <n v="0"/>
    <n v="0"/>
    <s v="Nhava-sheva"/>
    <n v="24418.809999999998"/>
    <n v="66.55"/>
    <n v="1625071.8054999998"/>
    <n v="8908210"/>
    <s v="18.07.2016"/>
    <s v="BKDN0461162100336445"/>
    <d v="2016-09-17T00:00:00"/>
    <s v="116216XUC000990"/>
    <n v="25427.200000000001"/>
    <d v="2016-08-29T00:00:00"/>
    <s v="fully uploaded"/>
  </r>
  <r>
    <n v="311"/>
    <s v="2016-17"/>
    <s v="VIL"/>
    <s v="VVF/TAL/EXP/0308/16-17"/>
    <d v="2016-07-18T00:00:00"/>
    <x v="3"/>
    <n v="9103750273"/>
    <m/>
    <s v="DTA"/>
    <s v="TALOJA"/>
    <s v="DIRECT"/>
    <s v="BAM S. A."/>
    <s v="COLOMBIA"/>
    <s v="ADVANCE"/>
    <s v="FOB"/>
    <s v="SATRTD - HXADECAN-1-OL (CETYL ALCHL) FATTY ALCOHOL VEGAROL 1698 (CETYL ALCOHOL) PASTILLES / SATRTD - OCTDECN-1-OL (STRYL ALCHL) FATTY ALCOHOL VEGAROL 1898 (STEARYL ALCOHOL) PASTILLES / OTHER INDUSTRIAL FATTY ALCOHOL VEGAROL 1618 50:50 (CETO STEARYL ALCOHOL 50:50) PASTILLES"/>
    <n v="29051700"/>
    <s v="30"/>
    <s v="MT"/>
    <s v="USD"/>
    <n v="1582.6"/>
    <n v="47478"/>
    <n v="0"/>
    <n v="0"/>
    <n v="0"/>
    <n v="0"/>
    <s v="Nhava-sheva"/>
    <n v="47478"/>
    <n v="66.55"/>
    <n v="3159660.9"/>
    <n v="8922788"/>
    <s v="18.07.2016"/>
    <s v="BKDN0461162100505913"/>
    <d v="2017-01-03T00:00:00"/>
    <s v="116216XSC001175"/>
    <n v="47478"/>
    <d v="2016-06-16T00:00:00"/>
    <s v="fully uploaded"/>
  </r>
  <r>
    <n v="312"/>
    <s v="2016-17"/>
    <s v="VIL"/>
    <s v="VVF/TAL/EXP/0309/16-17"/>
    <d v="2016-07-18T00:00:00"/>
    <x v="3"/>
    <n v="9103750272"/>
    <m/>
    <s v="DTA"/>
    <s v="TALOJA"/>
    <s v="DIRECT"/>
    <s v="M+H, MICA A HARASTA S.R.O."/>
    <s v="Germany"/>
    <s v="ADVANCE"/>
    <s v="FOB"/>
    <s v="SATRTD - HXADECAN-1-OL (CETYL ALCHL) FATTY ALCOHOL VEGAROL 1698 (CETYL ALCOHOL) PASTILLES/ OTHER INDUSTRIAL FATTY ALCOHOL VEGAROL 1618 50:50 (CETO STEARYL ALCOHOL 50:50) PASTILLES"/>
    <s v="29051700 / 38237090"/>
    <s v="15"/>
    <s v="MT"/>
    <s v="USD"/>
    <n v="1494"/>
    <n v="22410"/>
    <n v="0"/>
    <n v="0"/>
    <n v="0"/>
    <n v="0"/>
    <s v="Nhava-sheva"/>
    <n v="22410"/>
    <n v="66.55"/>
    <n v="1491385.5"/>
    <n v="8918341"/>
    <s v="18.07.2016"/>
    <s v="BKDN0461162100535402"/>
    <d v="2017-03-21T00:00:00"/>
    <s v="116217XSC000220"/>
    <n v="22410"/>
    <d v="2016-07-18T00:00:00"/>
    <s v="PAYMENT REALISED"/>
  </r>
  <r>
    <n v="313"/>
    <s v="2016-17"/>
    <s v="VIL"/>
    <s v="VVF/TAL/EXP/0310/16-17"/>
    <d v="2016-07-18T00:00:00"/>
    <x v="3"/>
    <s v="9103750275-276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s v="19.845"/>
    <s v="MT"/>
    <s v="USD"/>
    <n v="1596"/>
    <n v="31672.62"/>
    <n v="10.45"/>
    <n v="1600"/>
    <n v="0"/>
    <n v="0"/>
    <s v="Nhava-sheva"/>
    <n v="30062.17"/>
    <n v="66.55"/>
    <n v="2000637.4134999998"/>
    <n v="8919504"/>
    <s v="18.07.2016"/>
    <s v="BKDN0461162100336414"/>
    <d v="2016-09-17T00:00:00"/>
    <s v="116216XUC000905"/>
    <n v="31672.62"/>
    <d v="2016-08-11T00:00:00"/>
    <s v="fully uploaded"/>
  </r>
  <r>
    <n v="314"/>
    <s v="2016-17"/>
    <s v="VIL"/>
    <s v="VVF/TAL/EXP/0311/16-17"/>
    <d v="2016-07-18T00:00:00"/>
    <x v="3"/>
    <n v="9103750274"/>
    <m/>
    <s v="DTA"/>
    <s v="TALOJA"/>
    <s v="DIRECT"/>
    <s v="VVF LLC"/>
    <s v="USA"/>
    <s v="90 Days from B/L date"/>
    <s v="CIF"/>
    <s v="SATRTD - OCTDECN-1-OL (STRYL ALCHL) FATTY ALCOHOL VEGAROL 1898 (STEARYL ALCOHOL) NF, PASTILLES"/>
    <n v="29051700"/>
    <s v="19.840"/>
    <s v="MT"/>
    <s v="USD"/>
    <n v="1650"/>
    <n v="32736"/>
    <n v="10.8"/>
    <n v="1600"/>
    <n v="0"/>
    <n v="0"/>
    <s v="Nhava-sheva"/>
    <n v="31125.200000000001"/>
    <n v="66.55"/>
    <n v="2071382.08"/>
    <n v="8922784"/>
    <s v="18.07.2016"/>
    <s v="BKDN0461162100336413"/>
    <d v="2016-09-17T00:00:00"/>
    <s v="116216XUC000904"/>
    <n v="32736"/>
    <d v="2016-08-11T00:00:00"/>
    <s v="fully uploaded"/>
  </r>
  <r>
    <n v="315"/>
    <s v="2016-17"/>
    <s v="VIL"/>
    <s v="VVF/TAL/EXP/0312/16-17"/>
    <s v="SEZ SUPPLY"/>
    <x v="3"/>
    <s v="SEZ MUNDRA"/>
    <m/>
    <s v="DTA"/>
    <s v="TALOJA"/>
    <s v="SEZ"/>
    <m/>
    <s v="INDIA"/>
    <m/>
    <m/>
    <m/>
    <m/>
    <m/>
    <m/>
    <m/>
    <m/>
    <m/>
    <m/>
    <m/>
    <m/>
    <m/>
    <m/>
    <n v="0"/>
    <m/>
    <m/>
    <s v="SEZ MUNDRA"/>
    <s v="-"/>
    <s v="SEZ MUNDRA"/>
    <m/>
    <m/>
    <m/>
    <m/>
    <s v="SEZ SUPPLY"/>
  </r>
  <r>
    <n v="316"/>
    <s v="2016-17"/>
    <s v="VIL"/>
    <s v="VVF/TAL/EXP/0313/16-17"/>
    <d v="2016-07-19T00:00:00"/>
    <x v="3"/>
    <s v="9103750275-276"/>
    <m/>
    <s v="DTA"/>
    <s v="TALOJA"/>
    <s v="DIRECT"/>
    <s v="VVF LLC"/>
    <s v="USA"/>
    <s v="90 Days from B/L date"/>
    <s v="CIF"/>
    <s v="SATRTD - HXADECAN-1-OL (CETYL ALCHL) FATTY ALCOHOL VEGAROL 1698 (CETYL ALCOHOL) PASTILLES"/>
    <n v="29051700"/>
    <s v="19.845"/>
    <s v="MT"/>
    <s v="USD"/>
    <n v="1596"/>
    <n v="31672.62"/>
    <n v="10.45"/>
    <n v="1600"/>
    <n v="0"/>
    <n v="0"/>
    <s v="Nhava-sheva"/>
    <n v="30062.17"/>
    <n v="66.55"/>
    <n v="2000637.4134999998"/>
    <n v="8934092"/>
    <s v="19.07.2016"/>
    <s v="BKDN0461162100336416"/>
    <d v="2016-09-17T00:00:00"/>
    <s v="116216XUC000905"/>
    <n v="31672.62"/>
    <d v="2016-08-11T00:00:00"/>
    <s v="fully uploaded"/>
  </r>
  <r>
    <n v="317"/>
    <s v="2016-17"/>
    <s v="VIL"/>
    <s v="VVF/TAL/EXP/0314/16-17"/>
    <d v="2016-07-19T00:00:00"/>
    <x v="3"/>
    <s v="9103750279-280"/>
    <m/>
    <s v="DTA"/>
    <s v="TALOJA"/>
    <s v="DIRECT"/>
    <s v="VVF SINGAPORE PTE LTD."/>
    <s v="MALAYSIA"/>
    <s v="30 Days from B/L date"/>
    <s v="CIF"/>
    <s v="PALMITIC ACID 98%"/>
    <n v="29157010"/>
    <n v="38.78"/>
    <s v="MT"/>
    <s v="USD"/>
    <n v="735.60005157297576"/>
    <n v="28526.57"/>
    <n v="9.41"/>
    <n v="650"/>
    <n v="0"/>
    <n v="0"/>
    <s v="Nhava-sheva"/>
    <n v="27867.16"/>
    <n v="66.55"/>
    <n v="1854559.4979999999"/>
    <n v="8944248"/>
    <s v="19.07.2016"/>
    <s v="not in sudesh list"/>
    <m/>
    <m/>
    <m/>
    <m/>
    <s v="payment not realised"/>
  </r>
  <r>
    <n v="318"/>
    <s v="2016-17"/>
    <s v="VIL"/>
    <s v="VVF/TAL/EXP/0315/16-17"/>
    <d v="2016-07-19T00:00:00"/>
    <x v="3"/>
    <n v="9103750277"/>
    <d v="2016-07-22T00:00:00"/>
    <s v="DTA"/>
    <s v="TALOJA"/>
    <s v="DIRECT"/>
    <s v="VVF LLC"/>
    <s v="USA"/>
    <s v="90 Days from B/L date"/>
    <s v="CIF"/>
    <s v="OTHER INDUSTRIAL FATTY ALCOHOL VEGAROL 1618 TA (CETO STEARYL ALCOHOL) NF, PASTILLES"/>
    <n v="38237090"/>
    <s v="19.844"/>
    <s v="MT"/>
    <s v="USD"/>
    <n v="1410.9997984277363"/>
    <n v="27999.88"/>
    <n v="9.24"/>
    <n v="1600"/>
    <n v="0"/>
    <n v="0"/>
    <s v="Nhava-sheva"/>
    <n v="26390.639999999999"/>
    <n v="66.55"/>
    <n v="1756297.0919999999"/>
    <n v="8944225"/>
    <s v="19.07.2016"/>
    <s v="BKDN0461162100336417"/>
    <d v="2016-09-17T00:00:00"/>
    <s v="116216XUC000906"/>
    <n v="27999.88"/>
    <d v="2016-08-11T00:00:00"/>
    <s v="fully uploaded"/>
  </r>
  <r>
    <n v="319"/>
    <s v="2016-17"/>
    <s v="VIL"/>
    <s v="VVF/TAL/EXP/0316/16-17"/>
    <s v="SEZ SUPPLY"/>
    <x v="3"/>
    <s v="SEZ AURANGABAD"/>
    <m/>
    <s v="DTA"/>
    <s v="TALOJA"/>
    <s v="SEZ"/>
    <m/>
    <s v="INDIA"/>
    <m/>
    <m/>
    <m/>
    <m/>
    <m/>
    <m/>
    <m/>
    <m/>
    <m/>
    <m/>
    <m/>
    <m/>
    <m/>
    <m/>
    <n v="0"/>
    <m/>
    <m/>
    <s v="SEZ AURANGABAD"/>
    <s v="-"/>
    <s v="SEZ AURANGABAD"/>
    <m/>
    <m/>
    <m/>
    <m/>
    <s v="SEZ SUPPLY"/>
  </r>
  <r>
    <n v="320"/>
    <s v="2016-17"/>
    <s v="VIL"/>
    <s v="VVF/TAL/EXP/0317/16-17"/>
    <d v="2016-07-20T00:00:00"/>
    <x v="3"/>
    <n v="9103750278"/>
    <d v="2016-07-25T00:00:00"/>
    <s v="DTA"/>
    <s v="TALOJA"/>
    <s v="DIRECT"/>
    <s v="INDUSTRIAL QUIMICA LASEM, S.A.U."/>
    <s v="SPAIN"/>
    <s v="30 Days from B/L date"/>
    <s v="CIF"/>
    <s v="OTHER INDUSTRIAL MONOCARBOXYLIC FATTY ACID 39.530 4100.00 162073.00_x000a_TANKS IN DISTILLED FATTY ACID - C8/C10_x000a_CONTAINER BULK (CAPRYLIC CAPRIC ACID)"/>
    <n v="38231900"/>
    <s v="39.530"/>
    <s v="MT"/>
    <s v="USD"/>
    <n v="4100"/>
    <n v="162073"/>
    <n v="53.48"/>
    <n v="2000"/>
    <n v="0"/>
    <n v="0"/>
    <s v="Nhava-sheva"/>
    <n v="160019.51999999999"/>
    <n v="66.55"/>
    <n v="10649299.055999998"/>
    <n v="8953170"/>
    <s v="20.07.2016"/>
    <s v="BKDN0461162100336421"/>
    <d v="2016-09-17T00:00:00"/>
    <s v="116216XUC000923"/>
    <n v="162073"/>
    <d v="2016-08-29T00:00:00"/>
    <s v="fully uploaded"/>
  </r>
  <r>
    <n v="321"/>
    <s v="2016-17"/>
    <s v="VIL"/>
    <s v="VVF/TAL/EXP/0318/16-17"/>
    <d v="2016-07-20T00:00:00"/>
    <x v="3"/>
    <s v="9103750279-280"/>
    <m/>
    <s v="DTA"/>
    <s v="TALOJA"/>
    <s v="DIRECT"/>
    <s v="VVF SINGAPORE PTE LTD."/>
    <s v="MALAYSIA"/>
    <s v="30 Days from B/L date"/>
    <s v="CIF"/>
    <s v="PALMITIC ACID 98%"/>
    <n v="29157010"/>
    <s v="58.500"/>
    <s v="MT"/>
    <s v="USD"/>
    <n v="735.6"/>
    <n v="43032.6"/>
    <n v="14.2"/>
    <n v="975"/>
    <n v="0"/>
    <n v="0"/>
    <s v="Nhava-sheva"/>
    <n v="42043.4"/>
    <n v="66.55"/>
    <n v="2797988.27"/>
    <n v="8962044"/>
    <s v="20.07.2016"/>
    <s v="not in sudesh list"/>
    <m/>
    <m/>
    <m/>
    <m/>
    <s v="payment not realised"/>
  </r>
  <r>
    <n v="322"/>
    <s v="2016-17"/>
    <s v="VIL"/>
    <s v="VVF/TAL/EXP/0319/16-17"/>
    <d v="2016-07-20T00:00:00"/>
    <x v="3"/>
    <s v="9103750281-282"/>
    <m/>
    <s v="DTA"/>
    <s v="TALOJA"/>
    <s v="DIRECT"/>
    <s v="VVF LLC"/>
    <s v="USA"/>
    <s v="90 Days from B/L date"/>
    <s v="CIF"/>
    <s v="SATRTD - HXADECAN-1-OL (CETYL ALCHL) FATTY ALCOHOL VEGAROL 1698 (MB) (CETYL ALCOHOL) NF"/>
    <n v="29051700"/>
    <s v="18.144"/>
    <s v="MT"/>
    <s v="USD"/>
    <n v="1217.000110229277"/>
    <n v="22081.25"/>
    <n v="7.29"/>
    <n v="900"/>
    <n v="0"/>
    <n v="0"/>
    <s v="Nhava-sheva"/>
    <n v="21173.96"/>
    <n v="66.55"/>
    <n v="1409127.0379999999"/>
    <n v="8966235"/>
    <s v="20.07.2016"/>
    <s v="BKDN0461162100336435"/>
    <d v="2016-09-17T00:00:00"/>
    <s v="116216XUC000969"/>
    <n v="22081.25"/>
    <d v="2016-08-11T00:00:00"/>
    <s v="fully uploaded"/>
  </r>
  <r>
    <n v="323"/>
    <s v="2016-17"/>
    <s v="VIL"/>
    <s v="VVF/TAL/EXP/0320/16-17"/>
    <d v="2016-07-20T00:00:00"/>
    <x v="3"/>
    <s v="9103750287-288-289"/>
    <m/>
    <s v="DTA"/>
    <s v="TALOJA"/>
    <s v="DIRECT"/>
    <s v="DARIC MATERIAL AND TRADING CO."/>
    <s v="IRAN"/>
    <s v="L/C AT Sight"/>
    <s v="CFR"/>
    <s v="OTHER STEARIC ACID DISTILLED STEARIC ACID - P12 "/>
    <n v="38231190"/>
    <s v="42.000"/>
    <s v="MT"/>
    <s v="INR"/>
    <n v="54656"/>
    <n v="2295552"/>
    <n v="0"/>
    <n v="11979"/>
    <n v="0"/>
    <n v="109746"/>
    <s v="Nhava-sheva"/>
    <n v="2283573"/>
    <n v="1"/>
    <n v="2283573"/>
    <n v="8967546"/>
    <s v="20.07.2016"/>
    <s v="BKDN0461162100505888"/>
    <d v="2017-01-03T00:00:00"/>
    <s v="116216XSC000931"/>
    <n v="2295552"/>
    <d v="2016-09-14T00:00:00"/>
    <s v="fully uploaded"/>
  </r>
  <r>
    <n v="324"/>
    <s v="2016-17"/>
    <s v="VIL"/>
    <s v="VVF/TAL/EXP/0321/16-17"/>
    <d v="2016-07-21T00:00:00"/>
    <x v="3"/>
    <s v="9103750281-282"/>
    <m/>
    <s v="DTA"/>
    <s v="TALOJA"/>
    <s v="DIRECT"/>
    <s v="VVF LLC"/>
    <s v="USA"/>
    <s v="90 Days from B/L date"/>
    <s v="CIF"/>
    <s v="SATRTD - HXADECAN-1-OL (CETYL ALCHL) FATTY ALCOHOL VEGAROL 1698 (MB) (CETYL ALCOHOL) NF"/>
    <n v="29051700"/>
    <s v="18.144"/>
    <s v="MT"/>
    <s v="USD"/>
    <n v="1217.000110229277"/>
    <n v="22081.25"/>
    <n v="7.29"/>
    <n v="900"/>
    <n v="0"/>
    <n v="0"/>
    <s v="Nhava-sheva"/>
    <n v="21173.96"/>
    <n v="66.55"/>
    <n v="1409127.04"/>
    <n v="8981469"/>
    <s v="21.07.2016"/>
    <s v="BKDN0461162100336436"/>
    <d v="2016-09-17T00:00:00"/>
    <s v="116216XUC000969"/>
    <n v="22081.25"/>
    <d v="2016-08-11T00:00:00"/>
    <s v="fully uploaded"/>
  </r>
  <r>
    <n v="325"/>
    <s v="2016-17"/>
    <s v="VIL"/>
    <s v="VVF/TAL/EXP/0322/16-17"/>
    <d v="2016-07-21T00:00:00"/>
    <x v="3"/>
    <s v="9103750287-288-289"/>
    <m/>
    <s v="DTA"/>
    <s v="TALOJA"/>
    <s v="DIRECT"/>
    <s v="DARIC MATERIAL AND TRADING CO."/>
    <s v="IRAN"/>
    <s v="L/C AT Sight"/>
    <s v="CFR"/>
    <s v="OTHER STEARIC ACID DISTILLED STEARIC ACID - P12"/>
    <n v="38231190"/>
    <s v="14"/>
    <s v="MT"/>
    <s v="INR"/>
    <n v="54656"/>
    <n v="765184"/>
    <n v="0"/>
    <n v="3993"/>
    <n v="0"/>
    <n v="36582"/>
    <s v="Nhava-sheva"/>
    <n v="761191"/>
    <n v="1"/>
    <n v="761191"/>
    <n v="8985916"/>
    <s v="21.07.2016"/>
    <s v="BKDN0461162100505889"/>
    <d v="2017-01-03T00:00:00"/>
    <s v="116216XSC000931"/>
    <n v="765184"/>
    <d v="2016-09-14T00:00:00"/>
    <s v="fully uploaded"/>
  </r>
  <r>
    <n v="326"/>
    <s v="2016-17"/>
    <s v="VIL"/>
    <s v="VVF/TAL/EXP/0323/16-17"/>
    <d v="2016-07-21T00:00:00"/>
    <x v="3"/>
    <n v="9103750283"/>
    <d v="2016-07-25T00:00:00"/>
    <s v="DTA"/>
    <s v="TALOJA"/>
    <s v="DIRECT"/>
    <s v="VVF LLC"/>
    <s v="USA"/>
    <s v="90 Days from B/L date"/>
    <s v="CIF"/>
    <s v="SATRTD - HXADECAN-1-OL (CETYL ALCHL) FATTY ALCOHOL VEGAROL 1698 (MB) (CETYL ALCOHOL) NF PASTILLES"/>
    <n v="29051700"/>
    <s v="19.845"/>
    <s v="MT"/>
    <s v="USD"/>
    <n v="1565.0002519526331"/>
    <n v="31057.430000000004"/>
    <n v="10.25"/>
    <n v="900"/>
    <n v="0"/>
    <n v="0"/>
    <s v="Nhava-sheva"/>
    <n v="30147.180000000004"/>
    <n v="66.55"/>
    <n v="2006294.83"/>
    <n v="8985821"/>
    <s v="21.07.2016"/>
    <s v="BKDN0461162100336432"/>
    <d v="2016-09-17T00:00:00"/>
    <s v="116216XUC000967"/>
    <n v="31057.43"/>
    <d v="2016-08-11T00:00:00"/>
    <s v="fully uploaded"/>
  </r>
  <r>
    <n v="327"/>
    <s v="2016-17"/>
    <s v="VIL"/>
    <s v="VVF/TAL/EXP/0324/16-17"/>
    <d v="2016-07-21T00:00:00"/>
    <x v="3"/>
    <n v="9103750284"/>
    <m/>
    <s v="DTA"/>
    <s v="TALOJA"/>
    <s v="DIRECT"/>
    <s v="LOREAL MFG MIDRAND (PTY) LTD."/>
    <s v="South Africa"/>
    <s v="60 Days from B/L date"/>
    <s v="CFR"/>
    <s v="OTHER INDUSTRIAL FATTY ALCOHOL VEGAROL 1618 TA (CETO STEARYL ALCOHOL 30:70) PASTILLES"/>
    <n v="38237090"/>
    <s v="24"/>
    <s v="MT"/>
    <s v="USD"/>
    <n v="1500"/>
    <n v="36000"/>
    <n v="0"/>
    <n v="900"/>
    <n v="0"/>
    <n v="0"/>
    <s v="Nhava-sheva"/>
    <n v="35100"/>
    <n v="66.55"/>
    <n v="2335905"/>
    <n v="8989533"/>
    <s v="21.07.2016"/>
    <s v="BKDN0461162100505976"/>
    <d v="2017-01-03T00:00:00"/>
    <s v="116216XUC001191"/>
    <n v="36000"/>
    <d v="2016-09-27T00:00:00"/>
    <s v="fully uploaded"/>
  </r>
  <r>
    <n v="328"/>
    <s v="2016-17"/>
    <s v="VIL"/>
    <s v="VVF/TAL/EXP/0325/16-17"/>
    <d v="2016-07-21T00:00:00"/>
    <x v="3"/>
    <n v="9103750285"/>
    <m/>
    <s v="DTA"/>
    <s v="TALOJA"/>
    <s v="DIRECT"/>
    <s v="CJP CHEMICALS (PTY) LTD."/>
    <s v="South Africa"/>
    <s v="L/C AT Sight"/>
    <s v="CFR"/>
    <s v="OTHER INDUSTRIAL FATTY ALCOHOL VEGAROL 1618 TA (CETO STEARYL ALCOHOL) PASTILLES"/>
    <n v="38237090"/>
    <s v="16"/>
    <s v="MT"/>
    <s v="USD"/>
    <n v="1410"/>
    <n v="22560"/>
    <n v="0"/>
    <n v="450"/>
    <n v="0"/>
    <n v="0"/>
    <s v="Nhava-sheva"/>
    <n v="22110"/>
    <n v="66.55"/>
    <n v="1471420.5"/>
    <n v="8990174"/>
    <s v="21.07.2016"/>
    <s v="BKDN0461162100336370"/>
    <d v="2016-09-17T00:00:00"/>
    <s v="116216XSC000932"/>
    <n v="22560"/>
    <d v="2016-08-18T00:00:00"/>
    <s v="fully uploaded"/>
  </r>
  <r>
    <n v="329"/>
    <s v="2016-17"/>
    <s v="VIL"/>
    <s v="VVF/TAL/EXP/0326/16-17"/>
    <d v="2016-07-22T00:00:00"/>
    <x v="3"/>
    <n v="9103750286"/>
    <d v="2016-07-27T00:00:00"/>
    <s v="DTA"/>
    <s v="TALOJA"/>
    <s v="DIRECT"/>
    <s v="SIYEZA FINE CHEM (PTY) LTD."/>
    <s v="South Africa"/>
    <s v="100% CAD"/>
    <s v="CIF"/>
    <s v="OTHER INDUSTRIAL FATTY ALCOHOL VEGAROL 1618 TA (CETO STEARYL ALCOHOL) PASTILLES"/>
    <n v="38237090"/>
    <s v="16"/>
    <s v="MT"/>
    <s v="USD"/>
    <n v="1375"/>
    <n v="22000"/>
    <n v="7.26"/>
    <n v="450"/>
    <n v="0"/>
    <n v="0"/>
    <s v="Nhava-sheva"/>
    <n v="21542.74"/>
    <n v="66.45"/>
    <n v="1431515.0730000001"/>
    <n v="9001735"/>
    <s v="22.07.2016"/>
    <s v="BKDN0461162100336372"/>
    <d v="2016-09-17T00:00:00"/>
    <s v="116216XSC000943"/>
    <n v="22000"/>
    <d v="2016-08-09T00:00:00"/>
    <s v="fully uploaded"/>
  </r>
  <r>
    <n v="330"/>
    <s v="2016-17"/>
    <s v="VIL"/>
    <s v="VVF/TAL/EXP/0327/16-17"/>
    <d v="2016-07-22T00:00:00"/>
    <x v="3"/>
    <s v="9103750287-288-289"/>
    <m/>
    <s v="DTA"/>
    <s v="TALOJA"/>
    <s v="DIRECT"/>
    <s v="DARIC MATERIAL AND TRADING CO."/>
    <s v="IRAN"/>
    <s v="L/C AT Sight"/>
    <s v="CFR"/>
    <s v="OTHER STEARIC ACID DISTILLED STEARIC ACID - P12"/>
    <n v="38231190"/>
    <s v="42"/>
    <s v="MT"/>
    <s v="INR"/>
    <n v="54656"/>
    <n v="2295552"/>
    <n v="0"/>
    <n v="11961"/>
    <n v="0"/>
    <n v="109746"/>
    <s v="Nhava-sheva"/>
    <n v="2283591"/>
    <n v="1"/>
    <n v="2283591"/>
    <n v="9003696"/>
    <s v="22.07.2016"/>
    <s v="BKDN0461162100505890"/>
    <d v="2017-01-03T00:00:00"/>
    <s v="116216XSC000931"/>
    <n v="2295552"/>
    <d v="2016-09-14T00:00:00"/>
    <s v="fully uploaded"/>
  </r>
  <r>
    <n v="331"/>
    <s v="2016-17"/>
    <s v="VIL"/>
    <s v="VVF/TAL/EXP/0328/16-17"/>
    <d v="2016-07-22T00:00:00"/>
    <x v="3"/>
    <n v="9103750290"/>
    <d v="2016-07-27T00:00:00"/>
    <s v="DTA"/>
    <s v="TALOJA"/>
    <s v="DIRECT"/>
    <s v="UNIVAR BRASIL LTDA"/>
    <s v="BRAZIL"/>
    <s v="70% - 30 DAYS FROM BL DATE_x000a_30% AGAINST COPY DOCUMENTS AND BALANCE"/>
    <s v="CFR"/>
    <s v="SATRTD - HXADECAN-1-OL (CETYL ALCHL) FATTY ALCOHOL VEGAROL 1698 (CETYL ALCOHOL) PASTILLES"/>
    <n v="29051700"/>
    <s v="26"/>
    <s v="MT"/>
    <s v="USD"/>
    <n v="1260"/>
    <n v="32760"/>
    <n v="0"/>
    <n v="475"/>
    <n v="0"/>
    <n v="0"/>
    <s v="Nhava-sheva"/>
    <n v="32285"/>
    <n v="66.45"/>
    <n v="2145338.25"/>
    <n v="9009423"/>
    <d v="2016-07-22T00:00:00"/>
    <s v="BKDN0461162100505977"/>
    <d v="2017-01-03T00:00:00"/>
    <s v="116216XSC000988"/>
    <n v="36000"/>
    <d v="2016-08-09T00:00:00"/>
    <s v="fully uploaded"/>
  </r>
  <r>
    <n v="332"/>
    <s v="2016-17"/>
    <s v="VIL"/>
    <s v="VVF/TAL/EXP/0329/16-17"/>
    <d v="2016-07-22T00:00:00"/>
    <x v="3"/>
    <n v="9103750291"/>
    <m/>
    <s v="DTA"/>
    <s v="TALOJA"/>
    <s v="DIRECT"/>
    <s v="ZOHAR DALIA C.A.A. LTD."/>
    <s v="ISRAEL"/>
    <s v="45 Days from B/L date"/>
    <s v="CIF"/>
    <s v="OTHER INDUSTRIAL FATTY ALCOHOL IN FATTY ALCOHOL C1214 (LAURYL MYRISTYL ALCOHOL)"/>
    <n v="38237090"/>
    <s v="18.960"/>
    <s v="MT"/>
    <s v="USD"/>
    <n v="2005"/>
    <n v="38014.800000000003"/>
    <n v="12.9"/>
    <n v="550"/>
    <n v="0"/>
    <n v="726.17"/>
    <s v="Nhava-sheva"/>
    <n v="37451.9"/>
    <n v="66.45"/>
    <n v="2488678.7599999998"/>
    <n v="9013152"/>
    <s v="22.07.2016"/>
    <s v="BKDN0461162100505914"/>
    <d v="2017-01-03T00:00:00"/>
    <s v="116216XUC000921"/>
    <n v="38014.800000000003"/>
    <d v="2016-09-15T00:00:00"/>
    <s v="fully uploaded"/>
  </r>
  <r>
    <n v="333"/>
    <s v="2016-17"/>
    <s v="VIL"/>
    <s v="VVF/TAL/EXP/0330/16-17"/>
    <s v="SEZ SUPPLY"/>
    <x v="3"/>
    <s v="SEZ MUNDRA"/>
    <m/>
    <s v="DTA"/>
    <s v="TALOJA"/>
    <s v="SEZ"/>
    <m/>
    <s v="INDIA"/>
    <m/>
    <m/>
    <m/>
    <m/>
    <m/>
    <m/>
    <m/>
    <m/>
    <m/>
    <m/>
    <m/>
    <m/>
    <m/>
    <m/>
    <n v="0"/>
    <m/>
    <m/>
    <s v="SEZ MUNDRA"/>
    <s v="-"/>
    <s v="SEZ MUNDRA"/>
    <m/>
    <m/>
    <m/>
    <m/>
    <s v="SEZ SUPPLY"/>
  </r>
  <r>
    <n v="334"/>
    <s v="2016-17"/>
    <s v="VIL"/>
    <s v="VVF/TAL/EXP/0331/16-17"/>
    <d v="2016-07-23T00:00:00"/>
    <x v="3"/>
    <s v="9103750298-299"/>
    <m/>
    <s v="DTA"/>
    <s v="TALOJA"/>
    <s v="DIRECT"/>
    <s v="POLYRHEO INC"/>
    <s v="BRAZIL"/>
    <s v="100% CAD"/>
    <s v="FOB"/>
    <s v="Other Industrial Fatty Alcohol Vegarol 1618 (Ceto Stearyl  Alcohol) Pastilles"/>
    <n v="38237090"/>
    <n v="96"/>
    <s v="MT"/>
    <s v="USD"/>
    <n v="1350"/>
    <n v="129600"/>
    <n v="0"/>
    <n v="0"/>
    <n v="0"/>
    <n v="0"/>
    <s v="Nhava-sheva"/>
    <n v="129600"/>
    <n v="66.45"/>
    <n v="8611920"/>
    <n v="9039240"/>
    <s v="25.07.2016"/>
    <s v="BRC PENDING"/>
    <m/>
    <m/>
    <m/>
    <m/>
    <s v="payment not realised"/>
  </r>
  <r>
    <n v="335"/>
    <s v="2016-17"/>
    <s v="VIL"/>
    <s v="VVF/BULK/EXP/001/16-17"/>
    <d v="2016-07-23T00:00:00"/>
    <x v="3"/>
    <n v="9106750001"/>
    <d v="2016-07-31T00:00:00"/>
    <s v="DTA"/>
    <s v="SION"/>
    <s v="DIRECT-BULK"/>
    <s v="IRAN CHEMICAL AND PETROCHEMICAL"/>
    <s v="IRAN"/>
    <s v="L/C AT Sight"/>
    <s v="CFR"/>
    <s v="FATTY ALCOHOL ETHOXYLATE (2) [PALM CHEM 1214]"/>
    <n v="34021300"/>
    <n v="98.16"/>
    <s v="MT"/>
    <s v="INR"/>
    <n v="132300"/>
    <n v="12986568"/>
    <n v="0"/>
    <n v="132900"/>
    <m/>
    <n v="225277.2"/>
    <s v="Nhava-sheva"/>
    <m/>
    <n v="66.45"/>
    <m/>
    <n v="9030809"/>
    <d v="2016-07-23T00:00:00"/>
    <s v="BKDN0461162100531985"/>
    <d v="2017-02-17T00:00:00"/>
    <s v="116216XSC000953"/>
    <n v="12986568.25"/>
    <d v="2016-09-30T00:00:00"/>
    <s v="payment not realised"/>
  </r>
  <r>
    <n v="336"/>
    <s v="2016-17"/>
    <s v="VIL"/>
    <s v="VVF/TAL/EXP/0332/16-17"/>
    <d v="2016-07-25T00:00:00"/>
    <x v="3"/>
    <s v="9103750298-299"/>
    <m/>
    <s v="DTA"/>
    <s v="TALOJA"/>
    <s v="DIRECT"/>
    <s v="POLYRHEO INC"/>
    <s v="BRAZIL"/>
    <s v="100% CAD"/>
    <s v="FOB"/>
    <s v="OTHER INDUSTRIAL FATTY ALCOHOL VEGAROL 1618 TA (CETO STEARYL ALCOHOL) PASTILLES"/>
    <n v="38237090"/>
    <s v="24"/>
    <s v="MT"/>
    <s v="USD"/>
    <n v="1350"/>
    <n v="32400"/>
    <n v="0"/>
    <n v="0"/>
    <n v="0"/>
    <n v="0"/>
    <s v="Nhava-sheva"/>
    <n v="32400"/>
    <n v="66.45"/>
    <n v="2152980"/>
    <n v="9045260"/>
    <s v="25.07.2016"/>
    <s v="BRC PENDING"/>
    <m/>
    <m/>
    <m/>
    <m/>
    <s v="payment not realised"/>
  </r>
  <r>
    <n v="337"/>
    <s v="2016-17"/>
    <s v="VIL"/>
    <s v="VVF/TAL/EXP/0333/16-17"/>
    <d v="2016-07-25T00:00:00"/>
    <x v="3"/>
    <s v="9103750302-303-304"/>
    <d v="2016-07-30T00:00:00"/>
    <s v="DTA"/>
    <s v="TALOJA"/>
    <s v="DIRECT"/>
    <s v="POLYRHEO INC"/>
    <s v="BRAZIL"/>
    <s v="100% CAD"/>
    <s v="FOB"/>
    <s v="OTHER INDUSTRIAL FATTY ALCOHOL VEGAROL 1618 TA (CETO STEARYL ALCOHOL) PASTILLES"/>
    <n v="38237090"/>
    <s v="24"/>
    <s v="MT"/>
    <s v="USD"/>
    <n v="1350"/>
    <n v="32400"/>
    <n v="0"/>
    <n v="0"/>
    <n v="0"/>
    <n v="0"/>
    <s v="Nhava-sheva"/>
    <n v="32400"/>
    <n v="66.45"/>
    <n v="2152980"/>
    <n v="9045271"/>
    <s v="25.07.2016"/>
    <s v="BRC PENDING"/>
    <m/>
    <m/>
    <m/>
    <m/>
    <s v="payment not realised"/>
  </r>
  <r>
    <n v="338"/>
    <s v="2016-17"/>
    <s v="VIL"/>
    <s v="VVF/TAL/EXP/0334/16-17"/>
    <d v="2016-07-25T00:00:00"/>
    <x v="3"/>
    <s v="9103750296-297"/>
    <d v="2016-07-30T00:00:00"/>
    <s v="DTA"/>
    <s v="TALOJA"/>
    <s v="DIRECT"/>
    <s v="POLYRHEO INC"/>
    <s v="BRAZIL"/>
    <s v="100% CAD"/>
    <s v="FOB"/>
    <s v="OTHER INDUSTRIAL FATTY ALCOHOL VEGAROL 1618 TA (CETO STEARYL ALCOHOL) PASTILLES"/>
    <n v="38237090"/>
    <s v="48"/>
    <s v="MT"/>
    <s v="USD"/>
    <n v="1350"/>
    <n v="64800"/>
    <n v="0"/>
    <n v="0"/>
    <n v="0"/>
    <n v="0"/>
    <s v="Nhava-sheva"/>
    <n v="64800"/>
    <n v="66.45"/>
    <n v="4305960"/>
    <n v="9045284"/>
    <s v="25.07.2016"/>
    <s v="BRC PENDING"/>
    <m/>
    <m/>
    <m/>
    <m/>
    <s v="payment not realised"/>
  </r>
  <r>
    <n v="339"/>
    <s v="2016-17"/>
    <s v="VIL"/>
    <s v="VVF/TAL/EXP/0335/16-17"/>
    <d v="2016-07-25T00:00:00"/>
    <x v="3"/>
    <s v="9103750292-293"/>
    <m/>
    <s v="DTA"/>
    <s v="TALOJA"/>
    <s v="DIRECT"/>
    <s v="POLYRHEO INC"/>
    <s v="BRAZIL"/>
    <s v="100% CAD"/>
    <s v="FOB"/>
    <s v="OTHER INDUSTRIAL FATTY ALCOHOL VEGAROL 1618 TA (CETO STEARYL ALCOHOL) PASTILLES"/>
    <n v="38237090"/>
    <s v="96"/>
    <s v="MT"/>
    <s v="USD"/>
    <n v="1350"/>
    <n v="129600"/>
    <n v="0"/>
    <n v="0"/>
    <n v="0"/>
    <n v="0"/>
    <s v="Nhava-sheva"/>
    <n v="129600"/>
    <n v="66.45"/>
    <n v="8611920"/>
    <n v="9057028"/>
    <s v="25.07.2016"/>
    <s v="BRC PENDING"/>
    <m/>
    <m/>
    <m/>
    <m/>
    <s v="payment not realised"/>
  </r>
  <r>
    <n v="340"/>
    <s v="2016-17"/>
    <s v="VIL"/>
    <s v="VVF/TAL/EXP/0336/16-17"/>
    <d v="2016-07-25T00:00:00"/>
    <x v="3"/>
    <s v="9103750296-297"/>
    <d v="2016-07-30T00:00:00"/>
    <s v="DTA"/>
    <s v="TALOJA"/>
    <s v="DIRECT"/>
    <s v="POLYRHEO INC"/>
    <s v="BRAZIL"/>
    <s v="100% CAD"/>
    <s v="FOB"/>
    <s v="OTHER INDUSTRIAL FATTY ALCOHOL VEGAROL 1618 TA (CETO STEARYL ALCOHOL) PASTILLES"/>
    <n v="38237090"/>
    <s v="24"/>
    <s v="MT"/>
    <s v="USD"/>
    <n v="1350"/>
    <n v="32400"/>
    <n v="0"/>
    <n v="0"/>
    <n v="0"/>
    <n v="0"/>
    <s v="Nhava-sheva"/>
    <n v="32400"/>
    <n v="66.45"/>
    <n v="2152980"/>
    <n v="9058514"/>
    <s v="25.07.2016"/>
    <s v="BRC PENDING"/>
    <m/>
    <m/>
    <m/>
    <m/>
    <s v="payment not realised"/>
  </r>
  <r>
    <n v="341"/>
    <s v="2016-17"/>
    <s v="VIL"/>
    <s v="VVF/TAL/EXP/0337/16-17"/>
    <s v="SEZ SUPPLY"/>
    <x v="3"/>
    <s v="SEZ MUNDRA"/>
    <m/>
    <s v="DTA"/>
    <s v="TALOJA"/>
    <s v="SEZ"/>
    <m/>
    <s v="INDIA"/>
    <m/>
    <m/>
    <m/>
    <m/>
    <m/>
    <m/>
    <m/>
    <m/>
    <m/>
    <m/>
    <m/>
    <m/>
    <m/>
    <m/>
    <n v="0"/>
    <m/>
    <m/>
    <s v="SEZ MUNDRA"/>
    <s v="-"/>
    <s v="SEZ MUNDRA"/>
    <m/>
    <m/>
    <m/>
    <m/>
    <s v="SEZ SUPPLY"/>
  </r>
  <r>
    <n v="342"/>
    <s v="2016-17"/>
    <s v="VIL"/>
    <s v="VVF/TAL/EXP/0338/16-17"/>
    <s v="SEZ SUPPLY"/>
    <x v="3"/>
    <s v="SEZ MUNDRA"/>
    <m/>
    <s v="DTA"/>
    <s v="TALOJA"/>
    <s v="SEZ"/>
    <m/>
    <s v="INDIA"/>
    <m/>
    <m/>
    <m/>
    <m/>
    <m/>
    <m/>
    <m/>
    <m/>
    <m/>
    <m/>
    <m/>
    <m/>
    <m/>
    <m/>
    <n v="0"/>
    <m/>
    <m/>
    <s v="SEZ MUNDRA"/>
    <s v="-"/>
    <s v="SEZ MUNDRA"/>
    <m/>
    <m/>
    <m/>
    <m/>
    <s v="SEZ SUPPLY"/>
  </r>
  <r>
    <n v="343"/>
    <s v="2016-17"/>
    <s v="VIL"/>
    <s v="VVF/TAL/EXP/0339/16-17"/>
    <d v="2016-07-26T00:00:00"/>
    <x v="3"/>
    <s v="9103750292-293"/>
    <m/>
    <s v="DTA"/>
    <s v="TALOJA"/>
    <s v="DIRECT"/>
    <s v="POLYRHEO INC"/>
    <s v="BRAZIL"/>
    <s v="100% CAD"/>
    <s v="FOB"/>
    <s v="OTHER INDUSTRIAL FATTY ALCOHOL VEGAROL 1618 TA (CETO STEARYL ALCOHOL) PASTILLES"/>
    <n v="38237090"/>
    <s v="24"/>
    <s v="MT"/>
    <s v="USD"/>
    <n v="1350"/>
    <n v="32400"/>
    <n v="0"/>
    <n v="0"/>
    <n v="0"/>
    <n v="0"/>
    <s v="Nhava-sheva"/>
    <n v="32400"/>
    <n v="66.45"/>
    <n v="2152980"/>
    <n v="9068349"/>
    <s v="26.07.2016"/>
    <s v="BRC PENDING"/>
    <m/>
    <m/>
    <m/>
    <m/>
    <s v="payment not realised"/>
  </r>
  <r>
    <n v="344"/>
    <s v="2016-17"/>
    <s v="VIL"/>
    <s v="VVF/TAL/EXP/0340/16-17"/>
    <d v="2016-07-26T00:00:00"/>
    <x v="3"/>
    <n v="9103750294"/>
    <m/>
    <s v="DTA"/>
    <s v="TALOJA"/>
    <s v="DIRECT"/>
    <s v="INDUSTRIAL QUIMICA LASEM, S.A.U."/>
    <s v="SPAIN"/>
    <s v="30 Days from B/L date"/>
    <s v="CIF"/>
    <s v="SATRTD - HXADECAN-1-OL (CETYL ALCHL) FATTY ALCOHOL VEGAROL 1698 (CETYL ALCOHOL) PASTILLES/ OTHER INDUSTRIAL FATTY ALCOHOL VEGAROL 1618 TA (CETO STEARYL ALCOHOL) PASTILLES"/>
    <s v="29051700/38237090"/>
    <s v="9.6"/>
    <s v="MT"/>
    <s v="USD"/>
    <n v="1480.625"/>
    <n v="14214"/>
    <n v="4.6900000000000004"/>
    <n v="150"/>
    <n v="0"/>
    <n v="0"/>
    <s v="Nhava-sheva"/>
    <n v="14059.31"/>
    <n v="66.45"/>
    <n v="934241.14950000006"/>
    <n v="9070732"/>
    <s v="26.07.2016"/>
    <s v="BKDN0461162100532105"/>
    <d v="2017-02-18T00:00:00"/>
    <s v="116216XUC001056"/>
    <n v="14214"/>
    <d v="2016-09-15T00:00:00"/>
    <s v="fully uploaded"/>
  </r>
  <r>
    <n v="345"/>
    <s v="2016-17"/>
    <s v="VIL"/>
    <s v="VVF/TAL/EXP/0341/16-17"/>
    <d v="2016-07-26T00:00:00"/>
    <x v="3"/>
    <s v="9103750296-297"/>
    <d v="2016-07-30T00:00:00"/>
    <s v="DTA"/>
    <s v="TALOJA"/>
    <s v="DIRECT"/>
    <s v="POLYRHEO INC"/>
    <s v="BRAZIL"/>
    <s v="100% CAD"/>
    <s v="FOB"/>
    <s v="OTHER INDUSTRIAL FATTY ALCOHOL VEGAROL 1618 TA (CETO STEARYL ALCOHOL) PASTILLES"/>
    <n v="38237090"/>
    <s v="24"/>
    <s v="MT"/>
    <s v="USD"/>
    <n v="1350"/>
    <n v="32400"/>
    <n v="0"/>
    <n v="0"/>
    <n v="0"/>
    <n v="0"/>
    <s v="Nhava-sheva"/>
    <n v="32400"/>
    <n v="66.45"/>
    <n v="2152980"/>
    <n v="9074392"/>
    <s v="26.07.2016"/>
    <s v="BRC PENDING"/>
    <m/>
    <m/>
    <m/>
    <m/>
    <s v="payment not realised"/>
  </r>
  <r>
    <n v="346"/>
    <s v="2016-17"/>
    <s v="VIL"/>
    <s v="VVF/TAL/EXP/0342/16-17"/>
    <d v="2016-07-26T00:00:00"/>
    <x v="3"/>
    <n v="9103750295"/>
    <d v="2016-08-03T00:00:00"/>
    <s v="DTA"/>
    <s v="TALOJA"/>
    <s v="DIRECT"/>
    <s v="ALLIANCE TIRE COMPANY"/>
    <s v="ISRAEL"/>
    <s v="100% CAD"/>
    <s v="FOB"/>
    <s v="OTHER STEARIC ACID STEARIC ACID - UTSR"/>
    <n v="38231190"/>
    <s v="12"/>
    <s v="MT"/>
    <s v="USD"/>
    <n v="800"/>
    <n v="9600"/>
    <n v="0"/>
    <n v="0"/>
    <n v="0"/>
    <n v="0"/>
    <s v="Nhava-sheva"/>
    <n v="9600"/>
    <n v="66.45"/>
    <n v="637920"/>
    <n v="9075311"/>
    <s v="26.07.2016"/>
    <s v="BKDN0461162100336383"/>
    <d v="2016-09-17T00:00:00"/>
    <s v="116216XSC000947"/>
    <n v="9600"/>
    <d v="2016-08-24T00:00:00"/>
    <s v="fully uploaded"/>
  </r>
  <r>
    <n v="347"/>
    <s v="2016-17"/>
    <s v="VIL"/>
    <s v="VVF/TAL/EXP/0343/16-17"/>
    <d v="2016-07-26T00:00:00"/>
    <x v="3"/>
    <n v="9103750300"/>
    <m/>
    <s v="DTA"/>
    <s v="TALOJA"/>
    <s v="DIRECT"/>
    <s v="INDUSTRIAL QUIMICA LASEM, S.A.U."/>
    <s v="SPAIN"/>
    <s v="30 Days from B/L date"/>
    <s v="CIF"/>
    <s v="SATRTD - HXADECAN-1-OL (CETYL ALCHL) FATTY ALCOHOL VEGAROL 1698 (CETYL ALCOHOL)"/>
    <n v="29051700"/>
    <s v="19.520"/>
    <s v="MT"/>
    <s v="USD"/>
    <n v="1370"/>
    <n v="26742.399999999998"/>
    <n v="8.82"/>
    <n v="1000"/>
    <n v="0"/>
    <n v="0"/>
    <s v="Nhava-sheva"/>
    <n v="25733.579999999998"/>
    <n v="66.45"/>
    <n v="1709996.3910000001"/>
    <n v="9081994"/>
    <s v="26.07.2016"/>
    <s v="BKDN0461162100532107"/>
    <d v="2017-02-18T00:00:00"/>
    <s v="116216XUC001055"/>
    <n v="26742.400000000001"/>
    <d v="2016-09-15T00:00:00"/>
    <s v="fully uploaded"/>
  </r>
  <r>
    <n v="348"/>
    <s v="2016-17"/>
    <s v="VIL"/>
    <s v="VVF/TAL/EXP/0344/16-17"/>
    <d v="2016-07-26T00:00:00"/>
    <x v="3"/>
    <n v="9103750301"/>
    <m/>
    <s v="DTA"/>
    <s v="TALOJA"/>
    <s v="DIRECT"/>
    <s v="INDUSTRIAL QUIMICA LASEM, S.A.U."/>
    <s v="SPAIN"/>
    <s v="30 Days from B/L date"/>
    <s v="CIF"/>
    <s v="OCTOIC ACID (CAPRYLIC ACID) DISTILLED FATTY ACID - C8 (CAPRYLIC ACID 99%)"/>
    <n v="29159020"/>
    <s v="19.850"/>
    <s v="MT"/>
    <s v="USD"/>
    <n v="5273"/>
    <n v="104669.05"/>
    <n v="34.54"/>
    <n v="1000"/>
    <n v="0"/>
    <n v="0"/>
    <s v="Nhava-sheva"/>
    <n v="103634.51000000001"/>
    <n v="66.45"/>
    <n v="6886513.1895000013"/>
    <n v="9081986"/>
    <s v="26.07.2016"/>
    <s v="BKDN0461162100505915"/>
    <d v="2017-01-03T00:00:00"/>
    <s v="116216XUC001053"/>
    <n v="104669.05"/>
    <d v="2016-09-15T00:00:00"/>
    <s v="fully uploaded"/>
  </r>
  <r>
    <n v="349"/>
    <s v="2016-17"/>
    <s v="VIL"/>
    <s v="VVF/TAL/EXP/0345/16-17"/>
    <d v="2016-07-26T00:00:00"/>
    <x v="3"/>
    <s v="9103750302-303-304"/>
    <d v="2016-07-30T00:00:00"/>
    <s v="DTA"/>
    <s v="TALOJA"/>
    <s v="DIRECT"/>
    <s v="POLYRHEO INC"/>
    <s v="BRAZIL"/>
    <s v="100% CAD"/>
    <s v="FOB"/>
    <s v="OTHER INDUSTRIAL FATTY ALCOHOL VEGAROL 1618 TA (CETO STEARYL ALCOHOL) PASTILLES"/>
    <n v="38237090"/>
    <s v="48"/>
    <s v="MT"/>
    <s v="USD"/>
    <n v="1350"/>
    <n v="64800"/>
    <n v="0"/>
    <n v="0"/>
    <n v="0"/>
    <n v="0"/>
    <s v="Nhava-sheva"/>
    <n v="64800"/>
    <n v="66.45"/>
    <n v="4305960"/>
    <n v="9081992"/>
    <s v="26.07.2016"/>
    <s v="BRC PENDING"/>
    <m/>
    <m/>
    <m/>
    <m/>
    <s v="payment not realised"/>
  </r>
  <r>
    <n v="350"/>
    <s v="2016-17"/>
    <s v="VIL"/>
    <s v="VVF/TAL/EXP/0346/16-17"/>
    <d v="2016-07-27T00:00:00"/>
    <x v="3"/>
    <s v="9103750302-303-304"/>
    <d v="2016-07-30T00:00:00"/>
    <s v="DTA"/>
    <s v="TALOJA"/>
    <s v="DIRECT"/>
    <s v="POLYRHEO INC"/>
    <s v="BRAZIL"/>
    <s v="100% CAD"/>
    <s v="FOB"/>
    <s v="OTHER INDUSTRIAL FATTY ALCOHOL VEGAROL 1618 TA (CETO STEARYL ALCOHOL) PASTILLES"/>
    <n v="38237090"/>
    <s v="24"/>
    <s v="MT"/>
    <s v="USD"/>
    <n v="1350"/>
    <n v="32400"/>
    <n v="0"/>
    <n v="0"/>
    <n v="0"/>
    <n v="0"/>
    <s v="Nhava-sheva"/>
    <n v="32400"/>
    <n v="66.45"/>
    <n v="2152980"/>
    <n v="9096435"/>
    <s v="27.07.2016"/>
    <s v="BRC PENDING"/>
    <m/>
    <m/>
    <m/>
    <m/>
    <s v="payment not realised"/>
  </r>
  <r>
    <n v="351"/>
    <s v="2016-17"/>
    <s v="VIL"/>
    <s v="VVF/TAL/EXP/0347/16-17"/>
    <d v="2016-07-27T00:00:00"/>
    <x v="3"/>
    <n v="9103750305"/>
    <m/>
    <s v="DTA"/>
    <s v="TALOJA"/>
    <s v="DIRECT"/>
    <s v="M&amp;H MICA A HARASTA S.R.O."/>
    <s v="Ukraine"/>
    <s v="50% ADVANCE AND 50% CAD"/>
    <s v="CIF"/>
    <s v="OTHER INDUSTRIAL FATTY ALCOHOL VEGAROL 1618 TA (CETO STEARYL ALCOHOL) PASTILLES"/>
    <n v="38237090"/>
    <s v="26"/>
    <s v="MT"/>
    <s v="USD"/>
    <n v="1414"/>
    <n v="36764"/>
    <n v="12.13"/>
    <n v="500"/>
    <n v="0"/>
    <n v="0"/>
    <s v="Nhava-sheva"/>
    <n v="36251.870000000003"/>
    <n v="66.45"/>
    <n v="2408936.7615000005"/>
    <n v="9096375"/>
    <s v="27.07.2016"/>
    <s v="BRC PENDING"/>
    <m/>
    <m/>
    <m/>
    <m/>
    <s v="payment not realised"/>
  </r>
  <r>
    <n v="352"/>
    <s v="2016-17"/>
    <s v="VIL"/>
    <s v="VVF/TAL/EXP/0348/16-17"/>
    <d v="2016-07-27T00:00:00"/>
    <x v="3"/>
    <n v="9103750306"/>
    <m/>
    <s v="DTA"/>
    <s v="TALOJA"/>
    <s v="DIRECT"/>
    <s v="VVF LLC"/>
    <s v="USA"/>
    <s v="90 Days from B/L date"/>
    <s v="CIF"/>
    <s v="SATRTD - OCTDECN-1-OL (STRYL ALCHL) FATTY ALCOHOL VEGAROL 18 DO (STEARYL ALCOHOL)"/>
    <n v="29051700"/>
    <s v="18.530"/>
    <s v="MT"/>
    <s v="USD"/>
    <n v="1820"/>
    <n v="33724.6"/>
    <n v="11.13"/>
    <n v="3250"/>
    <n v="0"/>
    <n v="0"/>
    <s v="Nhava-sheva"/>
    <n v="30463.47"/>
    <n v="66.45"/>
    <n v="2024297.5815000001"/>
    <n v="9096371"/>
    <s v="27.07.2016"/>
    <s v="BKDN0461162100505916"/>
    <d v="2017-01-03T00:00:00"/>
    <s v="116216XSC001061"/>
    <n v="33724.6"/>
    <d v="2016-09-16T00:00:00"/>
    <s v="fully uploaded"/>
  </r>
  <r>
    <n v="353"/>
    <s v="2016-17"/>
    <s v="VIL"/>
    <s v="VVF/TAL/EXP/0349/16-17"/>
    <d v="2016-07-27T00:00:00"/>
    <x v="3"/>
    <s v="9103750315-316"/>
    <d v="2016-07-31T00:00:00"/>
    <s v="DTA"/>
    <s v="TALOJA"/>
    <s v="DIRECT"/>
    <s v="DARIC MATERIAL AND TRADING CO."/>
    <s v="IRAN"/>
    <s v="L/C AT Sight"/>
    <s v="CFR"/>
    <s v="OTHER INDUSTRIAL FATTY ALCOHOL VEGAROL 1618 (CETO STEARYL ALCOHOL) PASTILLES"/>
    <n v="38237090"/>
    <s v="64"/>
    <s v="MT"/>
    <s v="INR"/>
    <n v="83844"/>
    <n v="5366016"/>
    <n v="0"/>
    <n v="15948"/>
    <n v="0"/>
    <n v="336224"/>
    <s v="Nhava-sheva"/>
    <n v="5350068"/>
    <n v="1"/>
    <n v="5350068"/>
    <n v="9107459"/>
    <s v="27.07.2016"/>
    <s v="BKDN0461162100336351"/>
    <d v="2016-09-17T00:00:00"/>
    <s v="116216XSC000946"/>
    <n v="5366016"/>
    <d v="2016-09-01T00:00:00"/>
    <s v="fully uploaded"/>
  </r>
  <r>
    <n v="354"/>
    <s v="2016-17"/>
    <s v="VIL"/>
    <s v="VVF/TAL/EXP/0350/16-17"/>
    <d v="2016-07-27T00:00:00"/>
    <x v="3"/>
    <s v="9103750309-310"/>
    <m/>
    <s v="DTA"/>
    <s v="TALOJA"/>
    <s v="DIRECT"/>
    <s v="VVF SINGAPORE PTE LTD.,"/>
    <s v="MALAYSIA"/>
    <s v="30 Days from B/L date"/>
    <s v="CIF"/>
    <s v="PALMITIC ACID 98%"/>
    <n v="29157010"/>
    <s v="38.75"/>
    <s v="MT"/>
    <s v="USD"/>
    <n v="735.6"/>
    <n v="28504.5"/>
    <n v="9.41"/>
    <n v="650"/>
    <n v="0"/>
    <n v="0"/>
    <s v="Nhava-sheva"/>
    <n v="27845.09"/>
    <n v="66.45"/>
    <n v="1850306.2305000001"/>
    <n v="9107460"/>
    <s v="27.07.2016"/>
    <s v="not in sudesh list"/>
    <m/>
    <m/>
    <m/>
    <m/>
    <s v="payment not realised"/>
  </r>
  <r>
    <n v="355"/>
    <s v="2016-17"/>
    <s v="VIL"/>
    <s v="VVF/TAL/EXP/0351/16-17"/>
    <d v="2016-07-28T00:00:00"/>
    <x v="3"/>
    <n v="9103750307"/>
    <m/>
    <s v="DTA"/>
    <s v="TALOJA"/>
    <s v="DIRECT"/>
    <s v="VVF LLC"/>
    <s v="CANADA"/>
    <s v="90 Days from B/L date"/>
    <s v="CIF"/>
    <s v="OTHER INDUSTRIAL FATTY ALCOHOL VEGAROL 1618 50:50 (MB) (CETO STEARYL ALCOHOL) NF, PASTILLES"/>
    <n v="38237090"/>
    <s v="19"/>
    <s v="MT"/>
    <s v="USD"/>
    <n v="1419"/>
    <n v="26961"/>
    <n v="8.9"/>
    <n v="1750"/>
    <n v="0"/>
    <n v="0"/>
    <s v="Nhava-sheva"/>
    <n v="25202.1"/>
    <n v="66.45"/>
    <n v="1674679.5449999999"/>
    <n v="9122498"/>
    <s v="28.07.2016"/>
    <s v="BKDN0461162100505917"/>
    <d v="2017-01-03T00:00:00"/>
    <s v="116216XSC001060"/>
    <n v="26961"/>
    <d v="2016-09-16T00:00:00"/>
    <s v="fully uploaded"/>
  </r>
  <r>
    <n v="356"/>
    <s v="2016-17"/>
    <s v="VIL"/>
    <s v="VVF/BULK/EXP/003/16-17"/>
    <d v="2016-07-28T00:00:00"/>
    <x v="3"/>
    <n v="9106750001"/>
    <d v="2016-07-31T00:00:00"/>
    <s v="DTA"/>
    <s v="SION"/>
    <s v="DIRECT-BULK"/>
    <s v="IRAN CHEMICAL AND PETROCHEMICAL"/>
    <s v="IRAN"/>
    <s v="L/C AT Sight"/>
    <s v="CFR"/>
    <s v="FATTY ALCOHOL ETHOXYLATE (2) [PALM CHEM 1214]"/>
    <n v="34021300"/>
    <n v="39.115000000000002"/>
    <s v="MT"/>
    <s v="INR"/>
    <n v="132300"/>
    <n v="5174914.5"/>
    <n v="0"/>
    <n v="53160"/>
    <n v="0"/>
    <n v="89768.93"/>
    <s v="Nhava-sheva"/>
    <n v="5121754.5"/>
    <n v="66.45"/>
    <m/>
    <n v="9100039"/>
    <d v="2016-07-27T00:00:00"/>
    <s v="BKDN0461162100531986"/>
    <d v="2017-02-17T00:00:00"/>
    <s v="116216XSC000953"/>
    <n v="7754764.6500000004"/>
    <d v="2016-09-30T00:00:00"/>
    <s v="payment not realised"/>
  </r>
  <r>
    <n v="357"/>
    <s v="2016-17"/>
    <s v="VIL"/>
    <s v="VVF/TAL/EXP/0352/16-17"/>
    <d v="2016-07-28T00:00:00"/>
    <x v="3"/>
    <n v="9103750308"/>
    <m/>
    <s v="DTA"/>
    <s v="TALOJA"/>
    <s v="DIRECT"/>
    <s v="BERG &amp; SCHMIDT GMBH &amp; CO. KG."/>
    <s v="POLAND"/>
    <s v="60 Days from B/L date"/>
    <s v="CFR"/>
    <s v="OTHER INDUSTRIAL FATTY ALCOHOL VEGAROL 1618 TA (CETO STEARYL ALCOHOL 30:70) PASTILLES"/>
    <n v="38237090"/>
    <s v="13"/>
    <s v="MT"/>
    <s v="USD"/>
    <n v="1460"/>
    <n v="18980"/>
    <n v="0"/>
    <n v="300"/>
    <n v="0"/>
    <n v="0"/>
    <s v="Nhava-sheva"/>
    <n v="18680"/>
    <n v="66.45"/>
    <n v="1241286"/>
    <n v="9122518"/>
    <s v="28.07.2016"/>
    <s v="BKDN0461162100505918"/>
    <d v="2017-01-03T00:00:00"/>
    <s v="116216XUC001174"/>
    <n v="18980"/>
    <d v="2016-10-13T00:00:00"/>
    <s v="fully uploaded"/>
  </r>
  <r>
    <n v="358"/>
    <s v="2016-17"/>
    <s v="VIL"/>
    <s v="VVF/TAL/EXP/0353/16-17"/>
    <d v="2016-07-28T00:00:00"/>
    <x v="3"/>
    <s v="9103750309-310"/>
    <m/>
    <s v="DTA"/>
    <s v="TALOJA"/>
    <s v="DIRECT"/>
    <s v="VVF SINGAPORE PTE LTD."/>
    <s v="MALAYSIA"/>
    <s v="30 Days from B/L date"/>
    <s v="CIF"/>
    <s v="PALMITIC ACID 98%"/>
    <n v="29157010"/>
    <n v="19.46"/>
    <s v="MT"/>
    <s v="USD"/>
    <n v="735.60005157297576"/>
    <n v="14314.777003610108"/>
    <n v="4.72"/>
    <n v="325"/>
    <n v="0"/>
    <n v="0"/>
    <s v="Nhava-sheva"/>
    <n v="13985.057003610109"/>
    <n v="66.45"/>
    <n v="929307.03788989177"/>
    <n v="9122344"/>
    <s v="28.07.2016"/>
    <s v="not in sudesh list"/>
    <m/>
    <m/>
    <m/>
    <m/>
    <s v="payment not realised"/>
  </r>
  <r>
    <n v="359"/>
    <s v="2016-17"/>
    <s v="VIL"/>
    <s v="VVF/TAL/EXP/0354/16-17"/>
    <d v="2016-07-28T00:00:00"/>
    <x v="3"/>
    <s v="9103750315-316"/>
    <d v="2016-07-31T00:00:00"/>
    <s v="DTA"/>
    <s v="TALOJA"/>
    <s v="DIRECT"/>
    <s v="DARIC MATERIAL AND TRADING CO."/>
    <s v="IRAN"/>
    <s v="L/C AT Sight"/>
    <s v="CFR"/>
    <s v="OTHER INDUSTRIAL FATTY ALCOHOL VEGAROL 1618 TA (CETO STEARYL ALCOHOL) PASTILLES"/>
    <n v="38237090"/>
    <s v="16"/>
    <s v="MT"/>
    <s v="INR"/>
    <n v="83844"/>
    <n v="1341504"/>
    <n v="0"/>
    <n v="3987"/>
    <n v="0"/>
    <n v="84056"/>
    <s v="Nhava-sheva"/>
    <n v="1337517"/>
    <n v="1"/>
    <n v="1337517"/>
    <n v="9122529"/>
    <s v="28.07.2016"/>
    <s v="BKDN0461162100336352"/>
    <d v="2016-09-17T00:00:00"/>
    <s v="116216XSC000946"/>
    <n v="1341504"/>
    <d v="2016-09-01T00:00:00"/>
    <s v="fully uploaded"/>
  </r>
  <r>
    <n v="360"/>
    <s v="2016-17"/>
    <s v="VIL"/>
    <s v="VVF/TAL/EXP/0355/16-17"/>
    <d v="2016-07-28T00:00:00"/>
    <x v="3"/>
    <n v="9103750311"/>
    <m/>
    <s v="DTA"/>
    <s v="TALOJA"/>
    <s v="DIRECT"/>
    <s v="VVF LLC"/>
    <s v="USA"/>
    <s v="90 Days from B/L date"/>
    <s v="CIF"/>
    <s v="SATRTD - HXADECAN-1-OL (CETYL ALCHL) FATTY ALCOHOL VEGAROL 1698 (MB) (CETYL ALCOHOL) NF PASTILLES"/>
    <n v="29051700"/>
    <s v="17.573"/>
    <s v="MT"/>
    <s v="USD"/>
    <n v="1850"/>
    <n v="32510.05"/>
    <n v="10.73"/>
    <n v="1585"/>
    <n v="0"/>
    <n v="0"/>
    <s v="Nhava-sheva"/>
    <n v="30914.32"/>
    <n v="66.45"/>
    <n v="2054256.564"/>
    <n v="9122330"/>
    <s v="28.07.2016"/>
    <s v="BKDN0461162100505919"/>
    <d v="2017-01-03T00:00:00"/>
    <s v="116216XUC001099"/>
    <n v="32510.05"/>
    <d v="2016-09-23T00:00:00"/>
    <s v="fully uploaded"/>
  </r>
  <r>
    <n v="361"/>
    <s v="2016-17"/>
    <s v="VIL"/>
    <s v="VVF/TAL/EXP/0356/16-17"/>
    <d v="2016-07-28T00:00:00"/>
    <x v="3"/>
    <n v="9103750318"/>
    <m/>
    <s v="DTA"/>
    <s v="TALOJA"/>
    <s v="DIRECT"/>
    <s v="VVF SINGAPORE PTE LTD."/>
    <s v="MALAYSIA"/>
    <s v="30 Days from B/L date"/>
    <s v="CIF"/>
    <s v="PALMITIC ACID 98%"/>
    <n v="29157010"/>
    <n v="38.659999999999997"/>
    <s v="MT"/>
    <s v="USD"/>
    <n v="735.6"/>
    <n v="28438.295999999998"/>
    <n v="9.3800000000000008"/>
    <n v="650"/>
    <n v="0"/>
    <n v="0"/>
    <s v="Nhava-sheva"/>
    <n v="27778.915999999997"/>
    <n v="66.45"/>
    <n v="1845908.9682"/>
    <n v="9125260"/>
    <s v="28.07.2016"/>
    <s v="not in sudesh list"/>
    <m/>
    <m/>
    <m/>
    <m/>
    <s v="payment not realised"/>
  </r>
  <r>
    <n v="362"/>
    <s v="2016-17"/>
    <s v="VIL"/>
    <s v="VVF/TAL/EXP/0357/16-17"/>
    <d v="2016-07-28T00:00:00"/>
    <x v="3"/>
    <n v="9103750319"/>
    <m/>
    <s v="DTA"/>
    <s v="TALOJA"/>
    <s v="DIRECT"/>
    <s v="VVF SINGAPORE PTE LTD."/>
    <s v="MALAYSIA"/>
    <s v="30 Days from B/L date"/>
    <s v="CIF"/>
    <s v="PALMITIC ACID 98%"/>
    <n v="29157010"/>
    <n v="39.81"/>
    <s v="MT"/>
    <s v="USD"/>
    <n v="735.6"/>
    <n v="29284.236000000001"/>
    <n v="9.66"/>
    <n v="650"/>
    <n v="0"/>
    <n v="0"/>
    <s v="Nhava-sheva"/>
    <n v="28624.576000000001"/>
    <n v="66.45"/>
    <n v="1902103.0752000001"/>
    <n v="9126750"/>
    <s v="28.07.2016"/>
    <s v="not in sudesh list"/>
    <m/>
    <m/>
    <m/>
    <m/>
    <s v="payment not realised"/>
  </r>
  <r>
    <n v="363"/>
    <s v="2016-17"/>
    <s v="VIL"/>
    <s v="VVF/TAL/EXP/0358/16-17"/>
    <d v="2016-07-28T00:00:00"/>
    <x v="3"/>
    <n v="9103750313"/>
    <m/>
    <s v="DTA"/>
    <s v="TALOJA"/>
    <s v="DIRECT"/>
    <s v="VVF LLC"/>
    <s v="USA"/>
    <s v="90 Days from B/L date"/>
    <s v="CIF"/>
    <s v="SATRTD - HXADECAN-1-OL (CETYL ALCHL) FATTY ALCOHOL VEGAROL 1698 (MB) (CETYL ALCOHOL) NF PASTILLES"/>
    <n v="29051700"/>
    <s v="19.845"/>
    <s v="MT"/>
    <s v="USD"/>
    <n v="1565"/>
    <n v="31057.424999999999"/>
    <n v="10.25"/>
    <n v="900"/>
    <n v="0"/>
    <n v="0"/>
    <s v="Nhava-sheva"/>
    <n v="30147.174999999999"/>
    <n v="66.45"/>
    <n v="2003279.7787500001"/>
    <n v="9131718"/>
    <s v="28.07.2016"/>
    <s v="BKDN0461162100505920"/>
    <d v="2017-01-03T00:00:00"/>
    <s v="116216XSC001062"/>
    <n v="31057.43"/>
    <d v="2016-09-16T00:00:00"/>
    <s v="fully uploaded"/>
  </r>
  <r>
    <n v="364"/>
    <s v="2016-17"/>
    <s v="VIL"/>
    <s v="VVF/TAL/EXP/0359/16-17"/>
    <d v="2016-07-28T00:00:00"/>
    <x v="3"/>
    <n v="9103750312"/>
    <d v="2016-08-01T00:00:00"/>
    <s v="DTA"/>
    <s v="TALOJA"/>
    <s v="DIRECT"/>
    <s v="LASCARAY S.A."/>
    <s v="SPAIN"/>
    <s v="100% CAD"/>
    <s v="CIF"/>
    <s v="OTHER UNSATRTD ACYCLC, MONOCRBOXYLC ACDS DISTILLED FATTY ACID - C22 (ERUCIC ACID 90%)"/>
    <n v="29161990"/>
    <s v="14.4"/>
    <s v="MT"/>
    <s v="USD"/>
    <n v="3150"/>
    <n v="45360"/>
    <n v="14.97"/>
    <n v="600"/>
    <n v="0"/>
    <n v="0"/>
    <s v="Nhava-sheva"/>
    <n v="44745.03"/>
    <n v="66.45"/>
    <n v="2973307.2434999999"/>
    <n v="9132158"/>
    <s v="28.07.2016"/>
    <s v="BKDN0461162100336385"/>
    <d v="2016-09-17T00:00:00"/>
    <s v="116216XSC000948"/>
    <n v="45360"/>
    <d v="2016-08-26T00:00:00"/>
    <s v="fully uploaded"/>
  </r>
  <r>
    <n v="365"/>
    <s v="2016-17"/>
    <s v="VIL"/>
    <s v="VVF/TAL/EXP/0360/16-17"/>
    <d v="2016-07-28T00:00:00"/>
    <x v="3"/>
    <n v="9103750319"/>
    <m/>
    <s v="DTA"/>
    <s v="TALOJA"/>
    <s v="DIRECT"/>
    <s v="VVF SINGAPORE PTE LTD."/>
    <s v="MALAYSIA"/>
    <s v="30 Days from B/L date"/>
    <s v="CIF"/>
    <s v="PALMITIC ACID 98%"/>
    <n v="29157010"/>
    <n v="19.96"/>
    <s v="MT"/>
    <s v="USD"/>
    <n v="735.6"/>
    <n v="14682.576000000001"/>
    <n v="4.8499999999999996"/>
    <n v="325"/>
    <n v="0"/>
    <n v="0"/>
    <s v="Nhava-sheva"/>
    <n v="14352.726000000001"/>
    <n v="66.45"/>
    <n v="953738.64270000008"/>
    <n v="9132147"/>
    <s v="28.07.2016"/>
    <s v="not in sudesh list"/>
    <m/>
    <m/>
    <m/>
    <m/>
    <s v="payment not realised"/>
  </r>
  <r>
    <n v="366"/>
    <s v="2016-17"/>
    <s v="VIL"/>
    <s v="VVF/TAL/EXP/0361/16-17"/>
    <d v="2016-07-28T00:00:00"/>
    <x v="3"/>
    <s v="9103750315-316"/>
    <d v="2016-07-31T00:00:00"/>
    <s v="DTA"/>
    <s v="TALOJA"/>
    <s v="DIRECT"/>
    <s v="DARIC MATERIAL AND TRADING CO."/>
    <s v="IRAN"/>
    <s v="L/C AT Sight"/>
    <s v="CFR"/>
    <s v="OTHER INDUSTRIAL FATTY ALCOHOL VEGAROL 1618 TA (CETO STEARYL ALCOHOL) PASTILLES"/>
    <n v="38237090"/>
    <s v="80"/>
    <s v="MT"/>
    <s v="INR"/>
    <n v="83844"/>
    <n v="6707520"/>
    <n v="0"/>
    <n v="19935"/>
    <n v="0"/>
    <n v="420280"/>
    <s v="Nhava-sheva"/>
    <n v="6687585"/>
    <n v="1"/>
    <n v="6687585"/>
    <n v="9132145"/>
    <s v="28.07.2016"/>
    <s v="BKDN0461162100336353"/>
    <d v="2016-09-17T00:00:00"/>
    <s v="116216XSC000946"/>
    <n v="6707520"/>
    <d v="2016-09-01T00:00:00"/>
    <s v="fully uploaded"/>
  </r>
  <r>
    <n v="367"/>
    <s v="2016-17"/>
    <s v="VIL"/>
    <s v="VVF/TAL/EXP/0362/16-17"/>
    <d v="2016-07-29T00:00:00"/>
    <x v="3"/>
    <n v="9103750322"/>
    <m/>
    <s v="DTA"/>
    <s v="TALOJA"/>
    <s v="DIRECT"/>
    <s v="INDUSTRIAL QUIMICA LASEM, S.A.U."/>
    <s v="SPAIN"/>
    <s v="30 Days from B/L date"/>
    <s v="CIF"/>
    <s v="SATRTD - HXADECAN-1-OL (CETYL ALCHL) 2.400 .00 3576.00_x000a_FATTY ALCOHOL_x000a_VEGAROL 1698 (CETYL ALCOHOL) PASTILLES"/>
    <n v="29051700"/>
    <s v="2.4"/>
    <s v="MT"/>
    <s v="USD"/>
    <n v="1490"/>
    <n v="3576"/>
    <n v="1.18"/>
    <n v="75"/>
    <n v="0"/>
    <n v="0"/>
    <s v="Nhava-sheva"/>
    <n v="3499.82"/>
    <n v="66.45"/>
    <n v="232563.03900000002"/>
    <n v="9149969"/>
    <s v="29.07.2016"/>
    <s v="BKDN0461162100505921"/>
    <d v="2017-01-03T00:00:00"/>
    <s v="116216XUC001054"/>
    <n v="3576"/>
    <d v="2016-09-15T00:00:00"/>
    <s v="fully uploaded"/>
  </r>
  <r>
    <n v="368"/>
    <s v="2016-17"/>
    <s v="VIL"/>
    <s v="VVF/TAL/EXP/0363/16-17"/>
    <d v="2016-07-29T00:00:00"/>
    <x v="3"/>
    <s v="9103750320-321"/>
    <m/>
    <s v="DTA"/>
    <s v="TALOJA"/>
    <s v="DIRECT"/>
    <s v="VVF LLC"/>
    <s v="USA"/>
    <s v="90 Days from B/L date"/>
    <s v="CIF"/>
    <s v="OTHER INDUSTRIAL FATTY ALCOHOL VEGAROL 1618 TA (CETO STEARYL ALCOHOL) PASTILLES"/>
    <n v="38237090"/>
    <s v="19.845"/>
    <s v="MT"/>
    <s v="USD"/>
    <n v="1415"/>
    <n v="28080.674999999999"/>
    <n v="9.27"/>
    <n v="950"/>
    <n v="0"/>
    <n v="0"/>
    <s v="Nhava-sheva"/>
    <n v="27121.404999999999"/>
    <n v="66.45"/>
    <n v="1802217.36225"/>
    <n v="9149944"/>
    <s v="29.07.2016"/>
    <s v="BKDN0461162100505922"/>
    <d v="2017-01-03T00:00:00"/>
    <s v="116216XUC001098"/>
    <n v="28080.68"/>
    <d v="2016-09-23T00:00:00"/>
    <s v="fully uploaded"/>
  </r>
  <r>
    <n v="369"/>
    <s v="2016-17"/>
    <s v="VIL"/>
    <s v="VVF/BDD/EXP/005(9114650016-18-20)"/>
    <m/>
    <x v="0"/>
    <n v="9114650016"/>
    <d v="2016-04-05T00:00:00"/>
    <s v="DTA"/>
    <s v="TALOJA"/>
    <s v="DIRECT"/>
    <s v="GREEN PLANET INDUSTRIES L.L.C."/>
    <s v="United Arab Emirates"/>
    <s v="30 Days from B/L date"/>
    <s v="CIF"/>
    <s v="SOAP NOODLES "/>
    <n v="34011990"/>
    <n v="15"/>
    <s v="MT"/>
    <s v="USD"/>
    <n v="1073"/>
    <n v="16095"/>
    <m/>
    <m/>
    <m/>
    <m/>
    <s v="Nhava-sheva"/>
    <n v="16095"/>
    <m/>
    <m/>
    <n v="6608501"/>
    <d v="2013-03-22T00:00:00"/>
    <s v="BKID0000160160969016"/>
    <d v="2016-09-27T00:00:00"/>
    <s v="0160FBC16000577"/>
    <n v="42920"/>
    <d v="2016-09-26T00:00:00"/>
    <s v="fully uploaded"/>
  </r>
  <r>
    <n v="370"/>
    <s v="2016-17"/>
    <s v="VIL"/>
    <s v="VVF/BDD/EXP/005(9114650016-18-20)"/>
    <m/>
    <x v="0"/>
    <n v="9114650018"/>
    <d v="2016-04-05T00:00:00"/>
    <s v="DTA"/>
    <s v="TALOJA"/>
    <s v="DIRECT"/>
    <s v="GREEN PLANET INDUSTRIES L.L.C."/>
    <s v="United Arab Emirates"/>
    <s v="30 Days from B/L date"/>
    <s v="CIF"/>
    <s v="SOAP NOODLES "/>
    <n v="34011990"/>
    <n v="10"/>
    <s v="MT"/>
    <s v="USD"/>
    <n v="1073"/>
    <n v="10730"/>
    <m/>
    <m/>
    <m/>
    <m/>
    <s v="Nhava-sheva"/>
    <n v="10730"/>
    <m/>
    <m/>
    <n v="6608501"/>
    <d v="2013-03-22T00:00:00"/>
    <s v="BKID0000160160969016"/>
    <d v="2016-09-27T00:00:00"/>
    <s v="0160FBC16000577"/>
    <n v="0"/>
    <d v="2016-09-26T00:00:00"/>
    <s v="fully uploaded"/>
  </r>
  <r>
    <n v="371"/>
    <s v="2016-17"/>
    <s v="VIL"/>
    <s v="VVF/BDD/EXP/005(9114650016-18-20)"/>
    <m/>
    <x v="0"/>
    <n v="9114650020"/>
    <d v="2016-04-05T00:00:00"/>
    <s v="DTA"/>
    <s v="TALOJA"/>
    <s v="DIRECT"/>
    <s v="GREEN PLANET INDUSTRIES L.L.C."/>
    <s v="United Arab Emirates"/>
    <s v="30 Days from B/L date"/>
    <s v="CIF"/>
    <s v="SOAP NOODLES "/>
    <n v="34011990"/>
    <n v="15"/>
    <s v="MT"/>
    <s v="USD"/>
    <n v="1073"/>
    <n v="16095"/>
    <m/>
    <m/>
    <m/>
    <m/>
    <s v="Nhava-sheva"/>
    <n v="16095"/>
    <m/>
    <m/>
    <n v="6608501"/>
    <d v="2013-03-22T00:00:00"/>
    <s v="BKID0000160160969016"/>
    <d v="2016-09-27T00:00:00"/>
    <s v="0160FBC16000577"/>
    <n v="0"/>
    <d v="2016-09-26T00:00:00"/>
    <s v="fully uploaded"/>
  </r>
  <r>
    <n v="372"/>
    <s v="2016-17"/>
    <s v="VIL"/>
    <s v="VVF/TAL/EXP/1119/15-16"/>
    <s v="26.03.2016"/>
    <x v="0"/>
    <n v="9103651113"/>
    <d v="2016-04-02T00:00:00"/>
    <s v="EOU"/>
    <s v="TALOJA"/>
    <s v="DIRECT"/>
    <s v="KIMIAGARAN EMRUZ CHEMICAL IND."/>
    <s v="IRAN"/>
    <s v="L/C AT Sight"/>
    <s v="CFR"/>
    <s v="Other Industrial Fatty Alcohol -Vegarol 1214 (Lauryl Myristyl Alcohol)"/>
    <n v="38237090"/>
    <n v="205.42"/>
    <s v="MT"/>
    <s v="INR"/>
    <n v="81338"/>
    <n v="16708451.959999999"/>
    <n v="0"/>
    <n v="325028"/>
    <n v="0"/>
    <n v="753908"/>
    <s v="Nhava-sheva"/>
    <n v="16383423.959999999"/>
    <n v="1"/>
    <n v="16383423.960000001"/>
    <n v="6690103"/>
    <d v="2016-03-26T00:00:00"/>
    <s v="UCBA0001979160197365"/>
    <d v="2016-05-21T00:00:00"/>
    <s v="19791617N2464"/>
    <n v="16691743.51"/>
    <d v="2016-05-20T00:00:00"/>
    <s v="fully uploaded"/>
  </r>
  <r>
    <n v="373"/>
    <s v="2016-17"/>
    <s v="VIL"/>
    <s v="VVF/TAL/EXP/1120/15-16"/>
    <s v="28.03.2016"/>
    <x v="0"/>
    <n v="9103651114"/>
    <d v="2016-04-02T00:00:00"/>
    <s v="EOU"/>
    <s v="TALOJA"/>
    <s v="DIRECT"/>
    <s v="KIMIAGARAN EMRUZ CHEMICAL IND."/>
    <s v="IRAN"/>
    <s v="L/C AT Sight"/>
    <s v="CFR"/>
    <s v="Other Industrial Fatty Alcohol -Vegarol 1214 (Lauryl Myristyl Alcohol)"/>
    <n v="38237090"/>
    <n v="205.6"/>
    <s v="MT"/>
    <s v="INR"/>
    <n v="81338"/>
    <n v="16723092.799999999"/>
    <n v="0"/>
    <n v="325028"/>
    <n v="0"/>
    <n v="754562.67"/>
    <s v="Nhava-sheva"/>
    <n v="16398064.799999999"/>
    <n v="1"/>
    <n v="16398064.800000001"/>
    <n v="6704627"/>
    <d v="2016-03-28T00:00:00"/>
    <s v="UCBA0001979160193864"/>
    <d v="2016-04-25T00:00:00"/>
    <s v="19791617N2463"/>
    <n v="16706369.710000001"/>
    <d v="2016-04-22T00:00:00"/>
    <s v="fully uploaded"/>
  </r>
  <r>
    <n v="374"/>
    <s v="2016-17"/>
    <s v="VIL"/>
    <s v="VVF/TAL/EXP/1121/15-16"/>
    <s v="28.03.2016"/>
    <x v="0"/>
    <n v="9103651115"/>
    <d v="2016-04-06T00:00:00"/>
    <s v="EOU"/>
    <s v="TALOJA"/>
    <s v="DIRECT"/>
    <s v="BERG &amp; SCHMIDT GMBH &amp; CO. KG"/>
    <s v="Germany"/>
    <s v="60 Days from B/L date"/>
    <s v="CFR"/>
    <s v="Other Industrial Fatty Alcohol -Vegarol 1618TA (Ceto Stearyl Alcohol)Pastilles"/>
    <n v="38237090"/>
    <n v="12"/>
    <s v="MT"/>
    <s v="USD"/>
    <n v="1293"/>
    <n v="15516"/>
    <n v="0"/>
    <n v="500"/>
    <n v="0"/>
    <n v="0"/>
    <s v="Nhava-sheva"/>
    <n v="15016"/>
    <n v="66.400000000000006"/>
    <n v="997062.4"/>
    <n v="6713806"/>
    <d v="2016-03-28T00:00:00"/>
    <s v="BKID0000160160897499"/>
    <d v="2016-06-09T00:00:00"/>
    <s v="0160FBC16000591"/>
    <n v="15516"/>
    <d v="2016-06-08T00:00:00"/>
    <s v="fully uploaded"/>
  </r>
  <r>
    <n v="375"/>
    <s v="2016-17"/>
    <s v="VIL"/>
    <s v="VVF/TAL/EXP/1122/15-16"/>
    <s v="28.03.2016"/>
    <x v="0"/>
    <n v="9103651116"/>
    <d v="2016-04-05T00:00:00"/>
    <s v="EOU"/>
    <s v="TALOJA"/>
    <s v="DIRECT"/>
    <s v="COMPANIA HULERA TORNEL,S.A. DE"/>
    <s v="Mexico"/>
    <s v="90 Days from B/L date"/>
    <s v="CIF"/>
    <s v="Other Stearic Acid Stearic Acid UTSR"/>
    <n v="38231190"/>
    <n v="29"/>
    <s v="MT"/>
    <s v="USD"/>
    <n v="738"/>
    <n v="21402"/>
    <n v="7.06"/>
    <n v="1700"/>
    <n v="0"/>
    <n v="0"/>
    <s v="Nhava-sheva"/>
    <n v="19694.939999999999"/>
    <n v="66.400000000000006"/>
    <n v="1307744.02"/>
    <n v="6728679"/>
    <d v="2016-03-29T00:00:00"/>
    <s v="BKID0000160160916720"/>
    <d v="2016-07-08T00:00:00"/>
    <s v="0160FBN16000086"/>
    <n v="21387"/>
    <d v="2016-07-07T00:00:00"/>
    <s v="fully uploaded"/>
  </r>
  <r>
    <n v="376"/>
    <s v="2016-17"/>
    <s v="VIL"/>
    <s v="VVF/TAL/EXP/1123/15-16"/>
    <s v="28.03.2016"/>
    <x v="0"/>
    <n v="9103651117"/>
    <d v="2016-04-03T00:00:00"/>
    <s v="EOU"/>
    <s v="TALOJA"/>
    <s v="DIRECT"/>
    <s v="BERG &amp; SCHMIDT GMBH &amp; CO. KG"/>
    <s v="Germany"/>
    <s v="60 Days from B/L date"/>
    <s v="CFR"/>
    <s v="SATRTD-Hxadecan-1-OL (CETYL ALCOHOL) Fatty Alcohol Vegarol 1698 (Cetyl Alcohol) Pastilles"/>
    <n v="29051700"/>
    <n v="24"/>
    <s v="MT"/>
    <s v="USD"/>
    <n v="0"/>
    <n v="32124"/>
    <n v="0"/>
    <n v="650"/>
    <n v="0"/>
    <n v="0"/>
    <s v="Nhava-sheva"/>
    <n v="31474"/>
    <n v="66.400000000000006"/>
    <n v="2089873.6"/>
    <n v="6728695"/>
    <d v="2016-03-29T00:00:00"/>
    <s v="UTIB0000173000016143"/>
    <d v="2016-06-29T00:00:00"/>
    <s v="0173FUGC1600408"/>
    <n v="32114"/>
    <d v="2016-06-29T00:00:00"/>
    <s v="fully uploaded"/>
  </r>
  <r>
    <n v="377"/>
    <s v="2016-17"/>
    <s v="VIL"/>
    <s v="VVF/TAL/EXP/1124/15-16"/>
    <s v="28.03.2016"/>
    <x v="0"/>
    <n v="9103651118"/>
    <d v="2016-04-07T00:00:00"/>
    <s v="EOU"/>
    <s v="TALOJA"/>
    <s v="DIRECT"/>
    <s v="IXOM PERU S.A.C"/>
    <s v="Peru"/>
    <s v="45 Days from B/L date"/>
    <s v="CFR"/>
    <s v="SATRTD-Hxadecan-1-OL (CETYL ALCOHOL) Fatty Alcohol Vegarol 1698 (Cetyl Alcohol) Pastilles"/>
    <n v="38237090"/>
    <n v="17"/>
    <s v="MT"/>
    <s v="USD"/>
    <n v="0"/>
    <n v="18192"/>
    <n v="0"/>
    <n v="500"/>
    <n v="0"/>
    <n v="0"/>
    <s v="Nhava-sheva"/>
    <n v="17692"/>
    <n v="66.400000000000006"/>
    <n v="1174746.6000000001"/>
    <n v="6717063"/>
    <d v="2016-03-28T00:00:00"/>
    <s v="BKID0000160160879891"/>
    <d v="2016-05-16T00:00:00"/>
    <s v="0160FBC16000658"/>
    <n v="18090.2"/>
    <d v="2016-05-13T00:00:00"/>
    <s v="fully uploaded"/>
  </r>
  <r>
    <n v="378"/>
    <s v="2016-17"/>
    <s v="VIL"/>
    <s v="VVF/TAL/EXP/1125/15-16"/>
    <s v="29.03.2016"/>
    <x v="0"/>
    <n v="9103651119"/>
    <d v="2016-04-04T00:00:00"/>
    <s v="EOU"/>
    <s v="TALOJA"/>
    <s v="DIRECT"/>
    <s v="LOOK CHEMICALS IMPORTACAO E EX"/>
    <s v="BRAZIL"/>
    <s v="30 Days from B/L date"/>
    <s v="FOB"/>
    <s v="Other Industrial Fatty Alcohol Vegarol 22-70 (Behenyl Alcohol) Pastilles"/>
    <n v="38237090"/>
    <n v="1.8"/>
    <s v="MT"/>
    <s v="USD"/>
    <n v="3448"/>
    <n v="6206.4000000000005"/>
    <n v="0"/>
    <n v="0"/>
    <n v="0"/>
    <n v="0"/>
    <s v="Nhava-sheva"/>
    <n v="6206.4000000000005"/>
    <n v="66.400000000000006"/>
    <n v="412104.96000000002"/>
    <n v="6747462"/>
    <d v="2016-03-29T00:00:00"/>
    <s v="BKID0000160160884481"/>
    <d v="2016-05-23T00:00:00"/>
    <s v="0160FBC16000618"/>
    <n v="6144.4"/>
    <d v="2016-05-20T00:00:00"/>
    <s v="fully uploaded"/>
  </r>
  <r>
    <n v="379"/>
    <s v="2016-17"/>
    <s v="VIL"/>
    <s v="VVF/TAL/EXP/1126/15-16"/>
    <s v="29.03.2016"/>
    <x v="0"/>
    <n v="9103651122"/>
    <d v="2016-04-13T00:00:00"/>
    <s v="EOU"/>
    <s v="TALOJA"/>
    <s v="DIRECT"/>
    <s v="OBETECH PACIFIC SDN.BHD"/>
    <s v="Malaysia"/>
    <s v="50% ADVANCE AND 50% CAD"/>
    <s v="CFR"/>
    <s v="SATRTD-Hxadecan-1-OL (CETYL ALCOHOL) Fatty Alcohol Vegarol 1698 (Cetyl Alcohol) Pastilles"/>
    <n v="29051700"/>
    <n v="16"/>
    <s v="MT"/>
    <s v="USD"/>
    <n v="1290"/>
    <n v="20640"/>
    <n v="0"/>
    <n v="650"/>
    <n v="0"/>
    <n v="0"/>
    <s v="Nhava sheva"/>
    <n v="19990"/>
    <n v="66.400000000000006"/>
    <n v="1327336"/>
    <n v="6747429"/>
    <d v="2016-03-29T00:00:00"/>
    <s v="BKID0000160160870299"/>
    <d v="2016-05-02T00:00:00"/>
    <s v="0160FBC16000667"/>
    <n v="20570"/>
    <d v="2016-04-30T00:00:00"/>
    <s v="fully uploaded"/>
  </r>
  <r>
    <n v="380"/>
    <s v="2016-17"/>
    <s v="VIL"/>
    <s v="VVF/TAL/EXP/1127/15-16"/>
    <s v="29.03.2016"/>
    <x v="0"/>
    <n v="9103651120"/>
    <d v="2016-04-07T00:00:00"/>
    <s v="EOU"/>
    <s v="TALOJA"/>
    <s v="DIRECT"/>
    <s v="COLGATE-PALMOLIVE VIETNAM LTD"/>
    <s v="Vietnam"/>
    <s v="60 Days from B/L date"/>
    <s v="CFR"/>
    <s v="Other Industrial Fatty Alcohol Vegarol 22-70 (Behenyl Alcohol) Pastilles"/>
    <n v="38237090"/>
    <n v="2"/>
    <s v="MT"/>
    <s v="USD"/>
    <n v="3806"/>
    <n v="7612"/>
    <n v="0"/>
    <n v="75"/>
    <n v="0"/>
    <n v="0"/>
    <s v="Nhava-sheva"/>
    <n v="7537"/>
    <n v="66.400000000000006"/>
    <n v="500456.8"/>
    <n v="6747564"/>
    <d v="2016-03-29T00:00:00"/>
    <s v="BKID0000160160903665"/>
    <d v="2016-06-18T00:00:00"/>
    <s v="0160FBC16000588"/>
    <n v="7577"/>
    <d v="2016-06-17T00:00:00"/>
    <s v="fully uploaded"/>
  </r>
  <r>
    <n v="381"/>
    <s v="2016-17"/>
    <s v="VIL"/>
    <s v="VVF/TAL/EXP/1128/15-16"/>
    <s v="29.03.2016"/>
    <x v="0"/>
    <n v="9103651121"/>
    <d v="2016-04-13T00:00:00"/>
    <s v="EOU"/>
    <s v="TALOJA"/>
    <s v="DIRECT"/>
    <s v="VVF SINGAPORE PTE LTD"/>
    <s v="Singapore"/>
    <s v="30 Days from B/L date"/>
    <s v="CIF"/>
    <s v="Other Industrial Fatty Alcohol -Vegarol 1618 TA  (Ceto Stearyl Alcohol) pastilles "/>
    <n v="38237090"/>
    <n v="16"/>
    <s v="MT"/>
    <s v="USD"/>
    <n v="1290"/>
    <n v="20640"/>
    <n v="6.81"/>
    <n v="550"/>
    <n v="0"/>
    <n v="0"/>
    <s v="Nhava-sheva"/>
    <n v="20083.189999999999"/>
    <n v="66.400000000000006"/>
    <n v="1333523.82"/>
    <n v="6747555"/>
    <d v="2016-03-29T00:00:00"/>
    <s v="BKID0000160160960865"/>
    <d v="2016-09-15T00:00:00"/>
    <s v="0160FBC16000633"/>
    <n v="20640"/>
    <d v="2016-09-14T00:00:00"/>
    <s v="fully uploaded"/>
  </r>
  <r>
    <n v="382"/>
    <s v="2016-17"/>
    <s v="VIL"/>
    <s v="VVF/TAL/EXP/1129/15-16"/>
    <s v="29.03.2016"/>
    <x v="0"/>
    <n v="9103651121"/>
    <d v="2016-04-13T00:00:00"/>
    <s v="EOU"/>
    <s v="TALOJA"/>
    <s v="DIRECT"/>
    <s v="VVF SINGAPORE PTE LTD"/>
    <s v="Singapore"/>
    <s v="30 Days from B/L date"/>
    <s v="CIF"/>
    <s v="Other Industrial Fatty Alcohol -Vegarol 1618 TA  (Ceto Stearyl Alcohol) pastilles "/>
    <n v="38237090"/>
    <n v="16"/>
    <s v="MT"/>
    <s v="USD"/>
    <n v="1290"/>
    <n v="20640"/>
    <n v="6.81"/>
    <n v="550"/>
    <n v="0"/>
    <n v="0"/>
    <s v="Nhava-sheva"/>
    <n v="20083.189999999999"/>
    <n v="66.400000000000006"/>
    <n v="1333523.82"/>
    <n v="6750662"/>
    <d v="2016-03-29T00:00:00"/>
    <s v="BKID0000160160960864"/>
    <d v="2016-09-15T00:00:00"/>
    <s v="0160FBC16000633"/>
    <n v="20640"/>
    <d v="2016-09-14T00:00:00"/>
    <s v="fully uploaded"/>
  </r>
  <r>
    <n v="383"/>
    <s v="2016-17"/>
    <s v="VIL"/>
    <s v="VVF/TAL/EXP/1130/15-16"/>
    <s v="30.03.2016"/>
    <x v="0"/>
    <n v="9103651123"/>
    <d v="2016-04-05T00:00:00"/>
    <s v="EOU"/>
    <s v="TALOJA"/>
    <s v="DIRECT"/>
    <s v="VVF LLC"/>
    <s v="USA"/>
    <s v="90 Days from B/L date"/>
    <s v="CIF"/>
    <s v="SATRTD-OCTDECN-1-OL (Cetyl ALCHL) - Fatty Alcohol - Vegarol 18 DO(Stearyl Alcohol) "/>
    <n v="29051700"/>
    <n v="18.11"/>
    <s v="MT"/>
    <s v="USD"/>
    <n v="1820"/>
    <n v="32960.199999999997"/>
    <n v="10.88"/>
    <n v="3400"/>
    <n v="0"/>
    <n v="0"/>
    <s v="Nhava-sheva"/>
    <n v="29549.32"/>
    <n v="66.400000000000006"/>
    <n v="1962074.85"/>
    <n v="6772996"/>
    <d v="2016-03-30T00:00:00"/>
    <s v="BKID0000160160863542"/>
    <d v="2016-04-25T00:00:00"/>
    <s v="0160FBC16000596"/>
    <n v="32960.199999999997"/>
    <d v="2016-04-22T00:00:00"/>
    <s v="fully uploaded"/>
  </r>
  <r>
    <n v="384"/>
    <s v="2016-17"/>
    <s v="VIL"/>
    <s v="VVF/TAL/EXP/1131/15-16"/>
    <s v="30.03.2016"/>
    <x v="0"/>
    <n v="9103651124"/>
    <d v="2016-04-05T00:00:00"/>
    <s v="EOU"/>
    <s v="TALOJA"/>
    <s v="DIRECT"/>
    <s v="VVF LLC"/>
    <s v="USA"/>
    <s v="90 Days from B/L date"/>
    <s v="CIF"/>
    <s v="Other Industrial Fatty Alcohol -Vegarol 1618 TA  (Ceto Stearyl Alcohol) pastilles "/>
    <n v="38237090"/>
    <n v="18.5"/>
    <s v="MT"/>
    <s v="USD"/>
    <n v="1394"/>
    <n v="25789"/>
    <n v="8.51"/>
    <n v="3400"/>
    <n v="0"/>
    <n v="0"/>
    <s v="Nhava-sheva"/>
    <n v="22380.49"/>
    <n v="66.400000000000006"/>
    <n v="1486064.54"/>
    <n v="6772945"/>
    <d v="2016-03-30T00:00:00"/>
    <s v="BKID0000160160863543"/>
    <d v="2016-04-25T00:00:00"/>
    <s v="0160FBC16000598"/>
    <n v="25754"/>
    <d v="2016-04-22T00:00:00"/>
    <s v="fully uploaded"/>
  </r>
  <r>
    <n v="385"/>
    <s v="2016-17"/>
    <s v="VIL"/>
    <s v="VVF/TAL/EXP/1132/15-16"/>
    <s v="30.03.2016"/>
    <x v="0"/>
    <n v="9103651125"/>
    <d v="2016-04-06T00:00:00"/>
    <s v="EOU"/>
    <s v="TALOJA"/>
    <s v="DIRECT"/>
    <s v="Sun Jin Chemical Co. Ltd"/>
    <s v="South Korea"/>
    <s v="L/C AT Sight"/>
    <s v="CIF"/>
    <s v="Oleic Acid Distilled Fatty Acid Oleic Acid-60"/>
    <n v="38231200"/>
    <n v="19.510000000000002"/>
    <s v="MT"/>
    <s v="USD"/>
    <n v="710"/>
    <n v="13852.1"/>
    <n v="4.57"/>
    <n v="450"/>
    <n v="0"/>
    <n v="156.08000000000001"/>
    <s v="Nhava-sheva"/>
    <n v="13397.53"/>
    <n v="66.400000000000006"/>
    <n v="889595.99"/>
    <n v="6772941"/>
    <d v="2016-03-30T00:00:00"/>
    <s v="BKID0000160160867969"/>
    <d v="2016-04-29T00:00:00"/>
    <s v="0160FBN16000083"/>
    <n v="13689.1"/>
    <d v="2016-04-28T00:00:00"/>
    <s v="fully uploaded"/>
  </r>
  <r>
    <n v="386"/>
    <s v="2016-17"/>
    <s v="VIL"/>
    <s v="VVF/TAL/EXP/1133/15-16"/>
    <s v="30.03.2016"/>
    <x v="0"/>
    <n v="9103651126"/>
    <d v="2016-04-03T00:00:00"/>
    <s v="EOU"/>
    <s v="TALOJA"/>
    <s v="DIRECT"/>
    <s v="MITSUI &amp; CO. LTD."/>
    <s v="Japan"/>
    <s v="30 Days from B/L date"/>
    <s v="CFR"/>
    <s v="SATRTD-OCTDECN-1-OL (Cetyl ALCHL) - Fatty Alcohol - Vegarol 18 DO(Stearyl Alcohol) "/>
    <n v="29051700"/>
    <n v="22"/>
    <s v="MT"/>
    <s v="USD"/>
    <n v="0"/>
    <n v="28930"/>
    <n v="0"/>
    <n v="190"/>
    <n v="0"/>
    <n v="0"/>
    <s v="Nhava-sheva"/>
    <n v="28740"/>
    <n v="66.400000000000006"/>
    <n v="1908336"/>
    <n v="6773003"/>
    <d v="2016-03-30T00:00:00"/>
    <s v="BKID0000160160869159"/>
    <d v="2016-04-30T00:00:00"/>
    <s v="0160FBC16000583"/>
    <n v="28930"/>
    <d v="2016-04-29T00:00:00"/>
    <s v="fully uploaded"/>
  </r>
  <r>
    <n v="387"/>
    <s v="2016-17"/>
    <s v="VIL"/>
    <s v="VVF/TAL/EXP/1134/15-16"/>
    <s v="30.03.2016"/>
    <x v="0"/>
    <n v="9103651127"/>
    <d v="2016-04-03T00:00:00"/>
    <s v="EOU"/>
    <s v="TALOJA"/>
    <s v="DIRECT"/>
    <s v="KEMCARE LIMITED"/>
    <s v="United Kingdom"/>
    <s v="100% Advance"/>
    <s v="CIF"/>
    <s v="SATRTD-HXADECAN-1-OL (CETYL ALCHL) - Fatty Alcohol - Vegarol 1698 (Cetyl Alcohol)/Other Industrial Fatty Alcohol Vegarol 1618 TA- (Ceto stearyl Alcohol 30:70 ) pastilles"/>
    <n v="29051700"/>
    <n v="12"/>
    <s v="MT"/>
    <s v="USD"/>
    <n v="0"/>
    <n v="15069"/>
    <n v="4.97"/>
    <n v="360"/>
    <n v="0"/>
    <n v="0"/>
    <s v="Nhava-sheva"/>
    <n v="14704.03"/>
    <n v="66.400000000000006"/>
    <n v="976347.59"/>
    <n v="6774494"/>
    <d v="2016-03-30T00:00:00"/>
    <s v="BKID0000160160871118"/>
    <d v="2016-05-03T00:00:00"/>
    <s v="0160FBC16000672"/>
    <n v="15049"/>
    <d v="2016-05-02T00:00:00"/>
    <s v="fully uploaded"/>
  </r>
  <r>
    <n v="388"/>
    <s v="2016-17"/>
    <s v="VIL"/>
    <s v="VVF/TAL/EXP/1135/15-16"/>
    <s v="30.03.2016"/>
    <x v="0"/>
    <n v="9103651128"/>
    <d v="2016-04-03T00:00:00"/>
    <s v="EOU"/>
    <s v="TALOJA"/>
    <s v="DIRECT"/>
    <s v="VVF LLC"/>
    <s v="USA"/>
    <s v="90 Days from B/L date"/>
    <s v="CIF"/>
    <s v="SATRTD-OCTDECN-1-OL (Cetyl ALCHL) - Fatty Alcohol - Vegarol 18 DO(Stearyl Alcohol) "/>
    <n v="29051700"/>
    <n v="45"/>
    <s v="MT"/>
    <s v="USD"/>
    <n v="1326"/>
    <n v="59670"/>
    <m/>
    <m/>
    <m/>
    <m/>
    <s v="Nhava-sheva"/>
    <n v="59670"/>
    <n v="66.400000000000006"/>
    <n v="3655340.58"/>
    <n v="6774462"/>
    <d v="2016-03-30T00:00:00"/>
    <s v="BKID0000160160863544"/>
    <d v="2016-04-25T00:00:00"/>
    <s v="0160FBC16000601"/>
    <n v="59670"/>
    <d v="2016-04-22T00:00:00"/>
    <s v="fully uploaded"/>
  </r>
  <r>
    <n v="389"/>
    <s v="2016-17"/>
    <s v="VIL"/>
    <s v="VVF/V-BULK/EXP/001/16-17"/>
    <s v="23.05.2016"/>
    <x v="1"/>
    <s v="9103750148-149"/>
    <d v="2016-05-30T00:00:00"/>
    <s v="DTA"/>
    <s v="SION"/>
    <s v="DIRECT-V-BULK"/>
    <s v="VVF LLC"/>
    <s v="USA"/>
    <s v="100% Advance"/>
    <s v="CIF"/>
    <m/>
    <n v="38237090"/>
    <n v="1002.1"/>
    <s v="MT"/>
    <s v="USD"/>
    <n v="1425"/>
    <n v="1427992.5"/>
    <m/>
    <m/>
    <m/>
    <m/>
    <s v="Nhava-sheva"/>
    <n v="1427992.5"/>
    <n v="67.329800000000006"/>
    <m/>
    <n v="7844643"/>
    <d v="2016-05-24T00:00:00"/>
    <s v="BKID0000160160901060"/>
    <d v="2016-06-15T00:00:00"/>
    <s v="0160FBC16000861"/>
    <n v="1424965"/>
    <d v="2016-06-14T00:00:00"/>
    <s v="fully uploaded"/>
  </r>
  <r>
    <n v="390"/>
    <s v="2016-17"/>
    <s v="VIL"/>
    <s v="VVF/TAL/EXP/0364/16-17"/>
    <d v="2016-07-29T00:00:00"/>
    <x v="3"/>
    <n v="9103750323"/>
    <m/>
    <s v="DTA"/>
    <s v="TALOJA"/>
    <s v="DIRECT"/>
    <s v="COLGATE-PALMOLIVE VIETNAM LTD."/>
    <s v="Vietnam"/>
    <s v="60 Days from B/L date"/>
    <s v="CIF"/>
    <s v="OTHER INDUSTRIAL FATTY ALCOHOL VEGAROL 22 (BEHENYL ALCOHOL) PASTILLES"/>
    <n v="38237090"/>
    <n v="2"/>
    <s v="MT"/>
    <s v="USD"/>
    <n v="3985"/>
    <n v="7970"/>
    <n v="2.63"/>
    <n v="50"/>
    <n v="0"/>
    <n v="0"/>
    <s v="Nhava-sheva"/>
    <n v="7917.37"/>
    <n v="66.45"/>
    <n v="526109.24"/>
    <n v="9153429"/>
    <s v="29.07.2016"/>
    <s v="BKDN0461162100505978"/>
    <d v="2017-01-03T00:00:00"/>
    <s v="116216XUC000955"/>
    <n v="7970"/>
    <d v="2016-10-20T00:00:00"/>
    <s v="fully uploaded"/>
  </r>
  <r>
    <n v="391"/>
    <s v="2016-17"/>
    <s v="VIL"/>
    <s v="VVF/TAL/EXP/0365/16-17"/>
    <d v="2016-07-30T00:00:00"/>
    <x v="3"/>
    <s v="9103750320-321"/>
    <m/>
    <s v="DTA"/>
    <s v="TALOJA"/>
    <s v="DIRECT"/>
    <s v="VVF LLC"/>
    <s v="USA"/>
    <s v="90 Days from B/L date"/>
    <s v="CIF"/>
    <s v="OTHER INDUSTRIAL FATTY ALCOHOL VEGAROL 1618 TA (CETO STEARYL ALCOHOL) NF, PASTILLES"/>
    <n v="38237090"/>
    <n v="19.844999999999999"/>
    <s v="MT"/>
    <s v="USD"/>
    <n v="1415"/>
    <n v="28080.674999999999"/>
    <n v="9.27"/>
    <n v="950"/>
    <n v="0"/>
    <n v="0"/>
    <s v="Nhava-sheva"/>
    <n v="27121.404999999999"/>
    <n v="66.55"/>
    <n v="1802217.69"/>
    <n v="9164682"/>
    <s v="30.07.2016"/>
    <s v="BRC PENDING"/>
    <m/>
    <s v="116216XUC001098"/>
    <m/>
    <m/>
    <s v="PAYMENT  REALISED; BRC not uploaded"/>
  </r>
  <r>
    <n v="392"/>
    <s v="2016-17"/>
    <s v="VIL"/>
    <s v="VVF/TAL/EXP/0366/16-17"/>
    <d v="2016-07-30T00:00:00"/>
    <x v="3"/>
    <s v="9103750324-325"/>
    <m/>
    <s v="DTA"/>
    <s v="TALOJA"/>
    <s v="DIRECT"/>
    <s v="MITSUI &amp; CO. LTD."/>
    <s v="Japan"/>
    <s v="30 Days from B/L date"/>
    <s v="CFR"/>
    <s v=" OTHER SATRTD ACYLC MNOCRBIXYLC ACDS  DISTILLED FATTY ACID - C22 (BEHENIC ACID 90%) "/>
    <n v="29159090"/>
    <n v="20"/>
    <s v="MT"/>
    <s v="USD"/>
    <n v="4050"/>
    <n v="81000"/>
    <n v="50"/>
    <n v="810"/>
    <n v="0"/>
    <n v="0"/>
    <s v="Nhava-sheva"/>
    <n v="80140"/>
    <n v="66.45"/>
    <n v="5379127.5"/>
    <n v="9173323"/>
    <s v="30.07.2016"/>
    <s v="BKDN0461162100533487"/>
    <d v="2017-03-06T00:00:00"/>
    <s v="116216XUC000954"/>
    <n v="81000"/>
    <d v="2016-09-07T00:00:00"/>
    <s v="PAYMENT  REALISED; BRC not uploaded"/>
  </r>
  <r>
    <n v="393"/>
    <s v="2016-17"/>
    <s v="VIL"/>
    <s v="VVF/TAL/EXP/0367/16-17"/>
    <d v="2016-08-01T00:00:00"/>
    <x v="4"/>
    <s v="9103750324-325"/>
    <m/>
    <s v="DTA"/>
    <s v="TALOJA"/>
    <s v="DIRECT"/>
    <s v="MITSUI &amp; CO. LTD."/>
    <s v="Japan"/>
    <s v="30 Days from B/L date"/>
    <s v="CFR"/>
    <s v="OTHER SATRTD ACYLC MNOCRBIXYLC ACDS DISTILLED FATTY ACID - C22 (BEHENIC ACID 90%)"/>
    <n v="29159090"/>
    <n v="40"/>
    <s v="MT"/>
    <s v="USD"/>
    <n v="4050"/>
    <n v="162000"/>
    <n v="100"/>
    <n v="1620"/>
    <n v="0"/>
    <n v="0"/>
    <s v="Nhava-sheva"/>
    <n v="160280"/>
    <n v="66.45"/>
    <n v="10650606"/>
    <n v="9196339"/>
    <d v="2016-08-01T00:00:00"/>
    <s v="BKDN0461162100533488"/>
    <d v="2017-03-06T00:00:00"/>
    <s v="116216XUC000954"/>
    <n v="162000"/>
    <d v="2016-09-07T00:00:00"/>
    <s v="payment not realised"/>
  </r>
  <r>
    <n v="394"/>
    <s v="2016-17"/>
    <s v="VIL"/>
    <s v="VVF/TAL/EXP/0368/16-17"/>
    <d v="2016-08-02T00:00:00"/>
    <x v="4"/>
    <n v="9103750328"/>
    <m/>
    <s v="DTA"/>
    <s v="TALOJA"/>
    <s v="DIRECT"/>
    <s v="INTERBEAUTY COSMETICS LTD"/>
    <s v="ISRAEL"/>
    <s v="60 Days from B/L date"/>
    <s v="CIF"/>
    <s v="OTHER INDUSTRIAL FATTY ALCOHOL VEGAROL 1618 50:50 (CETO STEARYL ALCOHOL 50:50) PASTILLES / SATRTD - HXADECAN-1-OL (CETYL ALCHL) FATTY ALCOHOL VEGAROL 1698 CETYL ALCOHOL) PASTILLES / SATRTD - OCTDECN-1-OL (STRYL ALCHL) FATTY ALCOHOL_x000a_VEGAROL 1898 (STEARYL ALCOHOL) PASTILLES"/>
    <s v="38237090/29051700"/>
    <n v="4.375"/>
    <s v="MT"/>
    <s v="USD"/>
    <n v="0"/>
    <n v="7324"/>
    <n v="2.42"/>
    <n v="65"/>
    <n v="0"/>
    <n v="0"/>
    <s v="Nhava-sheva"/>
    <n v="7256.58"/>
    <n v="66.45"/>
    <n v="482199.74100000004"/>
    <n v="9225539"/>
    <d v="2016-08-02T00:00:00"/>
    <s v="BKDN0461162100505923"/>
    <d v="2017-01-03T00:00:00"/>
    <s v="116216XUC001333"/>
    <n v="7324"/>
    <d v="2016-11-02T00:00:00"/>
    <s v="fully uploaded"/>
  </r>
  <r>
    <n v="395"/>
    <s v="2016-17"/>
    <s v="VIL"/>
    <s v="VVF/TAL/EXP/0369/16-17"/>
    <d v="2016-08-03T00:00:00"/>
    <x v="4"/>
    <n v="9103750326"/>
    <d v="2016-08-09T00:00:00"/>
    <s v="DTA"/>
    <s v="TALOJA"/>
    <s v="DIRECT"/>
    <s v="VVF LLC"/>
    <s v="USA"/>
    <s v="90 Days from B/L date"/>
    <s v="CIF"/>
    <s v="SATRTD - HXADECAN-1-OL (CETYL ALCHL) FATTY ALCOHOL VEGAROL 1698 (MB) (CETYL ALCOHOL) NF PASTILLES"/>
    <n v="29051700"/>
    <n v="18.143999999999998"/>
    <s v="MT"/>
    <s v="USD"/>
    <n v="1177"/>
    <n v="21355.487999999998"/>
    <n v="7.05"/>
    <n v="963"/>
    <n v="0"/>
    <n v="0"/>
    <s v="Nhava-sheva"/>
    <n v="20385.437999999998"/>
    <n v="66.45"/>
    <n v="1354612.3551"/>
    <n v="9233333"/>
    <d v="2016-08-03T00:00:00"/>
    <s v="BKDN0461162100505924"/>
    <d v="2017-01-03T00:00:00"/>
    <s v="116216XUC001100"/>
    <n v="21355.49"/>
    <d v="2016-09-23T00:00:00"/>
    <s v="fully uploaded"/>
  </r>
  <r>
    <n v="396"/>
    <s v="2016-17"/>
    <s v="VIL"/>
    <s v="VVF/TAL/EXP/0370/16-17"/>
    <d v="2016-08-03T00:00:00"/>
    <x v="4"/>
    <n v="9103750327"/>
    <d v="2016-08-09T00:00:00"/>
    <s v="DTA"/>
    <s v="TALOJA"/>
    <s v="DIRECT"/>
    <s v="VVF LLC"/>
    <s v="USA"/>
    <s v="90 Days from B/L date"/>
    <s v="CIF"/>
    <s v="SATRTD - HXADECAN-1-OL (CETYL ALCHL) FATTY ALCOHOL VEGAROL 1698 (MB) (CETYL ALCOHOL) NF PASTILLES"/>
    <n v="29051700"/>
    <n v="18.143000000000001"/>
    <s v="MT"/>
    <s v="USD"/>
    <n v="1207"/>
    <n v="21898.601000000002"/>
    <n v="7.23"/>
    <n v="963"/>
    <n v="0"/>
    <n v="0"/>
    <s v="Nhava-sheva"/>
    <n v="20928.371000000003"/>
    <n v="66.45"/>
    <n v="1390690.2529500003"/>
    <n v="9244913"/>
    <d v="2016-08-03T00:00:00"/>
    <s v="BKDN0461162100505925"/>
    <d v="2017-01-03T00:00:00"/>
    <s v="116216XUC001101"/>
    <n v="21898.6"/>
    <d v="2016-09-23T00:00:00"/>
    <s v="fully uploaded"/>
  </r>
  <r>
    <n v="397"/>
    <s v="2016-17"/>
    <s v="VIL"/>
    <s v="VVF/TAL/EXP/0371/16-17"/>
    <d v="2016-08-04T00:00:00"/>
    <x v="4"/>
    <s v="9103750333-334"/>
    <d v="2016-08-04T00:00:00"/>
    <s v="DTA"/>
    <s v="TALOJA"/>
    <s v="DIRECT"/>
    <s v="OLEOTRADE INTERNATIONAL CO., LTD."/>
    <s v="China"/>
    <s v="100% CAD"/>
    <s v="CFR"/>
    <s v="OTHER UNSATRTD ACYCLC, MONOCRBOXYLC ACDS DISTILLED FATTY ACID - C22 (ERUCIC ACID 90%) "/>
    <n v="29161990"/>
    <n v="28.8"/>
    <s v="MT"/>
    <s v="USD"/>
    <n v="2950"/>
    <n v="84960"/>
    <n v="0"/>
    <n v="600"/>
    <n v="0"/>
    <n v="849.6"/>
    <s v="Nhava-sheva"/>
    <n v="84360"/>
    <n v="66.05"/>
    <n v="5571978"/>
    <n v="9288220"/>
    <d v="2016-08-05T00:00:00"/>
    <s v="BKDN0461162100336440"/>
    <d v="2016-09-17T00:00:00"/>
    <s v="116216XUC000986"/>
    <n v="84960"/>
    <d v="2016-08-26T00:00:00"/>
    <s v="fully uploaded"/>
  </r>
  <r>
    <n v="398"/>
    <s v="2016-17"/>
    <s v="VIL"/>
    <s v="VVF/TAL/EXP/0372/16-17"/>
    <d v="2016-08-04T00:00:00"/>
    <x v="4"/>
    <n v="9103750329"/>
    <m/>
    <s v="DTA"/>
    <s v="TALOJA"/>
    <s v="DIRECT"/>
    <s v="SYNERGY CHEMICALS SARL"/>
    <s v="LIBANON"/>
    <s v="100% Advance"/>
    <s v="FOB"/>
    <s v="GLYCEROL REFINED GLYCERINE USP (GLYCERINE USP)  "/>
    <n v="29054500"/>
    <n v="15"/>
    <s v="MT"/>
    <s v="USD"/>
    <n v="0"/>
    <n v="18675"/>
    <n v="0"/>
    <n v="0"/>
    <n v="0"/>
    <n v="0"/>
    <s v="Nhava-sheva"/>
    <n v="18675"/>
    <n v="66.45"/>
    <n v="1240953.75"/>
    <n v="9268032"/>
    <s v="04.08.2016"/>
    <s v="BKDN0461162100531864"/>
    <d v="2017-02-17T00:00:00"/>
    <s v="116216LTAP00097"/>
    <n v="18675"/>
    <d v="2016-07-22T00:00:00"/>
    <s v="fully uploaded"/>
  </r>
  <r>
    <n v="399"/>
    <s v="2016-17"/>
    <s v="VIL"/>
    <s v="VVF/TAL/EXP/0373/16-17"/>
    <d v="2016-08-04T00:00:00"/>
    <x v="4"/>
    <s v="9103750331-332"/>
    <d v="2016-08-10T00:00:00"/>
    <s v="DTA"/>
    <s v="TALOJA"/>
    <s v="DIRECT"/>
    <s v="LOREAL COSMETICS INDUSTRY"/>
    <s v="EGYPT"/>
    <s v="45 Days from B/L date"/>
    <s v="CFR"/>
    <s v="OTHER INDUSTRIAL FATTY ALCOHOL VEGAROL 1618 50:50 (CETO STEARYL ALCOHOL 50:50) PASTILLES"/>
    <n v="38237090"/>
    <n v="15.5"/>
    <s v="MT"/>
    <s v="USD"/>
    <n v="1600"/>
    <n v="24800"/>
    <n v="0"/>
    <n v="1100"/>
    <n v="0"/>
    <n v="0"/>
    <s v="Nhava-sheva"/>
    <n v="23700"/>
    <n v="66.45"/>
    <n v="1574865"/>
    <n v="9270280"/>
    <d v="2016-08-04T00:00:00"/>
    <s v="BKDN0461162100505926"/>
    <d v="2017-01-03T00:00:00"/>
    <s v="116216XUC001242"/>
    <n v="24550"/>
    <d v="2016-10-21T00:00:00"/>
    <s v="fully uploaded"/>
  </r>
  <r>
    <n v="400"/>
    <s v="2016-17"/>
    <s v="VIL"/>
    <s v="VVF/TAL/EXP/0374/16-17"/>
    <d v="2016-08-05T00:00:00"/>
    <x v="4"/>
    <s v="9103750331-332"/>
    <d v="2016-08-10T00:00:00"/>
    <s v="DTA"/>
    <s v="TALOJA"/>
    <s v="DIRECT"/>
    <s v="LOREAL COSMETICS INDUSTRY"/>
    <s v="EGYPT"/>
    <s v="45 Days from B/L date"/>
    <s v="CFR"/>
    <s v="OTHER INDUSTRIAL FATTY ALCOHOL VEGAROL 1618 50:50 (CETO STEARYL ALCOHOL 50:50) PASTILLES / SATRTD - OCTDECN-1-OL (STRYL ALCHL) FATTY ALCOHOL VEGAROL 1898 (STEARYL ALCOHOL) PASTILLES"/>
    <s v="38237090/29051700"/>
    <n v="15.375"/>
    <s v="MT"/>
    <s v="USD"/>
    <n v="0"/>
    <n v="24550"/>
    <n v="0"/>
    <n v="1100"/>
    <n v="0"/>
    <n v="0"/>
    <s v="Nhava-sheva"/>
    <n v="23450"/>
    <n v="66.05"/>
    <n v="1548872.5"/>
    <n v="9281457"/>
    <d v="2016-08-05T00:00:00"/>
    <s v="BKDN0461162100505927"/>
    <d v="2017-01-03T00:00:00"/>
    <s v="116216XUC001242"/>
    <n v="18675"/>
    <d v="2016-10-21T00:00:00"/>
    <s v="Partly uploaded"/>
  </r>
  <r>
    <n v="401"/>
    <s v="2016-17"/>
    <s v="VIL"/>
    <s v="VVF/TAL/EXP/0375/16-17"/>
    <d v="2016-08-05T00:00:00"/>
    <x v="4"/>
    <s v="9103750333-334"/>
    <d v="2016-08-04T00:00:00"/>
    <s v="DTA"/>
    <s v="TALOJA"/>
    <s v="DIRECT"/>
    <s v="OLEOTRADE INTERNATIONAL CO., LTD."/>
    <s v="China"/>
    <s v="100% CAD"/>
    <s v="CFR"/>
    <s v="OTHER UNSATRTD ACYCLC, MONOCRBOXYLC ACDS DISTILLED FATTY ACID - C22 (ERUCIC ACID 90%) "/>
    <n v="29161990"/>
    <n v="28.8"/>
    <s v="MT"/>
    <s v="USD"/>
    <n v="2950"/>
    <n v="84960"/>
    <n v="0"/>
    <n v="600"/>
    <n v="0"/>
    <n v="849.6"/>
    <s v="Nhava-sheva"/>
    <n v="84360"/>
    <n v="66.45"/>
    <n v="5605722"/>
    <n v="9268025"/>
    <d v="2016-08-04T00:00:00"/>
    <s v="BKDN0461162100336443"/>
    <d v="2016-09-17T00:00:00"/>
    <s v="116216XUC000986"/>
    <n v="84960"/>
    <d v="2016-08-26T00:00:00"/>
    <s v="fully uploaded"/>
  </r>
  <r>
    <n v="402"/>
    <s v="2016-17"/>
    <s v="VIL"/>
    <s v="VVF/TAL/EXP/0376/16-17"/>
    <d v="2016-08-05T00:00:00"/>
    <x v="4"/>
    <n v="9103750336"/>
    <m/>
    <s v="DTA"/>
    <s v="TALOJA"/>
    <s v="DIRECT"/>
    <s v="BERG &amp; SCHMIDT GMBH &amp; CO. KG."/>
    <s v="POLAND"/>
    <s v="60 Days from B/L date"/>
    <s v="CFR"/>
    <s v="SATRTD - HXADECAN-1-OL (CETYL ALCHL) FATTY ALCOHOL VEGAROL 1698(CETYL ALCOHOL) NF PASTILLES/OTHER INDUSTRIAL FATTY ALCOHOL VEGAROL 1618 50:50 (CETO STEARYL ALCOHOL 50:50) PASTILLES/"/>
    <s v="29051700/38237090"/>
    <n v="11.95"/>
    <s v="MT"/>
    <s v="USD"/>
    <n v="0"/>
    <n v="16787.25"/>
    <n v="0"/>
    <n v="825"/>
    <n v="0"/>
    <n v="0"/>
    <s v="Nhava-sheva"/>
    <n v="15962.25"/>
    <n v="66.05"/>
    <n v="1054306.6100000001"/>
    <n v="9292101"/>
    <s v="05.08.2016"/>
    <s v="BKDN0461162100505928"/>
    <d v="2017-01-03T00:00:00"/>
    <s v="116216XUC001229"/>
    <n v="16787.25"/>
    <d v="2016-10-18T00:00:00"/>
    <s v="fully uploaded"/>
  </r>
  <r>
    <n v="403"/>
    <s v="2016-17"/>
    <s v="VIL"/>
    <s v="VVF/TAL/EXP/0377/16-17"/>
    <d v="2016-08-05T00:00:00"/>
    <x v="4"/>
    <s v="9103750348-349"/>
    <m/>
    <s v="DTA"/>
    <s v="TALOJA"/>
    <s v="DIRECT"/>
    <s v="MOHAMMAD NAVID ADHAM"/>
    <s v="IRAN"/>
    <s v="ADVANCE"/>
    <s v="CFR"/>
    <s v="OTHER INDUSTRIAL FATTY ALCOHOL FATTY ALCOHOL C1214  (LAURYL MYRISTYL ALCOHOL)"/>
    <n v="38237090"/>
    <n v="93.46"/>
    <s v="MT"/>
    <s v="INR"/>
    <n v="126510"/>
    <n v="11823624.6"/>
    <n v="0"/>
    <n v="115587.5"/>
    <n v="0"/>
    <n v="188976.12"/>
    <s v="Nhava-sheva"/>
    <n v="11708037.1"/>
    <n v="66.45"/>
    <n v="777999065.29499996"/>
    <n v="9292063"/>
    <s v="05.08.2016"/>
    <m/>
    <m/>
    <m/>
    <m/>
    <m/>
    <s v="payment not realised"/>
  </r>
  <r>
    <n v="404"/>
    <s v="2016-17"/>
    <s v="VIL"/>
    <s v="VVF/TAL/EXP/0378/16-17"/>
    <d v="2016-08-06T00:00:00"/>
    <x v="4"/>
    <s v="9103750348-349"/>
    <m/>
    <s v="DTA"/>
    <s v="TALOJA"/>
    <s v="DIRECT"/>
    <s v="MOHAMMAD NAVID ADHAM"/>
    <s v="IRAN"/>
    <s v="ADVANCE"/>
    <s v="CFR"/>
    <s v="OTHER INDUSTRIAL FATTY ALCOHOL FATTY ALCOHOL C1214  (LAURYL MYRISTYL ALCOHOL)"/>
    <n v="38237090"/>
    <n v="18.649999999999999"/>
    <s v="MT"/>
    <s v="INR"/>
    <n v="126510"/>
    <n v="2359411.5"/>
    <n v="0"/>
    <n v="23117.5"/>
    <n v="0"/>
    <n v="37710.300000000003"/>
    <s v="Nhava-sheva"/>
    <n v="2336294"/>
    <n v="66.45"/>
    <n v="155246736.30000001"/>
    <n v="9300502"/>
    <s v="06.08.2016"/>
    <s v="BKDN0461162100535375"/>
    <d v="2017-03-21T00:00:00"/>
    <s v="116217XSC000125"/>
    <n v="2359412"/>
    <d v="2016-08-06T00:00:00"/>
    <s v="payment not realised"/>
  </r>
  <r>
    <n v="405"/>
    <s v="2016-17"/>
    <s v="VIL"/>
    <s v="VVF/TAL/EXP/0379/16-17"/>
    <d v="2016-08-06T00:00:00"/>
    <x v="4"/>
    <n v="9103750339"/>
    <d v="2016-08-16T00:00:00"/>
    <s v="DTA"/>
    <s v="TALOJA"/>
    <s v="DIRECT"/>
    <s v="INDUSTRIAL QUIMICA LASEM, S.A.U."/>
    <s v="SPAIN"/>
    <s v="30 Days from B/L date"/>
    <s v="CIF"/>
    <s v="SATRTD - HXADECAN-1-OL (CETYL ALCHL) FATTY ALCOHOL VEGAROL 1698(CETYL ALCOHOL) "/>
    <n v="29051700"/>
    <n v="19.29"/>
    <s v="MT"/>
    <s v="USD"/>
    <n v="1370"/>
    <n v="26427.3"/>
    <n v="8.7200000000000006"/>
    <n v="1400"/>
    <n v="0"/>
    <n v="0"/>
    <s v="Nhava-sheva"/>
    <n v="25018.579999999998"/>
    <n v="66.45"/>
    <n v="1662484.6410000001"/>
    <n v="9300501"/>
    <d v="2016-08-06T00:00:00"/>
    <s v="BKDN0461162100505929"/>
    <d v="2017-01-03T00:00:00"/>
    <s v="116216XUC001123"/>
    <n v="26427.3"/>
    <d v="2016-09-29T00:00:00"/>
    <s v="fully uploaded"/>
  </r>
  <r>
    <n v="406"/>
    <s v="2016-17"/>
    <s v="VIL"/>
    <s v="VVF/TAL/EXP/0380/16-17"/>
    <d v="2016-08-06T00:00:00"/>
    <x v="4"/>
    <n v="9103750338"/>
    <d v="2016-08-11T00:00:00"/>
    <s v="DTA"/>
    <s v="TALOJA"/>
    <s v="DIRECT"/>
    <s v="DISTRIBUIDORA Y CONVERTIDORA INDUSTRIAL SA DE"/>
    <s v="Mexico"/>
    <s v="30 Days from B/L date"/>
    <s v="FOB"/>
    <s v="OTHER INDUSTRIAL FATTY ALCOHOL VEGAROL 22(BEHENYL ALCOHOL) PASTILLES / SATRTD - HXADECAN-1-OL (CETYL ALCHL) FATTY ALCOHOL VEGAROL 1698 CETYL ALCOHOL) PASTILLES / SATRTD - OCTDECN-1-OL (STRYL ALCHL) FATTY ALCOHOL_x000a_VEGAROL 1898 (STEARYL ALCOHOL) PASTILLES"/>
    <s v="38237090/29051700"/>
    <n v="15"/>
    <s v="MT"/>
    <s v="USD"/>
    <n v="0"/>
    <n v="25250"/>
    <n v="0"/>
    <n v="0"/>
    <n v="0"/>
    <n v="0"/>
    <s v="Nhava-sheva"/>
    <n v="25250"/>
    <n v="66.45"/>
    <n v="1677862.5"/>
    <n v="9300720"/>
    <s v="06.08.2016"/>
    <s v="BKDN0461162100505930"/>
    <d v="2017-01-03T00:00:00"/>
    <s v="116216XUC001000"/>
    <n v="25250"/>
    <m/>
    <s v="fully uploaded"/>
  </r>
  <r>
    <n v="407"/>
    <s v="2016-17"/>
    <s v="VIL"/>
    <s v="VVF/TAL/EXP/0381/16-17"/>
    <d v="2016-08-06T00:00:00"/>
    <x v="4"/>
    <n v="9103750335"/>
    <d v="2016-08-17T00:00:00"/>
    <s v="DTA"/>
    <s v="TALOJA"/>
    <s v="DIRECT"/>
    <s v="LOREAL COSMETICS INDUSTRY"/>
    <s v="EGYPT"/>
    <s v="45 Days from B/L date"/>
    <s v="CFR"/>
    <s v="SATRTD - HXADECAN-1-OL (CETYL ALCHL) FATTY ALCOHOL VEGAROL 1698(CETYL ALCOHOL) "/>
    <n v="29051700"/>
    <n v="7.5"/>
    <s v="MT"/>
    <s v="USD"/>
    <n v="1615"/>
    <n v="12112.5"/>
    <n v="0"/>
    <n v="610"/>
    <n v="0"/>
    <n v="0"/>
    <s v="Nhava-sheva"/>
    <n v="11502.5"/>
    <n v="66.45"/>
    <n v="764341.125"/>
    <n v="9300507"/>
    <d v="2016-08-06T00:00:00"/>
    <s v="BKDN0461162100505931"/>
    <d v="2017-01-03T00:00:00"/>
    <s v="116216XUC001137"/>
    <n v="12112.5"/>
    <d v="2016-10-04T00:00:00"/>
    <s v="fully uploaded"/>
  </r>
  <r>
    <n v="408"/>
    <s v="2016-17"/>
    <s v="VIL"/>
    <s v="VVF/TAL/EXP/0382/16-17"/>
    <d v="2016-08-06T00:00:00"/>
    <x v="4"/>
    <n v="9103750337"/>
    <m/>
    <s v="DTA"/>
    <s v="TALOJA"/>
    <s v="DIRECT"/>
    <s v="VVF SINGAPORE PTE LTD."/>
    <s v="EGYPT"/>
    <s v="30 Days from B/L date"/>
    <s v="CIF"/>
    <s v="SATRTD - HXADECAN-1-OL (CETYL ALCHL) FATTY ALCOHOL VEGAROL 1698(CETYL ALCOHOL) NF PASTILLES/OTHER INDUSTRIAL FATTY ALCOHOL VEGAROL 1618 (CETO STEARYL ALCOHOL) PASTILLES"/>
    <s v="29051700/38237090"/>
    <n v="15"/>
    <s v="MT"/>
    <s v="USD"/>
    <n v="0"/>
    <n v="19695"/>
    <n v="6.5"/>
    <n v="610"/>
    <n v="0"/>
    <n v="0"/>
    <s v="Nhava sheva"/>
    <n v="19078.5"/>
    <n v="66.45"/>
    <n v="1267766.325"/>
    <n v="9306426"/>
    <s v="06.08.2016"/>
    <m/>
    <m/>
    <m/>
    <m/>
    <m/>
    <s v="payment not realised"/>
  </r>
  <r>
    <n v="409"/>
    <s v="2016-17"/>
    <s v="VIL"/>
    <s v="VVF/TAL/EXP/0383/16-17"/>
    <d v="2016-08-08T00:00:00"/>
    <x v="4"/>
    <n v="9103750342"/>
    <d v="2016-08-15T00:00:00"/>
    <s v="DTA"/>
    <s v="TALOJA"/>
    <s v="DIRECT"/>
    <s v="BERG &amp; SCHMIDT GMBH &amp; CO. KG"/>
    <s v="NETHERLANDS"/>
    <s v="60 Days from B/L date"/>
    <s v="CPT"/>
    <s v="SATRTD - HXADECAN-1-OL (CETYL ALCHL) FATTY ALCOHOL VEGAROL 1698(CETYL ALCOHOL) "/>
    <n v="29051700"/>
    <n v="16"/>
    <s v="MT"/>
    <s v="USD"/>
    <n v="1350"/>
    <n v="21600"/>
    <n v="0"/>
    <n v="600"/>
    <n v="0"/>
    <n v="0"/>
    <s v="Nhava sheva"/>
    <n v="21000"/>
    <n v="66.45"/>
    <n v="1395450"/>
    <n v="9329801"/>
    <d v="2016-08-08T00:00:00"/>
    <s v="BKDN0461162100505932"/>
    <d v="2017-01-03T00:00:00"/>
    <s v="116216XUC001280"/>
    <n v="21600"/>
    <d v="2016-10-26T00:00:00"/>
    <s v="fully uploaded"/>
  </r>
  <r>
    <n v="410"/>
    <s v="2016-17"/>
    <s v="VIL"/>
    <s v="VVF/TAL/EXP/0384/16-17"/>
    <d v="2016-08-09T00:00:00"/>
    <x v="4"/>
    <n v="9103750340"/>
    <d v="2016-08-15T00:00:00"/>
    <s v="DTA"/>
    <s v="TALOJA"/>
    <s v="DIRECT"/>
    <s v="VVF LLC"/>
    <s v="USA"/>
    <s v="90 Days from B/L date"/>
    <s v="CIF"/>
    <s v="SATRTD - HXADECAN-1-OL (CETYL ALCHL) FATTY ALCOHOL VEGAROL 1698(CETYL ALCOHOL) "/>
    <n v="29051700"/>
    <n v="18.14"/>
    <s v="MT"/>
    <s v="USD"/>
    <n v="1420"/>
    <n v="25758.799999999999"/>
    <n v="8.5"/>
    <n v="1350"/>
    <n v="0"/>
    <n v="0"/>
    <s v="Nhava sheva"/>
    <n v="24400.3"/>
    <n v="66.45"/>
    <n v="1621399.9350000001"/>
    <n v="9351634"/>
    <d v="2016-08-09T00:00:00"/>
    <s v="BKDN0461162100505933"/>
    <d v="2017-01-03T00:00:00"/>
    <s v="116216XUC001103"/>
    <n v="25758.799999999999"/>
    <d v="2016-09-23T00:00:00"/>
    <s v="fully uploaded"/>
  </r>
  <r>
    <n v="411"/>
    <s v="2016-17"/>
    <s v="VIL"/>
    <s v="VVF/TAL/EXP/0385/16-17"/>
    <d v="2016-08-09T00:00:00"/>
    <x v="4"/>
    <n v="9103750341"/>
    <d v="2016-08-15T00:00:00"/>
    <s v="DTA"/>
    <s v="TALOJA"/>
    <s v="DIRECT"/>
    <s v="LOREAL MFG MIDRAND (PTY) LTD."/>
    <s v="South Africa"/>
    <s v="60 Days from B/L date"/>
    <s v="CFR"/>
    <s v="SATRTD - HXADECAN-1-OL (CETYL ALCHL) FATTY ALCOHOL VEGAROL 1698(CETYL ALCOHOL) NF PASTILLES/OTHER INDUSTRIAL FATTY ALCOHOL VEGAROL 1618 (CETO STEARYL ALCOHOL) PASTILLES"/>
    <s v="29051700/38237090"/>
    <n v="12.4"/>
    <s v="MT"/>
    <s v="USD"/>
    <n v="0"/>
    <n v="17053.000000000004"/>
    <n v="0"/>
    <n v="450"/>
    <n v="0"/>
    <n v="0"/>
    <s v="Nhava sheva"/>
    <n v="16603.000000000004"/>
    <n v="66.45"/>
    <n v="1103269.3500000003"/>
    <n v="9355904"/>
    <d v="2016-08-09T00:00:00"/>
    <s v="BKDN0461162100535393"/>
    <d v="2017-03-21T00:00:00"/>
    <s v="116217XUC000211"/>
    <n v="17053"/>
    <d v="2016-08-09T00:00:00"/>
    <s v="PAYMENT REALISED"/>
  </r>
  <r>
    <n v="412"/>
    <s v="2016-17"/>
    <s v="VIL"/>
    <s v="VVF/BULK/EXP/004/16-17"/>
    <d v="2016-08-09T00:00:00"/>
    <x v="4"/>
    <n v="9106750002"/>
    <d v="2016-08-14T00:00:00"/>
    <s v="DTA"/>
    <s v="SION"/>
    <s v="DIRECT-BULK"/>
    <s v="TARMESH INTERNATIONAL (PVT) LIMITED."/>
    <s v="IRAN"/>
    <s v="ADVANCE"/>
    <s v="CFR"/>
    <s v="FATTY ALCOHOL ETHOXYLATE (7) "/>
    <n v="34021300"/>
    <n v="59.55"/>
    <s v="MT"/>
    <s v="INR"/>
    <n v="122976"/>
    <n v="7323220.7999999998"/>
    <n v="0"/>
    <n v="74306.25"/>
    <n v="0"/>
    <n v="118061.83"/>
    <s v="Nhava sheva"/>
    <n v="7248914.5499999998"/>
    <n v="1"/>
    <m/>
    <n v="9351788"/>
    <d v="2016-08-09T00:00:00"/>
    <s v="BRC PENDING"/>
    <m/>
    <m/>
    <m/>
    <m/>
    <s v="payment not realised"/>
  </r>
  <r>
    <n v="413"/>
    <s v="2016-17"/>
    <s v="VIL"/>
    <s v="VVF/TAL/EXP/0386/16-17"/>
    <d v="2016-08-09T00:00:00"/>
    <x v="4"/>
    <n v="9103750343"/>
    <d v="2016-08-15T00:00:00"/>
    <s v="DTA"/>
    <s v="TALOJA"/>
    <s v="DIRECT"/>
    <s v="OOO REVADA"/>
    <s v="RUSSIA"/>
    <s v="45 Days from B/L date"/>
    <s v="CFR"/>
    <s v="OTHER INDUSTRIAL FATTY ALCOHOL VEGAROL 1618 50:50 (MB) (CETO STEARYL ALCOHOL 50:50) PASTILLES"/>
    <n v="38237090"/>
    <n v="24"/>
    <s v="MT"/>
    <s v="USD"/>
    <n v="1321"/>
    <n v="31704"/>
    <n v="0"/>
    <n v="1325"/>
    <n v="0"/>
    <n v="0"/>
    <s v="Nhava sheva"/>
    <n v="30379"/>
    <n v="66.45"/>
    <n v="2018684.55"/>
    <n v="9359908"/>
    <d v="2016-08-09T00:00:00"/>
    <s v="BKDN0461162100505934"/>
    <d v="2017-01-03T00:00:00"/>
    <s v="116216XUC001125"/>
    <n v="31704"/>
    <d v="2016-09-30T00:00:00"/>
    <s v="fully uploaded"/>
  </r>
  <r>
    <n v="414"/>
    <s v="2016-17"/>
    <s v="VIL"/>
    <s v="VVF/TAL/EXP/0387/16-17"/>
    <d v="2016-08-10T00:00:00"/>
    <x v="4"/>
    <n v="9103750344"/>
    <d v="2016-08-15T00:00:00"/>
    <s v="DTA"/>
    <s v="TALOJA"/>
    <s v="DIRECT"/>
    <s v="OOO REVADA"/>
    <s v="RUSSIA"/>
    <s v="45 Days from B/L date"/>
    <s v="CFR"/>
    <s v="OTHER INDUSTRIAL FATTY ALCOHOL VEGAROL 1618 50:50 (MB) (CETO STEARYL ALCOHOL 50:50) PASTILLES"/>
    <n v="38237090"/>
    <n v="24"/>
    <s v="MT"/>
    <s v="USD"/>
    <n v="1321"/>
    <n v="31704"/>
    <n v="0"/>
    <n v="1325"/>
    <n v="0"/>
    <n v="0"/>
    <s v="Nhava sheva"/>
    <n v="30379"/>
    <n v="66.45"/>
    <n v="2018684.55"/>
    <n v="9372096"/>
    <d v="2016-08-09T00:00:00"/>
    <s v="BKDN0461162100505936"/>
    <d v="2017-01-03T00:00:00"/>
    <s v="116216XUC001126"/>
    <n v="31704"/>
    <d v="2016-09-30T00:00:00"/>
    <s v="fully uploaded"/>
  </r>
  <r>
    <n v="415"/>
    <s v="2016-17"/>
    <s v="VIL"/>
    <s v="VVF/TAL/EXP/0388/16-17"/>
    <d v="2016-08-10T00:00:00"/>
    <x v="4"/>
    <n v="9103750345"/>
    <d v="2016-08-15T00:00:00"/>
    <s v="DTA"/>
    <s v="TALOJA"/>
    <s v="DIRECT"/>
    <s v="VVF LLC"/>
    <s v="USA"/>
    <s v="90 Days from B/L date"/>
    <s v="CIF"/>
    <s v="SATRTD-OCTDECN-1-OL (Cetyl ALCHL) - Fatty Alcohol - Vegarol 18 DO(Stearyl Alcohol) "/>
    <n v="29051700"/>
    <n v="18.41"/>
    <s v="MT"/>
    <s v="USD"/>
    <n v="1820"/>
    <n v="33506.199999999997"/>
    <n v="11.06"/>
    <n v="3500"/>
    <n v="0"/>
    <n v="0"/>
    <s v="Nhava sheva"/>
    <n v="29995.14"/>
    <n v="66.45"/>
    <n v="1993177.0530000001"/>
    <n v="9372038"/>
    <d v="2016-08-10T00:00:00"/>
    <s v="BKDN0461162100505937"/>
    <d v="2017-01-03T00:00:00"/>
    <s v="116216XUC001102"/>
    <n v="33506.199999999997"/>
    <d v="2016-09-23T00:00:00"/>
    <s v="fully uploaded"/>
  </r>
  <r>
    <n v="416"/>
    <s v="2016-17"/>
    <s v="VIL"/>
    <s v="VVF/BULK/EXP/005/16-17"/>
    <d v="2016-08-10T00:00:00"/>
    <x v="4"/>
    <n v="9106750002"/>
    <d v="2016-08-14T00:00:00"/>
    <s v="DTA"/>
    <s v="SION"/>
    <s v="DIRECT-BULK"/>
    <s v="TARMESH INTERNATIONAL (PVT) LIMITED."/>
    <s v="IRAN"/>
    <s v="ADVANCE"/>
    <s v="CFR"/>
    <s v="FATTY ALCOHOL ETHOXYLATE (7) "/>
    <n v="34021300"/>
    <n v="39.39"/>
    <s v="MT"/>
    <s v="INR"/>
    <n v="122976"/>
    <n v="4844024.6399999997"/>
    <n v="0"/>
    <n v="49537.5"/>
    <n v="0"/>
    <n v="78086.740000000005"/>
    <s v="Nhava sheva"/>
    <n v="4794487.1399999997"/>
    <n v="1"/>
    <m/>
    <n v="9372652"/>
    <d v="2016-08-10T00:00:00"/>
    <s v="BRC PENDING"/>
    <m/>
    <m/>
    <m/>
    <m/>
    <s v="payment not realised"/>
  </r>
  <r>
    <n v="417"/>
    <s v="2016-17"/>
    <s v="VIL"/>
    <s v="VVF/TAL/EXP/0389/16-17"/>
    <d v="2016-08-10T00:00:00"/>
    <x v="4"/>
    <n v="9103750346"/>
    <d v="2016-08-13T00:00:00"/>
    <s v="DTA"/>
    <s v="TALOJA"/>
    <s v="DIRECT"/>
    <s v="BERG &amp; SCHMIDT GMBH &amp; CO. KG."/>
    <s v="FRANCE"/>
    <s v="60 Days from B/L date"/>
    <s v="CFR"/>
    <s v="SATRTD - HXADECAN-1-OL (CETYL ALCHL) FATTY ALCOHOL VEGAROL 1698(CETYL ALCOHOL) NF PASTILLES"/>
    <n v="29051700"/>
    <n v="13"/>
    <s v="MT"/>
    <s v="USD"/>
    <n v="1420"/>
    <n v="18460"/>
    <n v="0"/>
    <n v="582"/>
    <n v="0"/>
    <n v="0"/>
    <s v="Nhava sheva"/>
    <n v="17878"/>
    <n v="66.45"/>
    <n v="1187993.1000000001"/>
    <n v="9380826"/>
    <d v="2016-08-10T00:00:00"/>
    <s v="BKDN0461162100505938"/>
    <d v="2017-01-03T00:00:00"/>
    <s v="116216XUC001121"/>
    <n v="18460"/>
    <d v="2016-09-29T00:00:00"/>
    <s v="fully uploaded"/>
  </r>
  <r>
    <n v="418"/>
    <s v="2016-17"/>
    <s v="VIL"/>
    <s v="VVF/TAL/EXP/0390/16-17"/>
    <s v="SEZ SUPPLY"/>
    <x v="4"/>
    <s v="SEZ SUPPLY"/>
    <m/>
    <s v="DTA"/>
    <s v="TALOJA"/>
    <s v="SEZ"/>
    <m/>
    <s v="INDIA"/>
    <m/>
    <m/>
    <m/>
    <m/>
    <m/>
    <m/>
    <m/>
    <m/>
    <n v="0"/>
    <m/>
    <m/>
    <m/>
    <m/>
    <s v="Nhava sheva"/>
    <n v="0"/>
    <n v="66.45"/>
    <m/>
    <s v="SEZ SUPPLY"/>
    <m/>
    <s v="SEZ SUPPLY"/>
    <m/>
    <m/>
    <m/>
    <m/>
    <s v="SEZ SUPPLY"/>
  </r>
  <r>
    <n v="419"/>
    <s v="2016-17"/>
    <s v="VIL"/>
    <s v="VVF/TAL/EXP/0391/16-17"/>
    <d v="2016-08-10T00:00:00"/>
    <x v="4"/>
    <n v="9103750347"/>
    <d v="2016-08-16T00:00:00"/>
    <s v="DTA"/>
    <s v="TALOJA"/>
    <s v="DIRECT"/>
    <s v="BRENNTAG LATIN AMERICA, INC."/>
    <s v="EL SALVADOR"/>
    <s v="100% CAD"/>
    <s v="CFR"/>
    <s v="SATRTD - HXADECAN-1-OL (CETYL ALCHL) FATTY ALCOHOL VEGAROL 1698(CETYL ALCOHOL) NF PASTILLES"/>
    <n v="29051700"/>
    <n v="6"/>
    <s v="MT"/>
    <s v="USD"/>
    <n v="1550"/>
    <n v="9300"/>
    <n v="0"/>
    <n v="1100"/>
    <n v="0"/>
    <n v="0"/>
    <s v="Nhava sheva"/>
    <n v="8200"/>
    <n v="66.45"/>
    <n v="544890"/>
    <n v="9384913"/>
    <d v="2016-08-10T00:00:00"/>
    <s v="BKDN0461162100505939"/>
    <d v="2017-01-03T00:00:00"/>
    <s v="116216XSC001009"/>
    <n v="9300"/>
    <d v="2016-09-06T00:00:00"/>
    <s v="fully uploaded"/>
  </r>
  <r>
    <n v="420"/>
    <s v="2016-17"/>
    <s v="VIL"/>
    <s v="VVF/TAL/EXP/0392/16-17"/>
    <s v="SEZ SUPPLY"/>
    <x v="4"/>
    <s v="SEZ SUPPLY"/>
    <m/>
    <s v="DTA"/>
    <s v="TALOJA"/>
    <s v="SEZ"/>
    <m/>
    <s v="INDIA"/>
    <m/>
    <m/>
    <m/>
    <m/>
    <m/>
    <m/>
    <m/>
    <m/>
    <n v="0"/>
    <m/>
    <m/>
    <m/>
    <m/>
    <s v="Nhava sheva"/>
    <n v="0"/>
    <n v="66.45"/>
    <m/>
    <s v="SEZ SUPPLY"/>
    <m/>
    <s v="SEZ SUPPLY"/>
    <m/>
    <m/>
    <m/>
    <m/>
    <s v="SEZ SUPPLY"/>
  </r>
  <r>
    <n v="421"/>
    <s v="2016-17"/>
    <s v="VIL"/>
    <s v="VVF/TAL/EXP/0393/16-17"/>
    <d v="2016-08-11T00:00:00"/>
    <x v="4"/>
    <n v="9103750350"/>
    <d v="2016-08-15T00:00:00"/>
    <s v="DTA"/>
    <s v="TALOJA"/>
    <s v="DIRECT"/>
    <s v="VVF LLC"/>
    <s v="CANADA"/>
    <s v="90 Days from B/L date"/>
    <s v="CIF"/>
    <s v="OTHER INDUSTRIAL FATTY ALCOHOL VEGAROL 1618 50:50 (MB) (CETO STEARYL ALCOHOL) NF, PASTILLES"/>
    <n v="38237090"/>
    <n v="18"/>
    <s v="MT"/>
    <s v="USD"/>
    <n v="1502"/>
    <n v="27036"/>
    <n v="5.5"/>
    <n v="1750"/>
    <n v="0"/>
    <n v="0"/>
    <s v="Nhava sheva"/>
    <n v="25280.5"/>
    <n v="66.45"/>
    <n v="1679889.2250000001"/>
    <n v="9405616"/>
    <d v="2016-08-11T00:00:00"/>
    <s v="BKDN0461162100505940"/>
    <d v="2017-01-03T00:00:00"/>
    <s v="116216XUC001106"/>
    <n v="27036"/>
    <d v="2016-09-23T00:00:00"/>
    <s v="fully uploaded"/>
  </r>
  <r>
    <n v="422"/>
    <s v="2016-17"/>
    <s v="VIL"/>
    <s v="VVF/TAL/EXP/0394/16-17"/>
    <d v="2016-08-12T00:00:00"/>
    <x v="4"/>
    <n v="9103750351"/>
    <d v="2016-08-19T00:00:00"/>
    <s v="DTA"/>
    <s v="TALOJA"/>
    <s v="DIRECT"/>
    <s v="MULTYWAY CHEMICALS (PVT) LTD."/>
    <s v="Sri Lanka"/>
    <s v="ADVANCE"/>
    <s v="CFR"/>
    <s v="OTHER STEARIC ACID STEARIC ACID - UTSR / OTHER INDUSTRIAL MONOCARBOXYLIC FATTY ACID DISTILLED FATTY ACID VEGACID 1880 "/>
    <s v="38231190 / 38231900"/>
    <n v="0.96"/>
    <s v="MT"/>
    <s v="USD"/>
    <n v="0"/>
    <n v="915"/>
    <n v="0"/>
    <n v="50"/>
    <n v="0"/>
    <n v="0"/>
    <s v="Nhava sheva"/>
    <n v="865"/>
    <n v="66.45"/>
    <n v="57479.25"/>
    <n v="9426977"/>
    <d v="2016-08-12T00:00:00"/>
    <s v="BKDN0461162100531865"/>
    <d v="2017-02-17T00:00:00"/>
    <s v="116217XSC000123"/>
    <n v="915"/>
    <d v="2016-08-12T00:00:00"/>
    <s v="fully uploaded"/>
  </r>
  <r>
    <n v="423"/>
    <s v="2016-17"/>
    <s v="VIL"/>
    <s v="VVF/TAL/EXP/0395/16-17"/>
    <s v="SEZ SUPPLY"/>
    <x v="4"/>
    <s v="SEZ SUPPLY"/>
    <m/>
    <s v="DTA"/>
    <s v="TALOJA"/>
    <s v="SEZ"/>
    <s v="SEZ SUPPLY"/>
    <s v="INDIA"/>
    <m/>
    <m/>
    <m/>
    <m/>
    <m/>
    <m/>
    <m/>
    <m/>
    <n v="0"/>
    <m/>
    <m/>
    <m/>
    <m/>
    <s v="Nhava sheva"/>
    <n v="0"/>
    <n v="66.45"/>
    <m/>
    <s v="SEZ SUPPLY"/>
    <m/>
    <s v="SEZ SUPPLY"/>
    <m/>
    <m/>
    <m/>
    <m/>
    <s v="SEZ SUPPLY"/>
  </r>
  <r>
    <n v="424"/>
    <s v="2016-17"/>
    <s v="VIL"/>
    <s v="VVF/TAL/EXP/0396/16-17"/>
    <d v="2016-08-13T00:00:00"/>
    <x v="4"/>
    <n v="9103750352"/>
    <m/>
    <s v="DTA"/>
    <s v="TALOJA"/>
    <s v="DIRECT"/>
    <s v="DIPOL CHEMICAL INTERNATIONAL INC."/>
    <s v="Ukraine"/>
    <s v="100% CAD"/>
    <s v="CIF"/>
    <s v="OTHER INDUSTRIAL FATTY ALCOHOL VEGAROL 1618 50:50 (CETO STEARYL ALCOHOL 50:50) PASTILLES"/>
    <n v="38237090"/>
    <n v="24"/>
    <s v="MT"/>
    <s v="USD"/>
    <n v="1397"/>
    <n v="33528"/>
    <n v="11.06"/>
    <n v="1200"/>
    <n v="0"/>
    <n v="0"/>
    <s v="Nhava sheva"/>
    <n v="32316.940000000002"/>
    <n v="66.45"/>
    <n v="2147460.6630000002"/>
    <n v="9452764"/>
    <s v="13.08.2016"/>
    <m/>
    <m/>
    <m/>
    <m/>
    <m/>
    <s v="payment not realised"/>
  </r>
  <r>
    <n v="425"/>
    <s v="2016-17"/>
    <s v="VIL"/>
    <s v="VVF/TAL/EXP/0397/16-17"/>
    <d v="2016-08-13T00:00:00"/>
    <x v="4"/>
    <n v="9103750353"/>
    <m/>
    <s v="DTA"/>
    <s v="TALOJA"/>
    <s v="DIRECT"/>
    <s v="VVF LLC"/>
    <s v="CANADA"/>
    <s v="90 Days from B/L date"/>
    <s v="CIF"/>
    <s v="OTHER INDUSTRIAL FATTY ALCOHOL VEGAROL 1618 50:50 (MB) (CETO STEARYL ALCOHOL) NF, PASTILLES"/>
    <n v="38237090"/>
    <n v="36"/>
    <s v="MT"/>
    <s v="USD"/>
    <n v="1502"/>
    <n v="54072"/>
    <n v="17.84"/>
    <n v="3500"/>
    <n v="0"/>
    <n v="0"/>
    <s v="Nhava sheva"/>
    <n v="50554.16"/>
    <n v="66.45"/>
    <n v="3359323.9320000005"/>
    <n v="9453335"/>
    <s v="13.08.2016"/>
    <s v="BKDN0461162100535425"/>
    <d v="2017-03-21T00:00:00"/>
    <s v="116217XUC000207"/>
    <n v="54072"/>
    <d v="2016-08-13T00:00:00"/>
    <s v="payment not realised"/>
  </r>
  <r>
    <n v="426"/>
    <s v="2016-17"/>
    <s v="VIL"/>
    <s v="VVF/TAL/EXP/0398/16-17"/>
    <d v="2016-08-13T00:00:00"/>
    <x v="4"/>
    <n v="9103750354"/>
    <d v="2016-08-22T00:00:00"/>
    <s v="DTA"/>
    <s v="TALOJA"/>
    <s v="DIRECT"/>
    <s v="INDUSTRIAL QUIMICA LASEM, S.A.U."/>
    <s v="SPAIN"/>
    <s v="30 Days from B/L date"/>
    <s v="CIF"/>
    <s v="OTHER INDUSTRIAL MONOCARBOXYLIC FATTY ACID DISTILLED FATTY ACID - C8/C10 (CAPRYLIC CAPRIC ACID)_x000a_H. S. CODE NO. 3823.19.00"/>
    <n v="38231900"/>
    <n v="39.909999999999997"/>
    <s v="MT"/>
    <s v="USD"/>
    <n v="4100"/>
    <n v="163631"/>
    <n v="54"/>
    <n v="3100"/>
    <n v="0"/>
    <n v="0"/>
    <s v="Nhava sheva"/>
    <n v="160477"/>
    <n v="66.45"/>
    <n v="10663696.65"/>
    <n v="9475508"/>
    <d v="2016-08-16T00:00:00"/>
    <s v="BKDN0461162100505941"/>
    <d v="2017-01-03T00:00:00"/>
    <s v="116216XUC001124"/>
    <n v="163631"/>
    <d v="2016-09-29T00:00:00"/>
    <s v="fully uploaded"/>
  </r>
  <r>
    <n v="427"/>
    <s v="2016-17"/>
    <s v="VIL"/>
    <s v="VVF/TAL/EXP/0399/16-17"/>
    <d v="2016-08-16T00:00:00"/>
    <x v="4"/>
    <n v="9103750355"/>
    <d v="2016-08-23T00:00:00"/>
    <s v="DTA"/>
    <s v="TALOJA"/>
    <s v="DIRECT"/>
    <s v="CJP CHEMICALS (PTY) LTD."/>
    <s v="South Africa"/>
    <s v="L/C AT Sight"/>
    <s v="CFR"/>
    <s v="OTHER INDUSTRIAL FATTY ALCOHOL VEGAROL 1618 TA (CETO STEARYL ALCOHOL) PASTILLES_x000a_H. S."/>
    <n v="38237090"/>
    <n v="16"/>
    <s v="MT"/>
    <s v="USD"/>
    <n v="1410"/>
    <n v="22560"/>
    <n v="0"/>
    <n v="500"/>
    <n v="0"/>
    <n v="0"/>
    <s v="Nhava sheva"/>
    <n v="22060"/>
    <n v="66.45"/>
    <n v="1465887"/>
    <n v="9527666"/>
    <d v="2016-08-18T00:00:00"/>
    <s v="BKDN0461162100505942"/>
    <d v="2017-01-03T00:00:00"/>
    <s v="116216XSC0001002"/>
    <n v="22560"/>
    <d v="2016-09-19T00:00:00"/>
    <s v="fully uploaded"/>
  </r>
  <r>
    <n v="428"/>
    <s v="2016-17"/>
    <s v="VIL"/>
    <s v="VVF/TAL/EXP/0400/16-17"/>
    <d v="2016-08-17T00:00:00"/>
    <x v="4"/>
    <n v="9103750356"/>
    <m/>
    <s v="DTA"/>
    <s v="TALOJA"/>
    <s v="DIRECT"/>
    <s v="VVF LLC"/>
    <s v="USA"/>
    <s v="90 Days from B/L date"/>
    <s v="CIF"/>
    <s v="OTHER INDUSTRIAL FATTY ALCOHOL VEGAROL 22 70 (BEHENYL ALCOHOL) NF, PASTILLES"/>
    <n v="38237090"/>
    <n v="36.28"/>
    <s v="MT"/>
    <s v="USD"/>
    <n v="3866"/>
    <n v="140258.48000000001"/>
    <n v="46.29"/>
    <n v="3800"/>
    <n v="0"/>
    <n v="0"/>
    <s v="Nhava sheva"/>
    <n v="136412.19"/>
    <n v="66.45"/>
    <n v="9064590.0255000014"/>
    <n v="9515331"/>
    <s v="17.08.2016"/>
    <s v="BKDN0461162100531866"/>
    <d v="2017-02-17T00:00:00"/>
    <s v="116216XUC001296"/>
    <n v="140258.48000000001"/>
    <d v="2016-10-19T00:00:00"/>
    <s v="fully uploaded"/>
  </r>
  <r>
    <n v="429"/>
    <s v="2016-17"/>
    <s v="VIL"/>
    <s v="VVF/TAL/EXP/0401/16-17"/>
    <d v="2016-08-17T00:00:00"/>
    <x v="4"/>
    <n v="9103750357"/>
    <m/>
    <s v="DTA"/>
    <s v="TALOJA"/>
    <s v="DIRECT"/>
    <s v="VVF LLC"/>
    <s v="USA"/>
    <s v="90 Days from B/L date"/>
    <s v="CIF"/>
    <s v="OTHER INDUSTRIAL FATTY ALCOHOL VEGAROL 22 70 (BEHENYL ALCOHOL) NF, PASTILLES"/>
    <n v="38237090"/>
    <n v="36"/>
    <s v="MT"/>
    <s v="USD"/>
    <n v="3842"/>
    <n v="138312"/>
    <n v="45.64"/>
    <n v="3800"/>
    <n v="0"/>
    <n v="0"/>
    <s v="Nhava sheva"/>
    <n v="134466.35999999999"/>
    <n v="66.45"/>
    <n v="8935289.6219999995"/>
    <n v="9515330"/>
    <s v="17.08.2016"/>
    <s v="BKDN0461162100531867"/>
    <d v="2017-02-17T00:00:00"/>
    <s v="116216XUC001297"/>
    <n v="138312"/>
    <d v="2016-10-19T00:00:00"/>
    <s v="fully uploaded"/>
  </r>
  <r>
    <n v="430"/>
    <s v="2016-17"/>
    <s v="VIL"/>
    <s v="VVF/TAL/EXP/0402/16-17"/>
    <d v="2016-08-17T00:00:00"/>
    <x v="4"/>
    <n v="9103750360"/>
    <d v="2016-08-17T00:00:00"/>
    <s v="DTA"/>
    <s v="TALOJA"/>
    <s v="DIRECT"/>
    <s v="OLEON SDN BHD"/>
    <s v="Malaysia"/>
    <s v="60 Days from B/L date"/>
    <s v="CIF"/>
    <s v="OTHER INDUSTRIAL MONOCARBOXYLIC FATTY ACID DISTILLED FATTY ACID - C8/C10 (CAPRYLIC CAPRIC ACID)"/>
    <n v="38231900"/>
    <n v="19.850000000000001"/>
    <s v="MT"/>
    <s v="USD"/>
    <n v="4600"/>
    <n v="91310"/>
    <n v="30.13"/>
    <n v="180"/>
    <n v="0"/>
    <n v="0"/>
    <s v="Nhava sheva"/>
    <n v="91099.87"/>
    <n v="66.45"/>
    <n v="6053586.3614999996"/>
    <n v="9515341"/>
    <d v="2016-08-17T00:00:00"/>
    <s v="BKDN0461162100505943"/>
    <d v="2017-01-03T00:00:00"/>
    <s v="116216XUC001228"/>
    <n v="91310"/>
    <d v="2016-10-18T00:00:00"/>
    <s v="fully uploaded"/>
  </r>
  <r>
    <n v="431"/>
    <s v="2016-17"/>
    <s v="VIL"/>
    <s v="VVF/TAL/EXP/0403/16-17"/>
    <d v="2016-08-17T00:00:00"/>
    <x v="4"/>
    <n v="9103750358"/>
    <d v="2016-08-22T00:00:00"/>
    <s v="DTA"/>
    <s v="TALOJA"/>
    <s v="DIRECT"/>
    <s v="VVF LLC"/>
    <s v="USA"/>
    <s v="90 Days from B/L date"/>
    <s v="CIF"/>
    <s v="OTHER INDUSTRIAL FATTY ALCOHOL VEGAROL 22 70 (BEHENYL ALCOHOL) NF, PASTILLES"/>
    <n v="38237090"/>
    <n v="19.844000000000001"/>
    <s v="MT"/>
    <s v="USD"/>
    <n v="3830"/>
    <n v="76002.52"/>
    <n v="25.08"/>
    <n v="1900"/>
    <n v="0"/>
    <n v="0"/>
    <s v="Nhava sheva"/>
    <n v="74077.440000000002"/>
    <n v="66.45"/>
    <n v="4922445.8880000003"/>
    <n v="9519469"/>
    <d v="2016-08-18T00:00:00"/>
    <s v="BKDN0461162100505944"/>
    <d v="2017-01-03T00:00:00"/>
    <s v="116216XUC001104"/>
    <n v="76002.52"/>
    <d v="2016-09-23T00:00:00"/>
    <s v="fully uploaded"/>
  </r>
  <r>
    <n v="432"/>
    <s v="2016-17"/>
    <s v="VIL"/>
    <s v="VVF/TAL/EXP/0404/16-17"/>
    <d v="2016-08-18T00:00:00"/>
    <x v="4"/>
    <n v="9103750359"/>
    <d v="2016-08-23T00:00:00"/>
    <s v="DTA"/>
    <s v="TALOJA"/>
    <s v="DIRECT"/>
    <s v="BASF PERSONAL CARE AND NUTRITION GmbH"/>
    <s v="THE NETHERLANDS"/>
    <s v="30 Days from B/L date"/>
    <s v="CIF"/>
    <s v="PALMITIC ACID 98%"/>
    <n v="29157010"/>
    <n v="95.64"/>
    <s v="MT"/>
    <s v="USD"/>
    <n v="650"/>
    <n v="62166"/>
    <n v="20.51"/>
    <n v="3125"/>
    <n v="0"/>
    <n v="0"/>
    <s v="Nhava-sheva"/>
    <n v="59020.49"/>
    <n v="66.45"/>
    <n v="3921911.5605000001"/>
    <n v="9537545"/>
    <d v="2016-08-19T00:00:00"/>
    <s v="BKDN0461162100505946"/>
    <d v="2017-01-03T00:00:00"/>
    <s v="116216XUC001001"/>
    <n v="62166"/>
    <m/>
    <s v="fully uploaded"/>
  </r>
  <r>
    <n v="433"/>
    <s v="2016-17"/>
    <s v="VIL"/>
    <s v="VVF/TAL/EXP/0405/16-17"/>
    <s v="SEZ SUPPLY"/>
    <x v="4"/>
    <s v="SEZ SUPPLY"/>
    <m/>
    <s v="DTA"/>
    <s v="TALOJA"/>
    <s v="SEZ"/>
    <s v="SEZ SUPPLY"/>
    <s v="INDIA"/>
    <m/>
    <m/>
    <m/>
    <m/>
    <m/>
    <m/>
    <m/>
    <m/>
    <n v="0"/>
    <m/>
    <m/>
    <m/>
    <m/>
    <m/>
    <n v="0"/>
    <n v="66.45"/>
    <m/>
    <s v="SEZ SUPPLY"/>
    <m/>
    <s v="SEZ SUPPLY"/>
    <m/>
    <m/>
    <m/>
    <m/>
    <s v="SEZ SUPPLY"/>
  </r>
  <r>
    <n v="434"/>
    <s v="2016-17"/>
    <s v="VIL"/>
    <s v="VVF/TAL/EXP/0406/16-17"/>
    <d v="2016-08-19T00:00:00"/>
    <x v="4"/>
    <n v="9103750361"/>
    <d v="2016-08-24T00:00:00"/>
    <s v="DTA"/>
    <s v="TALOJA"/>
    <s v="DIRECT"/>
    <s v="COLGATE PALMOLIVE TEMIZLIK URUNLERI SAN VE TIC A.S"/>
    <s v="turkey"/>
    <s v="60 Days from B/L date"/>
    <s v="CIF"/>
    <s v="OTHER INDUSTRIAL FATTY ALCOHOL VEGAROL 1618 50:50 (CETO STEARYL ALCOHOL 50:50) PASTILLES"/>
    <n v="38237090"/>
    <n v="5"/>
    <s v="MT"/>
    <s v="USD"/>
    <n v="1900"/>
    <n v="9500"/>
    <n v="3.14"/>
    <n v="75"/>
    <n v="0"/>
    <n v="0"/>
    <s v="Nhava-sheva"/>
    <n v="9421.86"/>
    <n v="66.05"/>
    <n v="622313.853"/>
    <n v="9552648"/>
    <d v="2016-08-19T00:00:00"/>
    <s v="BKDN0461162100505979"/>
    <d v="2017-01-03T00:00:00"/>
    <s v="116216XSC000998"/>
    <n v="9500"/>
    <d v="2016-10-26T00:00:00"/>
    <s v="fully uploaded"/>
  </r>
  <r>
    <n v="435"/>
    <s v="2016-17"/>
    <s v="VIL"/>
    <s v="VVF/TAL/EXP/0407/16-17"/>
    <d v="2016-08-27T00:00:00"/>
    <x v="4"/>
    <n v="9103750377"/>
    <m/>
    <s v="DTA"/>
    <s v="TALOJA"/>
    <s v="DIRECT"/>
    <s v="MANUCHAR NV"/>
    <s v="DOMINICAN REPUBLIC"/>
    <s v="100% CAD"/>
    <s v="CFR"/>
    <s v="OTHER INDUSTRIAL FATTY ALCOHOL VEGAROL 1214 (LAURYL MYRISTYL ALCOHOL) /SATRTD - HXADECAN-1-OL (CETYL ALCHL) FATTY ALCOHOL VEGAROL 1698 (CETYL ALCOHOL) PASTILLES"/>
    <s v="38237090/29051700"/>
    <n v="13.57"/>
    <s v="MT"/>
    <s v="USD"/>
    <n v="0"/>
    <n v="21421.97"/>
    <n v="0"/>
    <n v="1550"/>
    <n v="0"/>
    <n v="0"/>
    <s v="Nhava-sheva"/>
    <n v="19871.97"/>
    <n v="66.05"/>
    <n v="1312543.6185000001"/>
    <n v="9709533"/>
    <s v="27.08.2016"/>
    <s v="BKDN0461162100505947"/>
    <d v="2017-01-03T00:00:00"/>
    <s v="116216XSC001052"/>
    <n v="21421.97"/>
    <d v="2016-09-15T00:00:00"/>
    <s v="fully uploaded"/>
  </r>
  <r>
    <n v="436"/>
    <s v="2016-17"/>
    <s v="VIL"/>
    <s v="VVF/TAL/EXP/0408/16-17"/>
    <d v="2016-08-22T00:00:00"/>
    <x v="4"/>
    <n v="9103750362"/>
    <m/>
    <s v="DTA"/>
    <s v="TALOJA"/>
    <s v="DIRECT"/>
    <s v="OBETECH PACIFIC SDN. BHD."/>
    <s v="turkey"/>
    <s v="50% ADVANCE AND 50% CAD"/>
    <s v="CIF"/>
    <s v="SATRTD - HXADECAN-1-OL (CETYL ALCHL) FATTY ALCOHOL VEGAROL 1698 (CETYL ALCOHOL) PASTILLES"/>
    <n v="29051700"/>
    <n v="16"/>
    <s v="MT"/>
    <s v="USD"/>
    <n v="1370"/>
    <n v="21920"/>
    <n v="7.23"/>
    <n v="600"/>
    <n v="0"/>
    <n v="0"/>
    <s v="Nhava-sheva"/>
    <n v="21312.77"/>
    <n v="66.05"/>
    <n v="1407708.4584999999"/>
    <n v="9598701"/>
    <s v="21.08.2016"/>
    <s v="BKDN0461162100531901"/>
    <d v="2017-02-17T00:00:00"/>
    <s v="116217XSC000121"/>
    <n v="21920"/>
    <d v="2016-08-19T00:00:00"/>
    <s v="fully uploaded"/>
  </r>
  <r>
    <n v="437"/>
    <s v="2016-17"/>
    <s v="VIL"/>
    <s v="VVF/TAL/EXP/0409/16-17"/>
    <d v="2016-08-23T00:00:00"/>
    <x v="4"/>
    <n v="9103750363"/>
    <d v="2016-08-25T00:00:00"/>
    <s v="DTA"/>
    <s v="TALOJA"/>
    <s v="DIRECT"/>
    <s v="QUIMICOS INTEGRALES SAS"/>
    <s v="COLOMBIA"/>
    <s v="100% CAD"/>
    <s v="CFR"/>
    <s v="OTHER INDUSTRIAL FATTY ALCOHOL VEGAROL 22 (BEHENYL ALCOHOL) PASTILLES / OTHER INDUSTRIAL FATTY ALCOHOL VEGAROL 1618 PS (CETO STEARYL ALCOHOL) FLAKES FORM / SATRTD - OCTDECN-1-OL (STRYL ALCHL) FATTY ALCOHOL VEGAROL 1898 (STEARYL ALCOHOL) PASTILLES"/>
    <s v="38237090/29051700"/>
    <n v="25"/>
    <s v="MT"/>
    <s v="USD"/>
    <n v="0"/>
    <n v="35750"/>
    <n v="0"/>
    <n v="1000"/>
    <n v="0"/>
    <n v="0"/>
    <s v="Nhava-sheva"/>
    <n v="34750"/>
    <n v="66.05"/>
    <n v="2295237.5"/>
    <n v="9614994"/>
    <d v="2016-08-23T00:00:00"/>
    <s v="BKDN0461162100531895"/>
    <d v="2017-02-17T00:00:00"/>
    <s v="116217XSC000003"/>
    <n v="35750"/>
    <d v="2016-10-04T00:00:00"/>
    <s v="fully uploaded"/>
  </r>
  <r>
    <n v="438"/>
    <s v="2016-17"/>
    <s v="VIL"/>
    <s v="VVF/TAL/EXP/0410/16-17"/>
    <s v="SEZ SUPPLY"/>
    <x v="4"/>
    <s v="SEZ SUPPLY"/>
    <m/>
    <s v="DTA"/>
    <s v="TALOJA"/>
    <s v="SEZ"/>
    <m/>
    <s v="INDIA"/>
    <m/>
    <m/>
    <m/>
    <m/>
    <m/>
    <m/>
    <m/>
    <m/>
    <n v="0"/>
    <m/>
    <m/>
    <m/>
    <m/>
    <m/>
    <n v="0"/>
    <m/>
    <m/>
    <s v="SEZ SUPPLY"/>
    <m/>
    <s v="SEZ SUPPLY"/>
    <m/>
    <m/>
    <m/>
    <m/>
    <s v="SEZ SUPPLY"/>
  </r>
  <r>
    <n v="439"/>
    <s v="2016-17"/>
    <s v="VIL"/>
    <s v="VVF/TAL/EXP/0411/16-17"/>
    <d v="2016-08-23T00:00:00"/>
    <x v="4"/>
    <s v="9103750366-367"/>
    <m/>
    <s v="DTA"/>
    <s v="TALOJA"/>
    <s v="DIRECT"/>
    <s v="BASF PERSONAL CARE AND NUTRITION GmbH"/>
    <s v="THE NETHERLANDS"/>
    <s v="30 Days from B/L date"/>
    <s v="CIF"/>
    <s v="PALMITIC ACID 98%"/>
    <n v="29157010"/>
    <n v="19.52"/>
    <s v="MT"/>
    <s v="USD"/>
    <n v="650"/>
    <n v="12688"/>
    <n v="4.1900000000000004"/>
    <n v="600"/>
    <n v="0"/>
    <n v="0"/>
    <s v="Nhava-sheva"/>
    <n v="12083.81"/>
    <n v="66.05"/>
    <n v="798135.65049999999"/>
    <n v="9628383"/>
    <d v="2016-08-23T00:00:00"/>
    <m/>
    <m/>
    <m/>
    <m/>
    <m/>
    <s v="payment not realised"/>
  </r>
  <r>
    <n v="440"/>
    <s v="2016-17"/>
    <s v="VIL"/>
    <s v="VVF/TAL/EXP/0412/16-17"/>
    <d v="2016-08-23T00:00:00"/>
    <x v="4"/>
    <n v="9103750365"/>
    <d v="2016-08-28T00:00:00"/>
    <s v="DTA"/>
    <s v="TALOJA"/>
    <s v="DIRECT"/>
    <s v="GREENWELL OLEOCHEMICALS SDN BHD"/>
    <s v="USA"/>
    <s v="ADVANCE"/>
    <s v="CIF"/>
    <s v="OTHER INDUSTRIAL FATTY ALCOHOL VEGAROL 1214 (LAURYL MYRISTYL ALCOHOL)"/>
    <n v="38237090"/>
    <n v="19.579999999999998"/>
    <s v="MT"/>
    <s v="USD"/>
    <n v="1920"/>
    <n v="37593.599999999999"/>
    <n v="12.41"/>
    <n v="3500"/>
    <n v="0"/>
    <n v="0"/>
    <s v="Nhava-sheva"/>
    <n v="34081.189999999995"/>
    <n v="66.05"/>
    <n v="2251062.5994999995"/>
    <n v="9628407"/>
    <d v="2016-08-23T00:00:00"/>
    <s v="BKDN0461162100531869"/>
    <d v="2017-02-17T00:00:00"/>
    <s v="116216LTAP00109"/>
    <n v="37593.599999999999"/>
    <d v="2016-08-10T00:00:00"/>
    <s v="fully uploaded"/>
  </r>
  <r>
    <n v="441"/>
    <s v="2016-17"/>
    <s v="VIL"/>
    <s v="VVF/TAL/EXP/0413/16-17"/>
    <d v="2016-08-23T00:00:00"/>
    <x v="4"/>
    <s v="9103750368-369"/>
    <m/>
    <s v="DTA"/>
    <s v="TALOJA"/>
    <s v="DIRECT"/>
    <s v="BASF PERSONAL CARE AND NUTRITION GmbH"/>
    <s v="THE NETHERLANDS"/>
    <s v="30 Days from B/L date"/>
    <s v="CIF"/>
    <s v="PALMITIC ACID 98%"/>
    <n v="29157010"/>
    <n v="78.72"/>
    <s v="MT"/>
    <s v="USD"/>
    <n v="650"/>
    <n v="51168"/>
    <n v="16.89"/>
    <n v="2400"/>
    <n v="0"/>
    <n v="0"/>
    <s v="Nhava-sheva"/>
    <n v="48751.11"/>
    <n v="66.05"/>
    <n v="3220010.82"/>
    <n v="9628412"/>
    <d v="2016-08-23T00:00:00"/>
    <m/>
    <m/>
    <m/>
    <m/>
    <m/>
    <s v="payment not realised"/>
  </r>
  <r>
    <n v="442"/>
    <s v="2016-17"/>
    <s v="VIL"/>
    <s v="VVF/TAL/EXP/0414/16-17"/>
    <d v="2016-08-23T00:00:00"/>
    <x v="4"/>
    <n v="9103750364"/>
    <m/>
    <s v="DTA"/>
    <s v="TALOJA"/>
    <s v="DIRECT"/>
    <s v="VVF LLC"/>
    <s v="USA"/>
    <s v="90 Days from B/L date"/>
    <s v="CIF"/>
    <s v="OTHER INDUSTRIAL FATTY ALCOHOL VEGAROL 1822 (BEHENYL ALCOHOL) PASTILLES "/>
    <n v="38237090"/>
    <n v="39.69"/>
    <s v="MT"/>
    <s v="USD"/>
    <n v="3547"/>
    <n v="140780.43"/>
    <n v="46.46"/>
    <n v="4200"/>
    <n v="0"/>
    <n v="0"/>
    <s v="Nhava-sheva"/>
    <n v="136533.97"/>
    <n v="66.05"/>
    <n v="9018068.7200000007"/>
    <n v="9628381"/>
    <d v="2016-08-23T00:00:00"/>
    <s v="BKDN0461162100531868"/>
    <d v="2017-02-17T00:00:00"/>
    <s v="116216XUC001298"/>
    <n v="140780.44"/>
    <d v="2016-10-19T00:00:00"/>
    <s v="fully uploaded"/>
  </r>
  <r>
    <n v="443"/>
    <s v="2016-17"/>
    <s v="VIL"/>
    <s v="VVF/TAL/EXP/0415/16-17"/>
    <s v="SEZ SUPPLY"/>
    <x v="4"/>
    <s v="SEZ SUPPLY"/>
    <m/>
    <s v="DTA"/>
    <s v="TALOJA"/>
    <s v="SEZ"/>
    <s v="SEZ SUPPLY"/>
    <s v="INDIA"/>
    <m/>
    <m/>
    <m/>
    <m/>
    <m/>
    <m/>
    <m/>
    <m/>
    <n v="0"/>
    <m/>
    <m/>
    <m/>
    <m/>
    <m/>
    <n v="0"/>
    <m/>
    <m/>
    <s v="SEZ SUPPLY"/>
    <m/>
    <s v="SEZ SUPPLY"/>
    <m/>
    <m/>
    <m/>
    <m/>
    <s v="SEZ SUPPLY"/>
  </r>
  <r>
    <n v="444"/>
    <s v="2016-17"/>
    <s v="VIL"/>
    <s v="VVF/TAL/EXP/0416/16-17"/>
    <d v="2016-08-24T00:00:00"/>
    <x v="4"/>
    <s v="9103750368-369"/>
    <m/>
    <s v="DTA"/>
    <s v="TALOJA"/>
    <s v="DIRECT"/>
    <s v="BASF PERSONAL CARE AND NUTRITION GmbH"/>
    <s v="THE NETHERLANDS"/>
    <s v="30 Days from B/L date"/>
    <s v="CIF"/>
    <s v="PALMITIC ACID 98%"/>
    <n v="29157010"/>
    <n v="19.59"/>
    <s v="MT"/>
    <s v="USD"/>
    <n v="650"/>
    <n v="12733.5"/>
    <n v="4.2"/>
    <n v="600"/>
    <n v="0"/>
    <n v="0"/>
    <s v="Nhava-sheva"/>
    <n v="12129.3"/>
    <n v="66.05"/>
    <n v="801140.27"/>
    <n v="9638765"/>
    <d v="2016-08-24T00:00:00"/>
    <m/>
    <m/>
    <m/>
    <m/>
    <m/>
    <s v="payment not realised"/>
  </r>
  <r>
    <n v="445"/>
    <s v="2016-17"/>
    <s v="VIL"/>
    <s v="VVF/TAL/EXP/0417/16-17"/>
    <d v="2016-08-24T00:00:00"/>
    <x v="4"/>
    <s v="9103750366-367"/>
    <m/>
    <s v="DTA"/>
    <s v="TALOJA"/>
    <s v="DIRECT"/>
    <s v="BASF PERSONAL CARE AND NUTRITION GmbH"/>
    <s v="THE NETHERLANDS"/>
    <s v="30 Days from B/L date"/>
    <s v="CIF"/>
    <s v="PALMITIC ACID 98%"/>
    <n v="29157010"/>
    <n v="39.18"/>
    <s v="MT"/>
    <s v="USD"/>
    <n v="650"/>
    <n v="25467"/>
    <n v="8.4"/>
    <n v="1200"/>
    <n v="0"/>
    <n v="0"/>
    <s v="Nhava-sheva"/>
    <n v="24258.6"/>
    <n v="66.05"/>
    <n v="1602280.5299999998"/>
    <n v="9638803"/>
    <d v="2016-08-24T00:00:00"/>
    <m/>
    <m/>
    <m/>
    <m/>
    <m/>
    <s v="payment not realised"/>
  </r>
  <r>
    <n v="446"/>
    <s v="2016-17"/>
    <s v="VIL"/>
    <s v="VVF/TAL/EXP/0418/16-17"/>
    <d v="2016-08-24T00:00:00"/>
    <x v="4"/>
    <n v="9103750370"/>
    <d v="2016-08-27T00:00:00"/>
    <s v="DTA"/>
    <s v="TALOJA"/>
    <s v="DIRECT"/>
    <s v="VVF LLC"/>
    <s v="USA"/>
    <s v="90 Days from B/L date"/>
    <s v="CIF"/>
    <s v="SATRTD - OCTDECN-1-OL (STRYL ALCHL) FATTY ALCOHOL VEGAROL 1898 (STEARYL ALCOHOL) NF, PASTILLES"/>
    <n v="29051700"/>
    <n v="19.844999999999999"/>
    <s v="MT"/>
    <s v="USD"/>
    <n v="1567"/>
    <n v="31097.114999999998"/>
    <n v="10.26"/>
    <n v="1300"/>
    <n v="0"/>
    <n v="0"/>
    <s v="Nhava-sheva"/>
    <n v="29786.855"/>
    <n v="66.05"/>
    <n v="1967421.7727499998"/>
    <n v="9648959"/>
    <d v="2016-08-24T00:00:00"/>
    <s v="BKDN0461162100505948"/>
    <d v="2017-01-03T00:00:00"/>
    <s v="116216XUC001097"/>
    <n v="31097.119999999999"/>
    <d v="2016-09-23T00:00:00"/>
    <s v="fully uploaded"/>
  </r>
  <r>
    <n v="447"/>
    <s v="2016-17"/>
    <s v="VIL"/>
    <s v="VVF/TAL/EXP/0419/16-17"/>
    <s v="SEZ SUPPLY"/>
    <x v="4"/>
    <s v="SEZ SUPPLY"/>
    <m/>
    <s v="DTA"/>
    <s v="TALOJA"/>
    <s v="SEZ"/>
    <s v="SEZ SUPPLY"/>
    <s v="INDIA"/>
    <m/>
    <m/>
    <m/>
    <m/>
    <m/>
    <m/>
    <m/>
    <m/>
    <n v="0"/>
    <m/>
    <m/>
    <m/>
    <m/>
    <m/>
    <n v="0"/>
    <m/>
    <m/>
    <s v="SEZ SUPPLY"/>
    <m/>
    <s v="SEZ SUPPLY"/>
    <m/>
    <m/>
    <m/>
    <m/>
    <s v="SEZ SUPPLY"/>
  </r>
  <r>
    <n v="448"/>
    <s v="2016-17"/>
    <s v="VIL"/>
    <s v="VVF/TAL/EXP/0420/16-17"/>
    <s v="SEZ SUPPLY"/>
    <x v="4"/>
    <s v="SEZ SUPPLY"/>
    <m/>
    <s v="DTA"/>
    <s v="TALOJA"/>
    <s v="SEZ"/>
    <s v="SEZ SUPPLY"/>
    <s v="INDIA"/>
    <m/>
    <m/>
    <m/>
    <m/>
    <m/>
    <m/>
    <m/>
    <m/>
    <n v="0"/>
    <m/>
    <m/>
    <m/>
    <m/>
    <m/>
    <n v="0"/>
    <m/>
    <m/>
    <s v="SEZ SUPPLY"/>
    <m/>
    <s v="SEZ SUPPLY"/>
    <m/>
    <m/>
    <m/>
    <m/>
    <s v="SEZ SUPPLY"/>
  </r>
  <r>
    <n v="449"/>
    <s v="2016-17"/>
    <s v="VIL"/>
    <s v="VVF/TAL/EXP/0421/16-17"/>
    <d v="2016-08-25T00:00:00"/>
    <x v="4"/>
    <n v="9103750371"/>
    <m/>
    <s v="DTA"/>
    <s v="TALOJA"/>
    <s v="DIRECT"/>
    <s v="IRAN CHEMICAL AND PETROCHEMICAL"/>
    <s v="IRAN"/>
    <s v="L/C AT Sight"/>
    <s v="CFR"/>
    <s v="OTHER INDUSTRIAL FATTY ALCOHOL FATTY ALCOHOL C1214 (LAURYL MYRISTYL ALCOHOL)"/>
    <n v="38237090"/>
    <n v="206.42"/>
    <s v="MT"/>
    <s v="INR"/>
    <n v="128250"/>
    <n v="26473365"/>
    <n v="0"/>
    <n v="290620"/>
    <n v="0"/>
    <n v="334400.40000000002"/>
    <s v="Nhava-sheva"/>
    <n v="26182745"/>
    <n v="1"/>
    <n v="26182745"/>
    <n v="9665184"/>
    <s v="25.08.2016"/>
    <s v="UCBA0000003160218099"/>
    <d v="2016-11-18T00:00:00"/>
    <s v="00031617C0481"/>
    <n v="26430333.210000001"/>
    <d v="2016-11-17T00:00:00"/>
    <s v="fully uploaded"/>
  </r>
  <r>
    <n v="450"/>
    <s v="2016-17"/>
    <s v="VIL"/>
    <s v="VVF/TAL/EXP/0422/16-17"/>
    <d v="2016-08-25T00:00:00"/>
    <x v="4"/>
    <n v="9103750372"/>
    <d v="2016-08-29T00:00:00"/>
    <s v="DTA"/>
    <s v="TALOJA"/>
    <s v="DIRECT"/>
    <s v="VVF LLC"/>
    <s v="USA"/>
    <s v="90 Days from B/L date"/>
    <s v="CIF"/>
    <s v="PALMITIC ACID 98%"/>
    <n v="29157010"/>
    <n v="18.75"/>
    <s v="MT"/>
    <s v="USD"/>
    <n v="895"/>
    <n v="16781.25"/>
    <n v="5.54"/>
    <n v="1300"/>
    <n v="0"/>
    <n v="0"/>
    <s v="Nhava-sheva"/>
    <n v="15475.71"/>
    <n v="66.05"/>
    <n v="1022170.6454999999"/>
    <n v="9669511"/>
    <d v="2016-08-25T00:00:00"/>
    <s v="BKDN0461162100505949"/>
    <d v="2017-01-03T00:00:00"/>
    <s v="116216XUC001105"/>
    <n v="16781.25"/>
    <d v="2016-09-23T00:00:00"/>
    <s v="fully uploaded"/>
  </r>
  <r>
    <n v="451"/>
    <s v="2016-17"/>
    <s v="VIL"/>
    <s v="VVF/TAL/EXP/0423/16-17"/>
    <d v="2016-08-25T00:00:00"/>
    <x v="4"/>
    <n v="9103750373"/>
    <m/>
    <s v="DTA"/>
    <s v="TALOJA"/>
    <s v="DIRECT"/>
    <s v="AKZO NOBEL SURFACE CHEMISTRY AB"/>
    <s v="SWEDEN"/>
    <s v="60 Days from B/L date"/>
    <s v="CIF"/>
    <s v="OTHER SATRDT ACYLC MNOCRBIXYLC ACDS DISTILLED FATTY ACID - C10 (CAPRIC ACID 99%)"/>
    <n v="29159090"/>
    <n v="78.17"/>
    <s v="MT"/>
    <s v="USD"/>
    <n v="3111"/>
    <n v="243186.87"/>
    <n v="80.25"/>
    <n v="10400.870000000001"/>
    <n v="0"/>
    <n v="4532.3"/>
    <s v="Nhava-sheva"/>
    <n v="232705.75"/>
    <n v="66.05"/>
    <n v="15370214.7875"/>
    <n v="9670480"/>
    <s v="25.08.2016"/>
    <s v="BKDN0461162100531996"/>
    <d v="2017-02-17T00:00:00"/>
    <s v="116216XUC001012"/>
    <n v="243186.87"/>
    <d v="2016-11-18T00:00:00"/>
    <s v="fully uploaded"/>
  </r>
  <r>
    <n v="452"/>
    <s v="2016-17"/>
    <s v="VIL"/>
    <s v="VVF/TAL/EXP/0424/16-17"/>
    <s v="SEZ SUPPLY"/>
    <x v="4"/>
    <s v="SEZ SUPPLY"/>
    <m/>
    <s v="DTA"/>
    <s v="TALOJA"/>
    <s v="SEZ"/>
    <s v="SEZ SUPPLY"/>
    <s v="INDIA"/>
    <m/>
    <m/>
    <m/>
    <m/>
    <m/>
    <m/>
    <m/>
    <m/>
    <m/>
    <m/>
    <m/>
    <m/>
    <m/>
    <m/>
    <n v="0"/>
    <m/>
    <m/>
    <s v="SEZ SUPPLY"/>
    <m/>
    <s v="SEZ SUPPLY"/>
    <m/>
    <m/>
    <m/>
    <m/>
    <s v="SEZ SUPPLY"/>
  </r>
  <r>
    <n v="453"/>
    <s v="2016-17"/>
    <s v="VIL"/>
    <s v="VVF/TAL/EXP/0425/16-17"/>
    <s v="SEZ SUPPLY"/>
    <x v="4"/>
    <s v="SEZ SUPPLY"/>
    <m/>
    <s v="DTA"/>
    <s v="TALOJA"/>
    <s v="SEZ"/>
    <s v="SEZ SUPPLY"/>
    <s v="INDIA"/>
    <m/>
    <m/>
    <m/>
    <m/>
    <m/>
    <m/>
    <m/>
    <m/>
    <m/>
    <m/>
    <m/>
    <m/>
    <m/>
    <m/>
    <n v="0"/>
    <m/>
    <m/>
    <s v="SEZ SUPPLY"/>
    <m/>
    <s v="SEZ SUPPLY"/>
    <m/>
    <m/>
    <m/>
    <m/>
    <s v="SEZ SUPPLY"/>
  </r>
  <r>
    <n v="454"/>
    <s v="2016-17"/>
    <s v="VIL"/>
    <s v="VVF/TAL/EXP/0426/16-17"/>
    <d v="2016-08-26T00:00:00"/>
    <x v="4"/>
    <n v="9103750374"/>
    <m/>
    <s v="DTA"/>
    <s v="TALOJA"/>
    <s v="DIRECT"/>
    <s v="TARMESH INTERNATIONAL (PVT) LIMITED."/>
    <s v="IRAN"/>
    <s v="ADVANCE"/>
    <s v="CIF"/>
    <s v="OTHER INDUSTRIAL FATTY ALCOHOL FATTY ALCOHOL C1214 (LAURYL MYRISTYL ALCOHOL)"/>
    <n v="38237090"/>
    <n v="16.66"/>
    <s v="MT"/>
    <s v="INR"/>
    <n v="116423"/>
    <n v="1939607.18"/>
    <n v="640.07000000000005"/>
    <n v="24768.75"/>
    <n v="0"/>
    <n v="0"/>
    <s v="Nhava-sheva"/>
    <n v="1914198.3599999999"/>
    <n v="66.05"/>
    <n v="126432801.67799999"/>
    <n v="9697415"/>
    <s v="26.08.2016"/>
    <m/>
    <m/>
    <m/>
    <m/>
    <m/>
    <s v="payment not realised"/>
  </r>
  <r>
    <n v="455"/>
    <s v="2016-17"/>
    <s v="VIL"/>
    <s v="VVF/TAL/EXP/0427/16-17"/>
    <d v="2016-08-27T00:00:00"/>
    <x v="4"/>
    <n v="9103750375"/>
    <d v="2016-08-27T00:00:00"/>
    <s v="DTA"/>
    <s v="TALOJA"/>
    <s v="DIRECT"/>
    <s v="OLEON SDN BHD"/>
    <s v="malaysia"/>
    <s v="60 Days from B/L date"/>
    <s v="CIF"/>
    <s v="OTHER INDUSTRIAL MONOCARBOXYLIC FATTY ACID DISTILLED FATTY ACID - C8/C10 (CAPRYLIC CAPRIC ACID)"/>
    <n v="38231900"/>
    <n v="19.75"/>
    <s v="MT"/>
    <s v="USD"/>
    <n v="4600"/>
    <n v="90850"/>
    <n v="29.98"/>
    <n v="200"/>
    <n v="0"/>
    <n v="0"/>
    <s v="Nhava-sheva"/>
    <n v="90620.02"/>
    <n v="66.05"/>
    <n v="5985452.3210000005"/>
    <n v="9710371"/>
    <s v="27.08.2016"/>
    <s v="BKDN0461162100505950"/>
    <d v="2017-01-03T00:00:00"/>
    <s v="116216XUC001290"/>
    <n v="90850"/>
    <d v="2016-10-28T00:00:00"/>
    <s v="fully uploaded"/>
  </r>
  <r>
    <n v="456"/>
    <s v="2016-17"/>
    <s v="VIL"/>
    <s v="VVF/TAL/EXP/0428/16-17"/>
    <s v="SEZ SUPPLY"/>
    <x v="4"/>
    <s v="SEZ SUPPLY"/>
    <m/>
    <s v="DTA"/>
    <s v="TALOJA"/>
    <s v="SEZ"/>
    <s v="SEZ SUPPLY"/>
    <s v="INDIA"/>
    <m/>
    <m/>
    <m/>
    <m/>
    <m/>
    <m/>
    <m/>
    <m/>
    <m/>
    <m/>
    <m/>
    <m/>
    <m/>
    <m/>
    <n v="0"/>
    <m/>
    <m/>
    <s v="SEZ SUPPLY"/>
    <m/>
    <s v="SEZ SUPPLY"/>
    <m/>
    <m/>
    <m/>
    <m/>
    <s v="SEZ SUPPLY"/>
  </r>
  <r>
    <n v="456"/>
    <s v="2016-17"/>
    <s v="VIL"/>
    <s v="VVF/BULK/EXP/006/16-17"/>
    <d v="2016-08-27T00:00:00"/>
    <x v="4"/>
    <n v="9106750003"/>
    <d v="2016-08-31T00:00:00"/>
    <s v="DTA"/>
    <s v="SION"/>
    <s v="DIRECT-BULK"/>
    <s v="PADIDEH SHIMI GHARB CO."/>
    <s v="IRAN"/>
    <s v="L/C AT Sight"/>
    <s v="CFR"/>
    <s v="FATTY ALCOHOL ETHOXYLATE (7)"/>
    <n v="34021300"/>
    <n v="39.6"/>
    <s v="MT"/>
    <s v="INR"/>
    <n v="112224"/>
    <n v="4444070.4000000004"/>
    <n v="0"/>
    <n v="79260"/>
    <n v="0"/>
    <n v="93139.199999999997"/>
    <s v="Nhava-sheva"/>
    <m/>
    <n v="66.05"/>
    <m/>
    <m/>
    <m/>
    <s v="not in sudesh list"/>
    <m/>
    <m/>
    <m/>
    <m/>
    <m/>
  </r>
  <r>
    <n v="457"/>
    <s v="2016-17"/>
    <s v="VIL"/>
    <s v="VVF/TAL/EXP/0429/16-17"/>
    <d v="2016-08-27T00:00:00"/>
    <x v="4"/>
    <n v="9103750376"/>
    <m/>
    <s v="DTA"/>
    <s v="TALOJA"/>
    <s v="DIRECT"/>
    <s v="PINEWOOD HEALTHCARE"/>
    <s v="IRELAND"/>
    <s v="100% CAD"/>
    <s v="FOB"/>
    <s v="OTHER INDUSTRIAL FATTY ALCOHOL VEGAROL 1618 TA (CETO STEARYL ALCOHOL) PASTILLES"/>
    <n v="38237090"/>
    <n v="12"/>
    <s v="MT"/>
    <s v="USD"/>
    <n v="2050"/>
    <n v="24600"/>
    <n v="0"/>
    <n v="0"/>
    <n v="0"/>
    <n v="0"/>
    <s v="Nhava-sheva"/>
    <n v="24600"/>
    <n v="66.05"/>
    <n v="1624830"/>
    <n v="9718143"/>
    <s v="27.08.2016"/>
    <s v="BKDN0461162100532038"/>
    <s v="18.02.2017"/>
    <s v="116216XSC001080"/>
    <n v="24600"/>
    <d v="2016-10-07T00:00:00"/>
    <s v="fully uploaded"/>
  </r>
  <r>
    <n v="458"/>
    <s v="2016-17"/>
    <s v="VIL"/>
    <s v="VVF/TAL/EXP/0430/16-17"/>
    <d v="2016-08-27T00:00:00"/>
    <x v="4"/>
    <n v="9103750378"/>
    <d v="2016-09-03T00:00:00"/>
    <s v="DTA"/>
    <s v="TALOJA"/>
    <s v="DIRECT"/>
    <s v="LOREAL COSMETICS INDUSTRY"/>
    <s v="EGYPT"/>
    <s v="45 Days from B/L date"/>
    <s v="CFR"/>
    <s v="SATRTD - HXADECAN-1-OL (CETYL ALCHL) FATTY ALCOHOL VEGAROL 1698 (CETYL ALCOHOL) PASTILLES"/>
    <n v="29051700"/>
    <n v="7.5"/>
    <s v="MT"/>
    <s v="USD"/>
    <n v="1615"/>
    <n v="12112.5"/>
    <n v="0"/>
    <n v="600"/>
    <n v="0"/>
    <n v="0"/>
    <s v="Nhava-sheva"/>
    <n v="11512.5"/>
    <n v="66.05"/>
    <n v="760400.625"/>
    <n v="9718655"/>
    <d v="2016-08-27T00:00:00"/>
    <s v="BKDN0461162100505951"/>
    <d v="2017-01-03T00:00:00"/>
    <s v="116216XUC001289"/>
    <n v="12112.5"/>
    <d v="2016-10-28T00:00:00"/>
    <s v="fully uploaded"/>
  </r>
  <r>
    <n v="459"/>
    <s v="2016-17"/>
    <s v="VIL"/>
    <s v="VVF/TAL/EXP/0431/16-17"/>
    <d v="2016-08-27T00:00:00"/>
    <x v="4"/>
    <n v="9103750379"/>
    <d v="2016-09-01T00:00:00"/>
    <s v="DTA"/>
    <s v="TALOJA"/>
    <s v="DIRECT"/>
    <s v="UPCITY INTERNATIONAL LIMITED"/>
    <s v="China"/>
    <s v="L/C AT Sight"/>
    <s v="CIF"/>
    <s v="OTHER INDUSTRIAL MONOCARBOXYLIC FATTY ACID DISTILLED FATTY ACID - C6 (CAPROIC ACID 50%)"/>
    <n v="38231900"/>
    <n v="43.2"/>
    <s v="MT"/>
    <s v="USD"/>
    <n v="830"/>
    <n v="35856"/>
    <n v="11.83"/>
    <n v="300"/>
    <n v="0"/>
    <n v="0"/>
    <s v="Nhava-sheva"/>
    <n v="35544.17"/>
    <n v="66.05"/>
    <n v="2347692.4284999999"/>
    <n v="9720088"/>
    <d v="2016-08-27T00:00:00"/>
    <s v="BKDN0461162100505953"/>
    <d v="2017-01-03T00:00:00"/>
    <s v="116216XSC001034"/>
    <n v="35856"/>
    <d v="2016-09-27T00:00:00"/>
    <s v="fully uploaded"/>
  </r>
  <r>
    <n v="460"/>
    <s v="2016-17"/>
    <s v="VIL"/>
    <s v="VVF/TAL/EXP/0432/16-17"/>
    <s v="SEZ SUPPLY"/>
    <x v="4"/>
    <s v="SEZ SUPPLY"/>
    <m/>
    <s v="DTA"/>
    <s v="TALOJA"/>
    <s v="SEZ"/>
    <m/>
    <s v="INDIA"/>
    <m/>
    <m/>
    <m/>
    <m/>
    <m/>
    <m/>
    <m/>
    <m/>
    <m/>
    <m/>
    <m/>
    <m/>
    <m/>
    <m/>
    <n v="0"/>
    <n v="66.05"/>
    <m/>
    <s v="SEZ SUPPLY"/>
    <m/>
    <s v="SEZ SUPPLY"/>
    <m/>
    <m/>
    <m/>
    <m/>
    <s v="SEZ SUPPLY"/>
  </r>
  <r>
    <n v="461"/>
    <s v="2016-17"/>
    <s v="VIL"/>
    <s v="VVF/TAL/EXP/0433/16-17"/>
    <s v="SEZ SUPPLY"/>
    <x v="4"/>
    <s v="SEZ SUPPLY"/>
    <m/>
    <s v="DTA"/>
    <s v="TALOJA"/>
    <s v="SEZ"/>
    <m/>
    <s v="INDIA"/>
    <m/>
    <m/>
    <m/>
    <m/>
    <m/>
    <m/>
    <m/>
    <m/>
    <m/>
    <m/>
    <m/>
    <m/>
    <m/>
    <m/>
    <n v="0"/>
    <n v="66.05"/>
    <m/>
    <s v="SEZ SUPPLY"/>
    <m/>
    <s v="SEZ SUPPLY"/>
    <m/>
    <m/>
    <m/>
    <m/>
    <s v="SEZ SUPPLY"/>
  </r>
  <r>
    <n v="462"/>
    <s v="2016-17"/>
    <s v="VIL"/>
    <s v="VVF/TAL/EXP/0434/16-17"/>
    <d v="2016-08-29T00:00:00"/>
    <x v="4"/>
    <n v="9103750386"/>
    <m/>
    <s v="DTA"/>
    <s v="TALOJA"/>
    <s v="DIRECT"/>
    <s v="SOLVAY (ZHANGJIAGANG) SPECIALTY CHEMICALS CO. LTD."/>
    <s v="China"/>
    <s v="90 Days from B/L date"/>
    <s v="CIF"/>
    <s v="OTHER INDUSTRIAL FATTY ALCOHOL FATTY ALCOHOL C1214 (LAURYL MYRISTYL ALCOHOL)"/>
    <n v="38237090"/>
    <n v="149.79"/>
    <s v="MT"/>
    <s v="USD"/>
    <n v="1730"/>
    <n v="259136.69999999998"/>
    <n v="85.52"/>
    <n v="2800"/>
    <n v="0"/>
    <n v="0"/>
    <s v="Nhava-sheva"/>
    <n v="256251.18"/>
    <n v="66.05"/>
    <n v="16925390.438999999"/>
    <n v="9738409"/>
    <s v="29.08.2016"/>
    <s v="BKDN0461162100532039"/>
    <s v="18.02.2017"/>
    <s v="116216XUC001046"/>
    <n v="259136.7"/>
    <d v="2016-12-02T00:00:00"/>
    <s v="fully uploaded"/>
  </r>
  <r>
    <n v="463"/>
    <s v="2016-17"/>
    <s v="VIL"/>
    <s v="VVF/TAL/EXP/0435/16-17"/>
    <d v="2016-08-29T00:00:00"/>
    <x v="4"/>
    <n v="9103750387"/>
    <m/>
    <s v="DTA"/>
    <s v="TALOJA"/>
    <s v="DIRECT"/>
    <s v="SOLVAY (ZHANGJIAGANG) SPECIALTY CHEMICALS CO. LTD."/>
    <s v="China"/>
    <s v="90 Days from B/L date"/>
    <s v="CIF"/>
    <s v="OTHER INDUSTRIAL FATTY ALCOHOL FATTY ALCOHOL C1214 (LAURYL MYRISTYL ALCOHOL)"/>
    <n v="38237090"/>
    <n v="131.69999999999999"/>
    <s v="MT"/>
    <s v="USD"/>
    <n v="1730"/>
    <n v="227840.99999999997"/>
    <n v="75.19"/>
    <n v="2450"/>
    <n v="0"/>
    <n v="0"/>
    <s v="Nhava-sheva"/>
    <n v="225315.80999999997"/>
    <n v="66.05"/>
    <n v="14882109.250499997"/>
    <n v="9738282"/>
    <s v="29.08.2016"/>
    <s v="BKDN0461162100505954"/>
    <d v="2017-01-03T00:00:00"/>
    <s v="116216XUC001047"/>
    <n v="227841"/>
    <d v="2016-12-01T00:00:00"/>
    <s v="fully uploaded"/>
  </r>
  <r>
    <n v="464"/>
    <s v="2016-17"/>
    <s v="VIL"/>
    <s v="VVF/TAL/EXP/0436/16-17"/>
    <d v="2016-08-29T00:00:00"/>
    <x v="4"/>
    <n v="9103750388"/>
    <d v="2016-09-01T00:00:00"/>
    <s v="DTA"/>
    <s v="TALOJA"/>
    <s v="DIRECT"/>
    <s v="GOLDWARD FINE CHEMICALS LTD"/>
    <s v="HONG KONG"/>
    <s v="ADVANCE"/>
    <s v="CIF"/>
    <s v="OTHER INDUSTRIAL FATTY ALCOHOL VEGAROL 1618 TA (CETO STEARYL ALCOHOL) PASTILLES"/>
    <n v="38237090"/>
    <n v="16"/>
    <s v="MT"/>
    <s v="USD"/>
    <n v="1300"/>
    <n v="20800"/>
    <n v="6.86"/>
    <n v="50"/>
    <n v="0"/>
    <n v="0"/>
    <s v="Nhava-sheva"/>
    <n v="20743.14"/>
    <n v="66.05"/>
    <n v="1370084.3969999999"/>
    <n v="9740961"/>
    <d v="2016-08-29T00:00:00"/>
    <s v="BKDN0461162100531870"/>
    <d v="2017-02-17T00:00:00"/>
    <s v="116217XSC000016"/>
    <n v="20800"/>
    <d v="2016-08-23T00:00:00"/>
    <s v="fully uploaded"/>
  </r>
  <r>
    <n v="465"/>
    <s v="2016-17"/>
    <s v="VIL"/>
    <s v="VVF/TAL/EXP/0437/16-17"/>
    <d v="2016-08-29T00:00:00"/>
    <x v="4"/>
    <n v="9103750389"/>
    <m/>
    <s v="DTA"/>
    <s v="TALOJA"/>
    <s v="DIRECT"/>
    <s v="GALIL CHEMICALS LTD."/>
    <s v="ISRAEL"/>
    <s v="60 Days from B/L date"/>
    <s v="CIF"/>
    <s v="OTHER INDUSTRIAL FATTY ALCOHOL VEGAROL 1618 TA (CETO STEARYL ALCOHOL) PASTILLES"/>
    <n v="38237090"/>
    <n v="24"/>
    <s v="MT"/>
    <s v="USD"/>
    <n v="1430"/>
    <n v="34320"/>
    <n v="11.33"/>
    <n v="1075"/>
    <n v="0"/>
    <n v="638.4"/>
    <s v="Nhava-sheva"/>
    <n v="33233.67"/>
    <n v="66.05"/>
    <n v="2195083.9035"/>
    <n v="9741089"/>
    <s v="29.08.2016"/>
    <s v="BKDN0461162100505955"/>
    <d v="2017-01-03T00:00:00"/>
    <s v="116216XUC001018"/>
    <n v="34320"/>
    <d v="2016-11-11T00:00:00"/>
    <s v="fully uploaded"/>
  </r>
  <r>
    <n v="466"/>
    <s v="2016-17"/>
    <s v="VIL"/>
    <s v="VVF/TAL/EXP/0438/16-17"/>
    <s v="SEZ SUPPLY"/>
    <x v="4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n v="0"/>
    <m/>
    <m/>
    <s v="SEZ SUPPLY"/>
    <m/>
    <s v="SEZ SUPPLY"/>
    <m/>
    <m/>
    <m/>
    <m/>
    <s v="SEZ SUPPLY"/>
  </r>
  <r>
    <n v="467"/>
    <s v="2016-17"/>
    <s v="VIL"/>
    <s v="VVF/TAL/EXP/0439/16-17"/>
    <d v="2016-08-30T00:00:00"/>
    <x v="4"/>
    <n v="9103750390"/>
    <d v="2016-08-30T00:00:00"/>
    <s v="DTA"/>
    <s v="TALOJA"/>
    <s v="DIRECT"/>
    <s v="MITSUI &amp; CO., LTD."/>
    <s v="JAPAN"/>
    <s v="30 Days from B/L date"/>
    <s v="CFR"/>
    <s v="OTHER INDUSTRIAL FATTY ALCOHOL VEGAROL 22 80 (BEHENYL ALCOHOL) PASTILLES"/>
    <n v="38237090"/>
    <n v="16"/>
    <s v="MT"/>
    <s v="USD"/>
    <n v="3950"/>
    <n v="63200"/>
    <n v="0"/>
    <n v="50"/>
    <n v="0"/>
    <n v="632"/>
    <s v="Nhava-sheva"/>
    <n v="63150"/>
    <n v="66.05"/>
    <n v="4171057.5"/>
    <n v="9768446"/>
    <s v="30.08.2016"/>
    <s v="BKDN0461162100505956"/>
    <d v="2017-01-03T00:00:00"/>
    <s v="116216XSC001036"/>
    <n v="63200"/>
    <d v="2016-10-04T00:00:00"/>
    <s v="fully uploaded"/>
  </r>
  <r>
    <n v="468"/>
    <s v="2016-17"/>
    <s v="VIL"/>
    <s v="VVF/TAL/EXP/0440/16-17"/>
    <d v="2016-08-31T00:00:00"/>
    <x v="4"/>
    <n v="9703750391"/>
    <d v="2016-09-03T00:00:00"/>
    <s v="DTA"/>
    <s v="TALOJA"/>
    <s v="DIRECT"/>
    <s v="NATURELLE LLC"/>
    <s v="UAE"/>
    <s v="100% CAD"/>
    <s v="CIF"/>
    <s v="OTHER INDUSTRIAL FATTY ALCOHOL VEGAROL 1618 TA (CETO STEARYL ALCOHOL) PASTILLES"/>
    <n v="38237090"/>
    <n v="26"/>
    <s v="MT"/>
    <s v="USD"/>
    <n v="1280"/>
    <n v="33280"/>
    <n v="10.98"/>
    <n v="60"/>
    <n v="0"/>
    <n v="0"/>
    <s v="Nhava-sheva"/>
    <n v="33209.019999999997"/>
    <n v="66.05"/>
    <n v="2193455.7709999997"/>
    <n v="9789946"/>
    <s v="31.08.2016"/>
    <s v="BKDN0461162100531897"/>
    <d v="2017-02-17T00:00:00"/>
    <s v="116216XSC000002"/>
    <n v="33280"/>
    <d v="2016-10-06T00:00:00"/>
    <s v="fully uploaded"/>
  </r>
  <r>
    <n v="469"/>
    <s v="2016-17"/>
    <s v="VIL"/>
    <s v="VVF/TAL/EXP/0441/16-17"/>
    <d v="2016-08-31T00:00:00"/>
    <x v="4"/>
    <n v="9103750392"/>
    <d v="2016-08-31T00:00:00"/>
    <s v="DTA"/>
    <s v="TALOJA"/>
    <s v="DIRECT"/>
    <s v="AMKA PRODUCTS (PTY) LTD."/>
    <s v="SOUTH AFRICA"/>
    <s v="100% CAD"/>
    <s v="CFR"/>
    <s v="OTHER INDUSTRIAL FATTY ALCOHOL VEGAROL 1618 TA CETO STEARYL ALCOHOL) PASTILLES"/>
    <n v="38237090"/>
    <n v="24"/>
    <s v="MT"/>
    <s v="USD"/>
    <n v="1315"/>
    <n v="31560"/>
    <n v="0"/>
    <n v="800"/>
    <n v="0"/>
    <n v="480"/>
    <s v="Nhava-sheva"/>
    <n v="30760"/>
    <n v="66.05"/>
    <n v="2031698"/>
    <n v="9796736"/>
    <d v="2016-08-31T00:00:00"/>
    <s v="BKDN0461162100505957"/>
    <d v="2017-01-03T00:00:00"/>
    <s v="116216XUC001291"/>
    <n v="31560"/>
    <d v="2016-10-28T00:00:00"/>
    <s v="fully uploaded"/>
  </r>
  <r>
    <n v="469"/>
    <s v="2016-17"/>
    <s v="VIL"/>
    <s v="VVF/BULK/EXP/007/16-17"/>
    <d v="2016-08-31T00:00:00"/>
    <x v="4"/>
    <s v="9106750004-005"/>
    <d v="2016-09-06T00:00:00"/>
    <s v="DTA"/>
    <s v="SION"/>
    <s v="DIRECT-BULK"/>
    <s v="IRAN CHEMICAL AND PETROCHEMICAL IND'S CO."/>
    <s v="IRAN"/>
    <s v="L/C AT Sight"/>
    <s v="CFR"/>
    <s v="FATTY ALCOHOL ETHOXYLATE (2)"/>
    <n v="34021300"/>
    <n v="99.08"/>
    <s v="MT"/>
    <s v="INR"/>
    <n v="132300"/>
    <n v="13108284"/>
    <n v="0"/>
    <n v="123843.75"/>
    <n v="0"/>
    <n v="297240"/>
    <s v="Nhava-sheva"/>
    <m/>
    <n v="66.05"/>
    <m/>
    <m/>
    <m/>
    <s v="not in sudesh list"/>
    <m/>
    <m/>
    <m/>
    <m/>
    <m/>
  </r>
  <r>
    <n v="470"/>
    <s v="2016-17"/>
    <s v="VIL"/>
    <s v="VVF/TAL/EXP/0442/16-17"/>
    <d v="2016-08-31T00:00:00"/>
    <x v="4"/>
    <n v="9103750393"/>
    <d v="2016-09-08T00:00:00"/>
    <s v="DTA"/>
    <s v="TALOJA"/>
    <s v="DIRECT"/>
    <s v="SEJINCOSTEC CO., LTD"/>
    <s v="KOREA"/>
    <s v="L/C AT Sight"/>
    <s v="CIF"/>
    <s v="OTHER INDUSTRIAL FATTY ALCOHOL VEGAROL 22-80 (BEHENYL ALCOHOL C22 - MIN. 80%) PASTILLES"/>
    <n v="38237090"/>
    <n v="4"/>
    <s v="MT"/>
    <s v="USD"/>
    <n v="4895"/>
    <n v="19580"/>
    <n v="6.46"/>
    <n v="50"/>
    <n v="0"/>
    <n v="0"/>
    <s v="Nhava-sheva"/>
    <n v="19523.54"/>
    <n v="66.05"/>
    <m/>
    <n v="9796854"/>
    <d v="2016-08-31T00:00:00"/>
    <s v="BKDN0461162100505958"/>
    <d v="2017-01-03T00:00:00"/>
    <s v="116216XSC001091"/>
    <n v="19580"/>
    <d v="2016-09-29T00:00:00"/>
    <s v="fully uploaded"/>
  </r>
  <r>
    <n v="471"/>
    <s v="2016-17"/>
    <s v="VIL"/>
    <s v="VVF/TAL/EXP/0443/16-17"/>
    <d v="2016-08-31T00:00:00"/>
    <x v="4"/>
    <s v="9103750394 &amp; 396"/>
    <d v="2016-09-05T00:00:00"/>
    <s v="DTA"/>
    <s v="TALOJA"/>
    <s v="DIRECT"/>
    <s v="AMKA PRODUCTS (PTY) LTD."/>
    <s v="SOUTH AFRICA"/>
    <s v="100% CAD"/>
    <s v="CFR"/>
    <s v="OTHER INDUSTRIAL FATTY ALCOHOL VEGAROL 1618 TA CETO STEARYL ALCOHOL) PASTILLES"/>
    <n v="38237090"/>
    <n v="24"/>
    <s v="MT"/>
    <s v="USD"/>
    <n v="1315"/>
    <n v="31560"/>
    <n v="0"/>
    <n v="800"/>
    <n v="0"/>
    <n v="480"/>
    <s v="Nhava-sheva"/>
    <n v="30760"/>
    <n v="66.05"/>
    <n v="2031698"/>
    <n v="9798523"/>
    <d v="2016-08-31T00:00:00"/>
    <s v="BKDN0461162100505959"/>
    <d v="2017-01-03T00:00:00"/>
    <s v="116216XSC001033"/>
    <n v="31560"/>
    <d v="2016-09-29T00:00:00"/>
    <s v="fully uploaded"/>
  </r>
  <r>
    <n v="472"/>
    <s v="2016-17"/>
    <s v="VIL"/>
    <s v="VVF/TAL/EXP/0444/16-17"/>
    <d v="2016-09-01T00:00:00"/>
    <x v="5"/>
    <n v="9103750410"/>
    <m/>
    <s v="DTA"/>
    <s v="TALOJA"/>
    <s v="DIRECT"/>
    <s v="LOREAL COSMETICS INDUSTRY"/>
    <s v="egypt"/>
    <s v="45 Days from B/L date"/>
    <s v="FOB"/>
    <s v="SATRTD - OCTDECN-1-OL (STRYL ALCHL) FATTY ALCOHOL EGAROL 1898 (STEARYL ALCOHOL) PASTILLES"/>
    <n v="29051700"/>
    <n v="0.3"/>
    <s v="MT"/>
    <s v="USD"/>
    <n v="1645"/>
    <n v="493.5"/>
    <n v="0"/>
    <n v="0"/>
    <n v="0"/>
    <n v="0"/>
    <s v="Nhava-sheva"/>
    <n v="493.5"/>
    <n v="66.05"/>
    <m/>
    <n v="9892390"/>
    <s v="06.09.2016"/>
    <s v="BKDN0461162100532044"/>
    <s v="18.02.2017"/>
    <m/>
    <m/>
    <d v="2016-12-20T00:00:00"/>
    <s v="PAYMENT REALISED"/>
  </r>
  <r>
    <n v="473"/>
    <s v="2016-17"/>
    <s v="VIL"/>
    <s v="VVF/TAL/EXP/0445/16-17"/>
    <d v="2016-09-01T00:00:00"/>
    <x v="5"/>
    <n v="9103750395"/>
    <d v="2016-09-07T00:00:00"/>
    <s v="DTA"/>
    <s v="TALOJA"/>
    <s v="DIRECT"/>
    <s v="SINO-JAPAN CHEMICAL CO., LTD."/>
    <s v="TAIWAN"/>
    <s v="L/C AT Sight"/>
    <s v="CIF"/>
    <s v="OTHER INDUSTRIAL FATTY ALCOHOL VEGAROL 1618 TA (CETO STEARYL ALCOHOL)"/>
    <n v="38237090"/>
    <n v="13.6"/>
    <s v="MT"/>
    <s v="USD"/>
    <n v="1440"/>
    <n v="19584"/>
    <n v="6.46"/>
    <n v="50"/>
    <n v="0"/>
    <n v="0"/>
    <s v="Nhava-sheva"/>
    <n v="19527.54"/>
    <n v="66.05"/>
    <m/>
    <n v="9816415"/>
    <s v="01.09.2016"/>
    <s v="BKDN0461162100505960"/>
    <d v="2017-01-03T00:00:00"/>
    <s v="116216XSC001081"/>
    <n v="19584"/>
    <d v="2016-09-30T00:00:00"/>
    <s v="fully uploaded"/>
  </r>
  <r>
    <n v="474"/>
    <s v="2016-17"/>
    <s v="VIL"/>
    <s v="VVF/TAL/EXP/0446/16-17"/>
    <d v="2016-09-01T00:00:00"/>
    <x v="5"/>
    <s v="9103750394 &amp; 396"/>
    <d v="2016-09-05T00:00:00"/>
    <s v="DTA"/>
    <s v="TALOJA"/>
    <s v="DIRECT"/>
    <s v="AMKA PRODUCTS (PTY) LTD."/>
    <s v="SOUTH AFRICA"/>
    <s v="100% CAD"/>
    <s v="CFR"/>
    <s v="OTHER INDUSTRIAL FATTY ALCOHOL VEGAROL 1618 TA CETO STEARYL ALCOHOL) PASTILLES"/>
    <n v="38237090"/>
    <n v="24"/>
    <s v="MT"/>
    <s v="USD"/>
    <n v="1315"/>
    <n v="31560"/>
    <n v="0"/>
    <n v="800"/>
    <n v="0"/>
    <n v="480"/>
    <s v="Nhava-sheva"/>
    <n v="30760"/>
    <n v="66.05"/>
    <n v="2031698"/>
    <n v="9818783"/>
    <d v="2016-09-01T00:00:00"/>
    <m/>
    <m/>
    <m/>
    <m/>
    <m/>
    <s v="payment not realised"/>
  </r>
  <r>
    <n v="475"/>
    <s v="2016-17"/>
    <s v="VIL"/>
    <s v="VVF/TAL/EXP/0447/16-17"/>
    <d v="2016-09-01T00:00:00"/>
    <x v="5"/>
    <n v="9103750397"/>
    <m/>
    <s v="DTA"/>
    <s v="TALOJA"/>
    <s v="DIRECT"/>
    <s v="VVF SINGAPORE PTE LTD"/>
    <s v="SOUTH AFRICA"/>
    <s v="30 Days from B/L date"/>
    <s v="CIF"/>
    <s v="OTHER INDUSTRIAL FATTY ALCOHOL VEGAROL 1618 TA (CETO STEARYL ALCOHOL) PASTILLES"/>
    <n v="38237090"/>
    <n v="16"/>
    <s v="MT"/>
    <s v="USD"/>
    <n v="1285"/>
    <n v="20560"/>
    <n v="6.78"/>
    <n v="400"/>
    <n v="0"/>
    <n v="0"/>
    <s v="Nhava-sheva"/>
    <n v="20153.22"/>
    <n v="66.05"/>
    <m/>
    <n v="9822801"/>
    <s v="01.09.2016"/>
    <m/>
    <m/>
    <m/>
    <m/>
    <m/>
    <s v="payment not realised"/>
  </r>
  <r>
    <n v="476"/>
    <s v="2016-17"/>
    <s v="VIL"/>
    <s v="VVF/TAL/EXP/0448/16-17"/>
    <d v="2016-09-01T00:00:00"/>
    <x v="5"/>
    <n v="9103750398"/>
    <d v="2016-09-01T00:00:00"/>
    <s v="DTA"/>
    <s v="TALOJA"/>
    <s v="DIRECT"/>
    <s v="MITSUI &amp; CO. LTD."/>
    <s v="JAPAN"/>
    <s v="30 Days from B/L date"/>
    <s v="CFR"/>
    <s v="OTHER UNSATRTD ACYCLC, MONOCRBOXYLC ACDS DISTILLED FATTY ACID - C22 (ERUCIC ACID 90%)"/>
    <n v="29161990"/>
    <n v="19.48"/>
    <s v="MT"/>
    <s v="USD"/>
    <n v="3200"/>
    <n v="62336"/>
    <n v="0"/>
    <n v="800"/>
    <n v="0"/>
    <n v="0"/>
    <s v="Nhava-sheva"/>
    <n v="61536"/>
    <n v="66.05"/>
    <m/>
    <n v="9826863"/>
    <s v="01.09.2016"/>
    <s v="BKDN0461162100532040"/>
    <s v="18.02.2017"/>
    <m/>
    <m/>
    <m/>
    <s v="PAYMENT REALISED"/>
  </r>
  <r>
    <n v="477"/>
    <s v="2016-17"/>
    <s v="VIL"/>
    <s v="VVF/TAL/EXP/0449/16-17"/>
    <d v="2016-09-02T00:00:00"/>
    <x v="5"/>
    <n v="9103750399"/>
    <m/>
    <s v="DTA"/>
    <s v="TALOJA"/>
    <s v="DIRECT"/>
    <s v="OOO REVADA"/>
    <s v="RUSSIA"/>
    <s v="45 Days from B/L date"/>
    <s v="CFR"/>
    <s v="OTHER INDUSTRIAL FATTY ALCOHOL VEGAROL 1618 50:50 (MB) (CETO STEARYL ALCOHOL 50:50) PASTILLES"/>
    <n v="38237090"/>
    <n v="24"/>
    <s v="MT"/>
    <s v="USD"/>
    <n v="1321"/>
    <n v="31704"/>
    <n v="0"/>
    <n v="1550"/>
    <n v="0"/>
    <n v="0"/>
    <s v="Nhava-sheva"/>
    <n v="30154"/>
    <n v="66.2"/>
    <m/>
    <n v="9840031"/>
    <d v="2016-09-02T00:00:00"/>
    <s v="BKDN0461162100532042"/>
    <s v="18.02.2017"/>
    <m/>
    <m/>
    <m/>
    <s v="PAYMENT REALISED"/>
  </r>
  <r>
    <n v="478"/>
    <s v="2016-17"/>
    <s v="VIL"/>
    <s v="VVF/TAL/EXP/0450/16-17"/>
    <d v="2016-09-02T00:00:00"/>
    <x v="5"/>
    <n v="9103750400"/>
    <m/>
    <s v="DTA"/>
    <s v="TALOJA"/>
    <s v="DIRECT"/>
    <s v="OLEON SDN BHD"/>
    <s v="MALAYSIA"/>
    <s v="60 Days from B/L date"/>
    <s v="CIF"/>
    <s v="OTHER INDUSTRIAL MONOCARBOXYLIC FATTY ACID DISTILLED FATTY ACID - C8/C10 (CAPRYLIC CAPRIC ACID)"/>
    <n v="38231900"/>
    <n v="59.42"/>
    <s v="MT"/>
    <s v="USD"/>
    <n v="4800"/>
    <n v="285216"/>
    <n v="94.12"/>
    <n v="675"/>
    <n v="0"/>
    <n v="0"/>
    <s v="Nhava-sheva"/>
    <n v="284446.88"/>
    <n v="66.2"/>
    <m/>
    <n v="9844627"/>
    <s v="02.09.2016"/>
    <s v="BKDN0461162100532041"/>
    <s v="18.02.2017"/>
    <m/>
    <m/>
    <m/>
    <s v="PAYMENT REALISED"/>
  </r>
  <r>
    <n v="479"/>
    <s v="2016-17"/>
    <s v="VIL"/>
    <s v="VVF/TAL/EXP/0451/16-17"/>
    <d v="2016-09-02T00:00:00"/>
    <x v="5"/>
    <s v="9103750403-404"/>
    <d v="2016-09-03T00:00:00"/>
    <s v="DTA"/>
    <s v="TALOJA"/>
    <s v="DIRECT"/>
    <s v="OLEOTRADE INTERNATIONAL CO., LTD. "/>
    <s v="China"/>
    <s v="100% CAD"/>
    <s v="CFR"/>
    <s v="OTHER UNSATRTD ACYCLC, MONOCRBOXYLC ACDS DISTILLED FATTY ACID - C22 (ERUCIC ACID 90%)"/>
    <n v="29161990"/>
    <n v="14.4"/>
    <s v="MT"/>
    <s v="USD"/>
    <n v="2950"/>
    <n v="42480"/>
    <n v="0"/>
    <n v="300"/>
    <n v="0"/>
    <n v="424.8"/>
    <s v="Nhava-sheva"/>
    <n v="42180"/>
    <n v="66.2"/>
    <m/>
    <n v="9847783"/>
    <d v="2016-09-02T00:00:00"/>
    <s v="BKDN0461162100533461"/>
    <d v="2017-03-06T00:00:00"/>
    <m/>
    <m/>
    <m/>
    <s v="PAYMENT REALISED"/>
  </r>
  <r>
    <n v="480"/>
    <s v="2016-17"/>
    <s v="VIL"/>
    <s v="VVF/TAL/EXP/0452/16-17"/>
    <d v="2016-09-03T00:00:00"/>
    <x v="5"/>
    <s v="9103750403-404"/>
    <d v="2016-09-03T00:00:00"/>
    <s v="DTA"/>
    <s v="TALOJA"/>
    <s v="DIRECT"/>
    <s v="OLEOTRADE INTERNATIONAL CO. LTD."/>
    <s v="China"/>
    <s v="100% CAD"/>
    <s v="CFR"/>
    <s v="OTHER UNSATRTD ACYCLC, MONOCRBOXYLC ACDS DISTILLED FATTY ACID - C22 (ERUCIC ACID 90%)"/>
    <n v="29161990"/>
    <n v="14.4"/>
    <s v="MT"/>
    <s v="USD"/>
    <n v="2950"/>
    <n v="42480"/>
    <n v="0"/>
    <n v="300"/>
    <n v="0"/>
    <n v="424.8"/>
    <s v="Nhava-sheva"/>
    <n v="42180"/>
    <n v="66.2"/>
    <m/>
    <n v="9862895"/>
    <d v="2016-09-03T00:00:00"/>
    <s v="BKDN0461162100533462"/>
    <d v="2017-03-06T00:00:00"/>
    <m/>
    <m/>
    <m/>
    <s v="payment not realised"/>
  </r>
  <r>
    <n v="481"/>
    <s v="2016-17"/>
    <s v="VIL"/>
    <s v="VVF/TAL/EXP/0453/16-17"/>
    <d v="2016-09-03T00:00:00"/>
    <x v="5"/>
    <n v="9103750401"/>
    <d v="2016-09-07T00:00:00"/>
    <s v="DTA"/>
    <s v="TALOJA"/>
    <s v="DIRECT"/>
    <s v="HOBI KOZMETIK IMALAT SAN. TIC. A.S."/>
    <s v="TURKEY"/>
    <s v="100% CAD"/>
    <s v="CIF"/>
    <s v="OTHER INDUSTRIAL FATTY ALCOHOL VEGAROL 1618 TA (CETO STEARYL ALCOHOL) PASTILLES"/>
    <n v="38237090"/>
    <n v="16"/>
    <s v="MT"/>
    <s v="USD"/>
    <n v="1290"/>
    <n v="20640"/>
    <n v="6.81"/>
    <n v="850"/>
    <n v="0"/>
    <n v="0"/>
    <s v="Nhava-sheva"/>
    <n v="19783.189999999999"/>
    <n v="66.2"/>
    <m/>
    <n v="9862883"/>
    <d v="2016-09-03T00:00:00"/>
    <s v="BKDN0461162100532043"/>
    <s v="18.02.2017"/>
    <m/>
    <m/>
    <m/>
    <s v="PAYMENT REALISED"/>
  </r>
  <r>
    <n v="482"/>
    <s v="2016-17"/>
    <s v="VIL"/>
    <s v="VVF/TAL/EXP/0454/16-17"/>
    <d v="2016-09-03T00:00:00"/>
    <x v="5"/>
    <n v="9103750402"/>
    <m/>
    <s v="DTA"/>
    <s v="TALOJA"/>
    <s v="DIRECT"/>
    <s v="LOREAL COSMETICS INDUSTRY"/>
    <s v="egypt"/>
    <s v="45 Days from B/L date"/>
    <s v="CFR"/>
    <s v="OTHER INDUSTRIAL FATTY ALCOHOL VEGAROL 1618 TA (CETO STEARYL ALCOHOL) PASTILLES"/>
    <n v="38237090"/>
    <n v="6"/>
    <s v="MT"/>
    <s v="USD"/>
    <n v="1560"/>
    <n v="9360"/>
    <n v="0"/>
    <n v="850"/>
    <n v="0"/>
    <n v="0"/>
    <s v="Nhava-sheva"/>
    <n v="8510"/>
    <n v="66.2"/>
    <m/>
    <n v="9864431"/>
    <s v="03.09.2016"/>
    <m/>
    <m/>
    <m/>
    <m/>
    <m/>
    <s v="payment not realised"/>
  </r>
  <r>
    <n v="483"/>
    <s v="2016-17"/>
    <s v="VIL"/>
    <s v="VVF/TAL/EXP/0455/16-17"/>
    <d v="2016-09-03T00:00:00"/>
    <x v="5"/>
    <n v="9103750409"/>
    <m/>
    <s v="DTA"/>
    <s v="TALOJA"/>
    <s v="DIRECT"/>
    <s v="ZOHAR DALIA C.A.A. LTD."/>
    <s v="ISRAEL"/>
    <s v="45 Days from B/L date"/>
    <s v="CIF"/>
    <s v="OTHER INDUSTRIAL FATTY ALCOHOL FATTY ALCOHOL C1216 (LAURYL MYRISTYL ALCOHOL)"/>
    <n v="38237090"/>
    <n v="18.809999999999999"/>
    <s v="MT"/>
    <s v="USD"/>
    <n v="1880"/>
    <n v="35362.799999999996"/>
    <n v="11.67"/>
    <n v="1225"/>
    <n v="0"/>
    <n v="376.2"/>
    <s v="Nhava-sheva"/>
    <n v="34126.129999999997"/>
    <n v="66.2"/>
    <m/>
    <n v="9864366"/>
    <s v="03.09.2016"/>
    <m/>
    <m/>
    <m/>
    <m/>
    <m/>
    <s v="payment not realised"/>
  </r>
  <r>
    <n v="484"/>
    <s v="2016-17"/>
    <s v="VIL"/>
    <s v="VVF/TAL/EXP/0456/16-17"/>
    <d v="2016-09-06T00:00:00"/>
    <x v="5"/>
    <n v="9103750405"/>
    <m/>
    <s v="DTA"/>
    <s v="TALOJA"/>
    <s v="DIRECT"/>
    <s v="VVF SINGAPORE PTE LTD."/>
    <s v="KENYA"/>
    <s v="30 Days from B/L date"/>
    <s v="CIF"/>
    <s v="OTHER INDUSTRIAL FATTY ALCOHOL VEGAROL 1618 TA (CETO STEARYL ALCOHOL) NF, PASTILLES"/>
    <n v="38237090"/>
    <n v="32"/>
    <s v="MT"/>
    <s v="USD"/>
    <n v="1306"/>
    <n v="41792"/>
    <n v="13.79"/>
    <n v="1300"/>
    <n v="0"/>
    <n v="0"/>
    <s v="Nhava-sheva"/>
    <n v="40478.21"/>
    <n v="66.2"/>
    <m/>
    <n v="9893147"/>
    <s v="06.09.2016"/>
    <m/>
    <m/>
    <m/>
    <m/>
    <m/>
    <s v="payment not realised"/>
  </r>
  <r>
    <n v="485"/>
    <s v="2016-17"/>
    <s v="VIL"/>
    <s v="VVF/TAL/EXP/0457/16-17"/>
    <d v="2016-09-06T00:00:00"/>
    <x v="5"/>
    <n v="9103750406"/>
    <d v="2016-09-13T00:00:00"/>
    <s v="DTA"/>
    <s v="TALOJA"/>
    <s v="DIRECT"/>
    <s v="UNIVAR BRASIL LTDA"/>
    <s v="BRAZIL"/>
    <s v="BALANCE 70% - 30 DAYS FROM BL DATE"/>
    <s v="CFR"/>
    <s v="OTHER INDUSTRIAL FATTY ALCOHOL VEGAROL 1618 TA (CETO STEARYL ALCOHOL) NF, PASTILLES"/>
    <n v="38237090"/>
    <n v="52"/>
    <s v="MT"/>
    <s v="USD"/>
    <n v="1250"/>
    <n v="65000"/>
    <n v="0"/>
    <n v="2700"/>
    <n v="0"/>
    <n v="0"/>
    <s v="Nhava-sheva"/>
    <n v="62300"/>
    <n v="66.2"/>
    <m/>
    <n v="9893029"/>
    <d v="2016-09-06T00:00:00"/>
    <s v="BKDN0461162100531873"/>
    <d v="2017-02-17T00:00:00"/>
    <m/>
    <m/>
    <m/>
    <s v="PAYMENT REALISED"/>
  </r>
  <r>
    <n v="486"/>
    <s v="2016-17"/>
    <s v="VIL"/>
    <s v="VVF/TAL/EXP/0458/16-17"/>
    <d v="2016-09-06T00:00:00"/>
    <x v="5"/>
    <n v="9103750407"/>
    <m/>
    <s v="DTA"/>
    <s v="TALOJA"/>
    <s v="DIRECT"/>
    <s v="VVF LLC"/>
    <s v="USA"/>
    <s v="90 Days from B/L date"/>
    <s v="CIF"/>
    <s v="OTHER INDUSTRIAL FATTY ALCOHOL VEGAROL 1618 TA (CETO STEARYL ALCOHOL) NF, PASTILLES"/>
    <n v="38237090"/>
    <n v="19.844999999999999"/>
    <s v="MT"/>
    <s v="USD"/>
    <n v="1397"/>
    <n v="27723.465"/>
    <n v="9.15"/>
    <n v="1350"/>
    <n v="0"/>
    <n v="0"/>
    <s v="Nhava-sheva"/>
    <n v="26364.314999999999"/>
    <n v="66.2"/>
    <m/>
    <n v="9895576"/>
    <s v="06.09.2016"/>
    <s v="BKDN0461162100532045"/>
    <s v="18.02.2017"/>
    <m/>
    <m/>
    <m/>
    <s v="payment not realised"/>
  </r>
  <r>
    <n v="487"/>
    <s v="2016-17"/>
    <s v="VIL"/>
    <s v="VVF/TAL/EXP/0459/16-17"/>
    <d v="2016-09-06T00:00:00"/>
    <x v="5"/>
    <n v="9103750408"/>
    <m/>
    <s v="DTA"/>
    <s v="TALOJA"/>
    <s v="DIRECT"/>
    <s v="LOREAL MFG MIDRAND (PTY) LTD."/>
    <s v="SOUTH AFRICA"/>
    <s v="60 Days from B/L date"/>
    <s v="CFR"/>
    <s v="OTHER INDUSTRIAL FATTY ALCOHOL VEGAROL 1618 TA (CETO STEARYL ALCOHOL 30:70) PASTILLES"/>
    <n v="38237090"/>
    <n v="12"/>
    <s v="MT"/>
    <s v="USD"/>
    <n v="1360"/>
    <n v="16320"/>
    <n v="0"/>
    <n v="413"/>
    <n v="0"/>
    <n v="0"/>
    <s v="Nhava-sheva"/>
    <n v="15907"/>
    <n v="66.2"/>
    <m/>
    <n v="9897801"/>
    <s v="06.09.2016"/>
    <s v="BKDN0461162100535390"/>
    <d v="2017-03-21T00:00:00"/>
    <m/>
    <m/>
    <m/>
    <s v="PAYMENT  REALISED"/>
  </r>
  <r>
    <n v="488"/>
    <s v="2016-17"/>
    <s v="VIL"/>
    <s v="VVF/TAL/EXP/0460/16-17"/>
    <d v="2016-09-07T00:00:00"/>
    <x v="5"/>
    <n v="9103750411"/>
    <m/>
    <s v="DTA"/>
    <s v="TALOJA"/>
    <s v="DIRECT"/>
    <s v="COLGATE-PALMOLIVE VIETNAM LTD."/>
    <s v="VIETNAM"/>
    <s v="60 Days from B/L date"/>
    <s v="CIF"/>
    <s v="OTHER INDUSTRIAL FATTY ALCOHOL VEGAROL 22 (BEHENYL ALCOHOL) PASTILLES"/>
    <n v="38237090"/>
    <n v="1.175"/>
    <s v="MT"/>
    <s v="USD"/>
    <n v="3985"/>
    <n v="4682.375"/>
    <n v="1.55"/>
    <n v="75"/>
    <n v="0"/>
    <n v="0"/>
    <s v="Nhava-sheva"/>
    <n v="4605.8249999999998"/>
    <n v="66.2"/>
    <m/>
    <n v="9915875"/>
    <s v="07.09.2016"/>
    <s v="BKDN0461162100531872"/>
    <d v="2017-02-17T00:00:00"/>
    <m/>
    <m/>
    <m/>
    <s v="payment not realised"/>
  </r>
  <r>
    <n v="489"/>
    <s v="2016-17"/>
    <s v="VIL"/>
    <s v="VVF/TAL/EXP/0461/16-17"/>
    <d v="2016-09-07T00:00:00"/>
    <x v="5"/>
    <n v="9103750412"/>
    <m/>
    <s v="DTA"/>
    <s v="TALOJA"/>
    <s v="DIRECT"/>
    <s v="VVF LLC"/>
    <s v="USA"/>
    <s v="90 Days from B/L date"/>
    <s v="CIF"/>
    <s v="OTHER INDUSTRIAL FATTY ALCOHOL VEGAROL 1618 TA (CETO STEARYL ALCOHOL) NF, PASTILLES"/>
    <n v="38237090"/>
    <n v="19.844999999999999"/>
    <s v="MT"/>
    <s v="USD"/>
    <n v="1438"/>
    <n v="28537.109999999997"/>
    <n v="9.42"/>
    <n v="2100"/>
    <n v="0"/>
    <n v="0"/>
    <s v="Nhava-sheva"/>
    <n v="26427.69"/>
    <n v="66.2"/>
    <m/>
    <n v="9922665"/>
    <s v="07.09.2016"/>
    <s v="BKDN0461162100532046"/>
    <s v="18.02.2017"/>
    <m/>
    <m/>
    <m/>
    <s v="payment not realised"/>
  </r>
  <r>
    <n v="490"/>
    <s v="2016-17"/>
    <s v="VIL"/>
    <s v="VVF/TAL/EXP/0462/16-17"/>
    <d v="2016-09-07T00:00:00"/>
    <x v="5"/>
    <n v="9103750413"/>
    <d v="2016-09-12T00:00:00"/>
    <s v="DTA"/>
    <s v="TALOJA"/>
    <s v="DIRECT"/>
    <s v="VVF LLC"/>
    <s v="USA"/>
    <s v="90 Days from B/L date"/>
    <s v="CIF"/>
    <s v="VEGAROL 1822 (BEHENYL ALCOHOL) PASTILLES "/>
    <n v="38237040"/>
    <n v="19.844999999999999"/>
    <s v="MT"/>
    <s v="USD"/>
    <n v="3547"/>
    <n v="70390.214999999997"/>
    <n v="23.23"/>
    <n v="2100"/>
    <n v="0"/>
    <n v="0"/>
    <s v="Nhava-sheva"/>
    <n v="68266.985000000001"/>
    <n v="66.2"/>
    <n v="4519274.7300000004"/>
    <n v="9923506"/>
    <s v="07.09.2016"/>
    <m/>
    <m/>
    <m/>
    <m/>
    <m/>
    <s v="payment not realised"/>
  </r>
  <r>
    <n v="491"/>
    <s v="2016-17"/>
    <s v="VIL"/>
    <s v="VVF/TAL/EXP/0463/16-17"/>
    <d v="2016-09-08T00:00:00"/>
    <x v="5"/>
    <n v="9103750414"/>
    <m/>
    <s v="DTA"/>
    <s v="TALOJA"/>
    <s v="DIRECT"/>
    <s v="WINSTRON CORPORATION"/>
    <s v="Taiwan"/>
    <s v="ADVANCE"/>
    <s v="CIF"/>
    <s v="OTHER SATRTD ACYLC MNOCRBIXYLC ACDS DISTILLED FATTY ACID - C22 [BEHENIC ACID 90%]"/>
    <n v="29159090"/>
    <n v="6"/>
    <s v="MT"/>
    <s v="USD"/>
    <n v="4100"/>
    <n v="24600"/>
    <n v="8.1199999999999992"/>
    <n v="50"/>
    <n v="0"/>
    <n v="0"/>
    <s v="Nhava-sheva"/>
    <n v="24541.88"/>
    <n v="66.2"/>
    <m/>
    <n v="9945944"/>
    <s v="08.09.2016"/>
    <s v="BKDN0461162100531874"/>
    <d v="2017-02-17T00:00:00"/>
    <m/>
    <m/>
    <m/>
    <s v="payment not realised"/>
  </r>
  <r>
    <n v="492"/>
    <s v="2016-17"/>
    <s v="VIL"/>
    <s v="VVF/TAL/EXP/0464/16-17"/>
    <d v="2016-09-09T00:00:00"/>
    <x v="5"/>
    <n v="9103750585"/>
    <d v="2016-11-04T00:00:00"/>
    <s v="DTA"/>
    <s v="TALOJA"/>
    <s v="DIRECT"/>
    <s v="ILMOR KIMYA TEKSTIL SANAYI VE TIC. LTD. STI"/>
    <s v="Turkey"/>
    <s v="100% CAD"/>
    <s v="CIF"/>
    <s v="OTHER INDUSTRIAL FATTY ALCOHOL VEGAROL 1618 TA (CETO STEARYL ALCOHOL) PASTILLES"/>
    <n v="38237090"/>
    <n v="16"/>
    <s v="MT"/>
    <s v="USD"/>
    <n v="0"/>
    <n v="22350"/>
    <n v="7.38"/>
    <n v="700"/>
    <n v="0"/>
    <n v="0"/>
    <s v="Nhava-sheva"/>
    <n v="21642.62"/>
    <n v="66.2"/>
    <m/>
    <n v="9966015"/>
    <d v="2016-09-09T00:00:00"/>
    <s v="BKDN0461162100532048"/>
    <s v="18.02.2017"/>
    <m/>
    <m/>
    <m/>
    <s v="PAYMENT REALISED"/>
  </r>
  <r>
    <n v="493"/>
    <s v="2016-17"/>
    <s v="VIL"/>
    <s v="VVF/TAL/EXP/0465/16-17"/>
    <d v="2016-09-09T00:00:00"/>
    <x v="5"/>
    <n v="9103750416"/>
    <m/>
    <s v="DTA"/>
    <s v="TALOJA"/>
    <s v="DIRECT"/>
    <s v="TRADEWINDS ESTABLISHM ENT"/>
    <s v="Turkey"/>
    <s v="ADVANCE"/>
    <s v="CIF"/>
    <s v="OTHER INDUSTRIAL FATTY ALCOHOL VEGAROL 1618 TA (CETO STEARYL ALCOHOL 30:70) PASTILLES"/>
    <n v="38237090"/>
    <n v="16"/>
    <s v="MT"/>
    <s v="USD"/>
    <n v="1320"/>
    <n v="21120"/>
    <n v="6.97"/>
    <n v="800"/>
    <n v="0"/>
    <n v="0"/>
    <s v="Nhava-sheva"/>
    <n v="20313.03"/>
    <n v="66.2"/>
    <m/>
    <n v="9966374"/>
    <s v="09.09.2016"/>
    <s v="BKDN0461162100531875"/>
    <d v="2017-02-17T00:00:00"/>
    <m/>
    <m/>
    <m/>
    <s v="payment not realised"/>
  </r>
  <r>
    <n v="494"/>
    <s v="2016-17"/>
    <s v="VIL"/>
    <s v="VVF/TAL/EXP/0466/16-17"/>
    <d v="2016-09-09T00:00:00"/>
    <x v="5"/>
    <n v="9103750417"/>
    <m/>
    <s v="DTA"/>
    <s v="TALOJA"/>
    <s v="DIRECT"/>
    <s v="SOLVAY (ZHANGJIAGANG) SPECIALTY CHEMICALS CO. LTD."/>
    <s v="China"/>
    <s v="90 Days from B/L date"/>
    <s v="CIF"/>
    <s v="OTHER INDUSTRIAL FATTY ALCOHOL FATTY ALCOHOL C1214 (LAURYL MYRISTYL ALCOHOL)"/>
    <n v="38237090"/>
    <n v="18.5"/>
    <s v="MT"/>
    <s v="USD"/>
    <n v="1730"/>
    <n v="32005"/>
    <n v="10.56"/>
    <n v="350"/>
    <n v="0"/>
    <n v="0"/>
    <s v="Nhava-sheva"/>
    <n v="31644.44"/>
    <n v="66.2"/>
    <m/>
    <n v="9969090"/>
    <s v="09.09.2016"/>
    <s v="BKDN0461162100532047"/>
    <s v="18.02.2017"/>
    <s v="116216XUC001089"/>
    <n v="31829.5"/>
    <d v="2016-12-13T00:00:00"/>
    <s v="PAYMENT  REALISED"/>
  </r>
  <r>
    <n v="495"/>
    <s v="2016-17"/>
    <s v="VIL"/>
    <s v="VVF/TAL/EXP/0467/16-17"/>
    <d v="2016-09-10T00:00:00"/>
    <x v="5"/>
    <n v="9103750418"/>
    <m/>
    <s v="DTA"/>
    <s v="TALOJA"/>
    <s v="DIRECT"/>
    <s v="TRADEWINDS ESTABLISHM ENT"/>
    <s v="TURKEY"/>
    <s v="ADVANCE"/>
    <s v="CIF"/>
    <s v="OTHER INDUSTRIAL FATTY ALCOHOL VEGAROL 1618 TA (CETO STEARYL ALCOHOL 30:70) PASTILLES"/>
    <n v="38237090"/>
    <n v="16"/>
    <s v="MT"/>
    <s v="USD"/>
    <n v="1320"/>
    <n v="21120"/>
    <n v="6.97"/>
    <n v="700"/>
    <n v="0"/>
    <n v="0"/>
    <s v="Nhava-sheva"/>
    <n v="20413.03"/>
    <n v="66.2"/>
    <m/>
    <n v="9982786"/>
    <s v="10.09.2016"/>
    <s v="BKDN0461162100531876"/>
    <d v="2017-02-17T00:00:00"/>
    <m/>
    <m/>
    <m/>
    <s v="payment not realised"/>
  </r>
  <r>
    <n v="496"/>
    <s v="2016-17"/>
    <s v="VIL"/>
    <s v="VVF/TAL/EXP/0468/16-17"/>
    <d v="2016-09-10T00:00:00"/>
    <x v="5"/>
    <n v="9103750420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39.69"/>
    <s v="MT"/>
    <s v="USD"/>
    <n v="1248"/>
    <n v="49533.119999999995"/>
    <n v="16.350000000000001"/>
    <n v="4200"/>
    <n v="0"/>
    <n v="0"/>
    <s v="Nhava-sheva"/>
    <n v="45316.77"/>
    <n v="66.2"/>
    <m/>
    <n v="9982791"/>
    <s v="10.09.2016"/>
    <s v="BKDN0461162100532050"/>
    <s v="18.02.2017"/>
    <m/>
    <m/>
    <m/>
    <s v="payment not realised"/>
  </r>
  <r>
    <n v="497"/>
    <s v="2016-17"/>
    <s v="VIL"/>
    <s v="VVF/TAL/EXP/0469/16-17"/>
    <d v="2016-09-10T00:00:00"/>
    <x v="5"/>
    <n v="9103750419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19.844999999999999"/>
    <s v="MT"/>
    <s v="USD"/>
    <n v="1502"/>
    <n v="29807.19"/>
    <n v="9.84"/>
    <n v="2100"/>
    <n v="0"/>
    <n v="0"/>
    <s v="Nhava-sheva"/>
    <n v="27697.35"/>
    <n v="66.2"/>
    <m/>
    <n v="9983736"/>
    <s v="10.09.2016"/>
    <s v="BKDN0461162100532051"/>
    <s v="18.02.2017"/>
    <m/>
    <m/>
    <m/>
    <s v="payment not realised"/>
  </r>
  <r>
    <n v="498"/>
    <s v="2016-17"/>
    <s v="VIL"/>
    <s v="VVF/TAL/EXP/0470/16-17"/>
    <d v="2016-09-12T00:00:00"/>
    <x v="5"/>
    <n v="9103750421"/>
    <m/>
    <s v="DTA"/>
    <s v="TALOJA"/>
    <s v="DIRECT"/>
    <s v="BERG &amp; SCHMIDT GMBH &amp; CO. KG"/>
    <s v="france"/>
    <s v="60 Days from B/L date"/>
    <s v="CFR"/>
    <s v="SATRTD - HXADECAN-1-OL (CETYL ALCHL) FATTY ALCOHOL VEGAROL 1698 (CETYL ALCOHOL) PASTILLES / SATRTD - OCTDECN-1-OL (STRYL ALCHL) FATTY ALCOHOL VEGAROL 1898 (STEARYL ALCOHOL) PASTILLES / OTHER INDUSTRIAL FATTY ALCOHOL VEGAROL 1618 TA (CETO STEARYL ALCOHOL) PASTILLES / OTHER INDUSTRIAL FATTY ALCOHOL VEGAROL 1618 50:50 (CETO STEARYL ALCOHOL 50:50) PASTILLES"/>
    <s v="29051700 / 38237090"/>
    <n v="12.75"/>
    <s v="MT"/>
    <s v="USD"/>
    <n v="0"/>
    <n v="18222.5"/>
    <n v="0"/>
    <n v="850"/>
    <n v="0"/>
    <n v="0"/>
    <s v="Nhava-sheva"/>
    <n v="17372.5"/>
    <n v="66.2"/>
    <m/>
    <n v="9993542"/>
    <s v="12.09.2016"/>
    <s v="BKDN0461162100532049"/>
    <s v="18.02.2017"/>
    <m/>
    <m/>
    <m/>
    <s v="payment not realised"/>
  </r>
  <r>
    <n v="499"/>
    <s v="2016-17"/>
    <s v="VIL"/>
    <s v="VVF/TAL/EXP/0471/16-17"/>
    <d v="2016-09-12T00:00:00"/>
    <x v="5"/>
    <n v="9103750422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39.69"/>
    <s v="MT"/>
    <s v="USD"/>
    <n v="1502"/>
    <n v="59614.38"/>
    <n v="19.670000000000002"/>
    <n v="4100"/>
    <n v="0"/>
    <n v="0"/>
    <s v="Nhava-sheva"/>
    <n v="55494.71"/>
    <n v="66.2"/>
    <m/>
    <n v="1002802"/>
    <s v="12.09.2016"/>
    <s v="BKDN0461162100531877"/>
    <d v="2017-02-17T00:00:00"/>
    <m/>
    <m/>
    <m/>
    <s v="payment not realised"/>
  </r>
  <r>
    <n v="500"/>
    <s v="2016-17"/>
    <s v="VIL"/>
    <s v="VVF/TAL/EXP/0472/16-17"/>
    <d v="2016-09-12T00:00:00"/>
    <x v="5"/>
    <n v="9103750424"/>
    <d v="2016-09-16T00:00:00"/>
    <s v="DTA"/>
    <s v="TALOJA"/>
    <s v="DIRECT"/>
    <s v="THODE + SCOBEL GMBH &amp; CO."/>
    <s v="CAMEROUN"/>
    <s v="100% CAD"/>
    <s v="CFR"/>
    <s v="SATRTD - OCTDECN-1-OL (STRYL ALCHL) FATTY ALCOHOL VEGAROL 1898 (STEARYL ALCOHOL) PASTILLES"/>
    <n v="29051700"/>
    <n v="16"/>
    <s v="MT"/>
    <s v="USD"/>
    <n v="1514"/>
    <n v="24224"/>
    <n v="0"/>
    <n v="1050"/>
    <n v="0"/>
    <n v="0"/>
    <s v="Nhava-sheva"/>
    <n v="23174"/>
    <n v="66.2"/>
    <m/>
    <n v="1008955"/>
    <s v="12.09.2016"/>
    <m/>
    <m/>
    <m/>
    <m/>
    <m/>
    <s v="PAYMENT REALISED"/>
  </r>
  <r>
    <n v="501"/>
    <s v="2016-17"/>
    <s v="VIL"/>
    <s v="VVF/TAL/EXP/0473/16-17"/>
    <d v="2016-09-12T00:00:00"/>
    <x v="5"/>
    <n v="9103750423"/>
    <d v="2016-09-18T00:00:00"/>
    <s v="DTA"/>
    <s v="TALOJA"/>
    <s v="DIRECT"/>
    <s v="OPSONIN PHARMA LIMITED."/>
    <s v="BANGLADESH"/>
    <s v="L/C AT Sight"/>
    <s v="CFR"/>
    <s v="OTHER INDUSTRIAL FATTY ALCOHOL VEGAROL 1618 TA (CETO STEARYL ALCOHOL) PASTILLES"/>
    <n v="38237090"/>
    <n v="7"/>
    <s v="MT"/>
    <s v="USD"/>
    <n v="1470"/>
    <n v="10290"/>
    <n v="0"/>
    <n v="350"/>
    <n v="0"/>
    <n v="0"/>
    <s v="Nhava-sheva"/>
    <n v="9940"/>
    <n v="66.2"/>
    <m/>
    <n v="1005749"/>
    <d v="2016-09-12T00:00:00"/>
    <s v="BKDN0461162100532052"/>
    <s v="18.02.2017"/>
    <m/>
    <m/>
    <m/>
    <s v="PAYMENT REALISED"/>
  </r>
  <r>
    <n v="502"/>
    <s v="2016-17"/>
    <s v="VIL"/>
    <s v="VVF/TAL/EXP/0474/16-17"/>
    <d v="2016-09-12T00:00:00"/>
    <x v="5"/>
    <s v="9103750425-426"/>
    <m/>
    <s v="DTA"/>
    <s v="TALOJA"/>
    <s v="DIRECT"/>
    <s v="VVF LLC"/>
    <s v="CANADA"/>
    <s v="90 Days from B/L date"/>
    <s v="CIF"/>
    <s v="SATRTD - HXADECAN-1-OL (CETYL ALCHL) FATTY ALCOHOL VEGAROL 1698 (CETYL ALCOHOL) NF, PASTILLES"/>
    <n v="29051700"/>
    <n v="21.875"/>
    <s v="MT"/>
    <s v="USD"/>
    <n v="1248"/>
    <n v="27300"/>
    <n v="9.01"/>
    <n v="1710"/>
    <n v="0"/>
    <n v="0"/>
    <s v="Nhava-sheva"/>
    <n v="25580.99"/>
    <n v="66.2"/>
    <m/>
    <n v="1009027"/>
    <s v="12.09.2016"/>
    <s v="BKDN0461162100533443"/>
    <d v="2017-03-06T00:00:00"/>
    <m/>
    <m/>
    <m/>
    <s v="payment not realised"/>
  </r>
  <r>
    <n v="503"/>
    <s v="2016-17"/>
    <s v="VIL"/>
    <s v="VVF/TAL/EXP/0475/16-17"/>
    <d v="2016-09-13T00:00:00"/>
    <x v="5"/>
    <s v="9103750425-426"/>
    <m/>
    <s v="DTA"/>
    <s v="TALOJA"/>
    <s v="DIRECT"/>
    <s v="VVF LLC"/>
    <s v="CANADA"/>
    <s v="90 Days from B/L date"/>
    <s v="CIF"/>
    <s v="SATRTD - HXADECAN-1-OL (CETYL ALCHL) FATTY ALCOHOL VEGAROL 1698 (CETYL ALCOHOL) NF, PASTILLES"/>
    <n v="29051700"/>
    <n v="21.875"/>
    <s v="MT"/>
    <s v="USD"/>
    <n v="1248"/>
    <n v="27300"/>
    <n v="9.01"/>
    <n v="1710"/>
    <n v="0"/>
    <n v="0"/>
    <s v="Nhava-sheva"/>
    <n v="25580.99"/>
    <n v="66.2"/>
    <m/>
    <n v="1015158"/>
    <s v="13.09.2016"/>
    <s v="BKDN0461162100533444"/>
    <d v="2017-03-06T00:00:00"/>
    <m/>
    <m/>
    <m/>
    <s v="payment not realised"/>
  </r>
  <r>
    <n v="504"/>
    <s v="2016-17"/>
    <s v="VIL"/>
    <s v="VVF/TAL/EXP/0476/16-17"/>
    <d v="2016-09-13T00:00:00"/>
    <x v="5"/>
    <n v="9103750427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19.844999999999999"/>
    <s v="MT"/>
    <s v="USD"/>
    <n v="1467"/>
    <n v="29112.614999999998"/>
    <n v="9.61"/>
    <n v="1450"/>
    <n v="0"/>
    <n v="0"/>
    <s v="Nhava-sheva"/>
    <n v="27653.004999999997"/>
    <n v="66.2"/>
    <m/>
    <n v="1016985"/>
    <s v="13.09.2016"/>
    <s v="BKDN0461162100532053"/>
    <s v="18.02.2017"/>
    <m/>
    <m/>
    <m/>
    <s v="payment not realised"/>
  </r>
  <r>
    <n v="505"/>
    <s v="2016-17"/>
    <s v="VIL"/>
    <s v="VVF/TAL/EXP/0477/16-17"/>
    <d v="2016-09-13T00:00:00"/>
    <x v="5"/>
    <n v="9103750428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19.844999999999999"/>
    <s v="MT"/>
    <s v="USD"/>
    <n v="1508"/>
    <n v="29926.26"/>
    <n v="9.8800000000000008"/>
    <n v="2200"/>
    <n v="0"/>
    <n v="0"/>
    <s v="Nhava-sheva"/>
    <n v="27716.379999999997"/>
    <n v="66.2"/>
    <m/>
    <n v="1019219"/>
    <s v="13.09.2016"/>
    <s v="BKDN0461162100531878"/>
    <d v="2017-02-17T00:00:00"/>
    <m/>
    <m/>
    <m/>
    <s v="payment not realised"/>
  </r>
  <r>
    <n v="506"/>
    <s v="2016-17"/>
    <s v="VIL"/>
    <s v="VVF/TAL/EXP/0478/16-17"/>
    <d v="2016-09-13T00:00:00"/>
    <x v="5"/>
    <n v="9103750429"/>
    <d v="2016-09-20T00:00:00"/>
    <s v="DTA"/>
    <s v="TALOJA"/>
    <s v="DIRECT"/>
    <s v="INDUSTRIAL QUIMICA LASEM, S.A.U."/>
    <s v="SPAIN"/>
    <s v="30 Days from B/L date"/>
    <s v="CIF"/>
    <s v="OTHER INDUSTRIAL MONOCARBOXYLIC FATTY ACID DISTILLED FATTY ACID - C8/C10 (CAPRYLIC CAPRIC ACID)"/>
    <n v="38231900"/>
    <n v="39.74"/>
    <s v="MT"/>
    <s v="USD"/>
    <n v="4170"/>
    <n v="165715.80000000002"/>
    <n v="54.69"/>
    <n v="2900"/>
    <n v="0"/>
    <n v="0"/>
    <s v="Nhava-sheva"/>
    <n v="162761.11000000002"/>
    <n v="66.2"/>
    <m/>
    <n v="1019251"/>
    <d v="2016-09-13T00:00:00"/>
    <s v="BKDN0461162100532057"/>
    <s v="18.02.2017"/>
    <m/>
    <m/>
    <m/>
    <s v="payment not realised"/>
  </r>
  <r>
    <n v="507"/>
    <s v="2016-17"/>
    <s v="VIL"/>
    <s v="VVF/TAL/EXP/0479/16-17"/>
    <d v="2016-09-13T00:00:00"/>
    <x v="5"/>
    <n v="9103750430"/>
    <d v="2016-09-20T00:00:00"/>
    <s v="DTA"/>
    <s v="TALOJA"/>
    <s v="DIRECT"/>
    <s v="INDUSTRIAL QUIMICA LASEM, S.A.U."/>
    <s v="SPAIN"/>
    <s v="30 Days from B/L date"/>
    <s v="CIF"/>
    <s v="OCTOIC ACID (CAPRYLIC ACID) DISTILLED FATTY ACID - C8 (CAPRYLIC ACID 99%)"/>
    <n v="29159020"/>
    <n v="19.91"/>
    <s v="MT"/>
    <s v="USD"/>
    <n v="5273"/>
    <n v="104985.43000000001"/>
    <n v="34.65"/>
    <n v="1450"/>
    <n v="0"/>
    <n v="0"/>
    <s v="Nhava-sheva"/>
    <n v="103500.78000000001"/>
    <n v="66.2"/>
    <m/>
    <n v="1020272"/>
    <d v="2016-09-13T00:00:00"/>
    <s v="BKDN0461162100532058"/>
    <s v="18.02.2017"/>
    <m/>
    <m/>
    <m/>
    <s v="payment not realised"/>
  </r>
  <r>
    <n v="508"/>
    <s v="2016-17"/>
    <s v="VIL"/>
    <s v="VVF/TAL/EXP/0480/16-17"/>
    <d v="2016-09-13T00:00:00"/>
    <x v="5"/>
    <n v="9103750431"/>
    <m/>
    <s v="DTA"/>
    <s v="TALOJA"/>
    <s v="DIRECT"/>
    <s v="VVF LLC"/>
    <s v="USA"/>
    <s v="90 Days from B/L date"/>
    <s v="CIF"/>
    <s v="SATRTD - HXADECAN-1-OL (CETYL ALCHL) FATTY ALCOHOL VEGAROL 1698 (CETYL ALCOHOL) NF, PASTILLES/SATRTD - OCTDECN-1-OL (STRYL ALCHL) FATTY ALCOHOL VEGAROL 1898 (STEARYL ALCOHOL) NF, PASTILLES"/>
    <n v="29051700"/>
    <n v="18.141999999999999"/>
    <s v="MT"/>
    <s v="USD"/>
    <n v="0"/>
    <n v="28251.644999999997"/>
    <n v="9.32"/>
    <n v="1450"/>
    <n v="0"/>
    <n v="0"/>
    <s v="Nhava-sheva"/>
    <n v="26792.324999999997"/>
    <n v="66.2"/>
    <m/>
    <n v="1021734"/>
    <s v="13.09.2016"/>
    <s v="BKDN0461162100532054"/>
    <s v="18.02.2017"/>
    <m/>
    <m/>
    <m/>
    <s v="payment not realised"/>
  </r>
  <r>
    <n v="509"/>
    <s v="2016-17"/>
    <s v="VIL"/>
    <s v="VVF/TAL/EXP/0481/16-17"/>
    <d v="2016-09-14T00:00:00"/>
    <x v="5"/>
    <n v="9103750432"/>
    <d v="2016-09-19T00:00:00"/>
    <s v="DTA"/>
    <s v="TALOJA"/>
    <s v="DIRECT"/>
    <s v="SIYEZA FINE CHEM (PTY) LTD."/>
    <s v="SOUTH AFRICA"/>
    <s v="100% CAD"/>
    <s v="CIF"/>
    <s v="OTHER INDUSTRIAL FATTY ALCOHOL VEGAROL 1618 TA (CETO STEARYL ALCOHOL) PASTILLES / SATRTD - HXADECAN-1-OL (CETYL ALCHL) FATTY ALCOHOL VEGAROL 1698 (CETYL ALCOHOL) PASTILLES"/>
    <s v="38237090/29051700"/>
    <n v="15"/>
    <s v="MT"/>
    <s v="USD"/>
    <n v="0"/>
    <n v="20610"/>
    <n v="6.8"/>
    <n v="410"/>
    <n v="0"/>
    <n v="0"/>
    <s v="Nhava-sheva"/>
    <n v="20193.2"/>
    <n v="66.2"/>
    <m/>
    <n v="1039250"/>
    <d v="2016-09-14T00:00:00"/>
    <s v="BKDN0461162100532055"/>
    <s v="18.02.2017"/>
    <m/>
    <m/>
    <m/>
    <s v="PAYMENT REALISED"/>
  </r>
  <r>
    <n v="510"/>
    <s v="2016-17"/>
    <s v="VIL"/>
    <s v="VVF/TAL/EXP/0482/16-17"/>
    <d v="2016-09-14T00:00:00"/>
    <x v="5"/>
    <s v="9103750434-435"/>
    <m/>
    <s v="DTA"/>
    <s v="TALOJA"/>
    <s v="DIRECT"/>
    <s v="IXOM PERU S.A.C."/>
    <s v="peru"/>
    <s v="60 Days from B/L date"/>
    <s v="CFR"/>
    <s v="SATRTD - HXADECAN-1-OL (CETYL ALCHL) FATTY ALCOHOL VEGAROL 1698 (CETYL ALCOHOL) PASTILLES"/>
    <n v="29051700"/>
    <n v="12"/>
    <s v="MT"/>
    <s v="USD"/>
    <n v="1415"/>
    <n v="16980"/>
    <n v="0"/>
    <n v="900"/>
    <n v="0"/>
    <n v="0"/>
    <s v="Nhava-sheva"/>
    <n v="16080"/>
    <n v="66.2"/>
    <m/>
    <n v="1039232"/>
    <s v="14.09.2016"/>
    <s v="BKDN0461162100533440"/>
    <d v="2017-03-06T00:00:00"/>
    <m/>
    <m/>
    <m/>
    <s v="payment not realised"/>
  </r>
  <r>
    <n v="510"/>
    <s v="2016-17"/>
    <s v="VIL"/>
    <s v="VVF/BULK/EXP/009/16-17"/>
    <d v="2016-09-14T00:00:00"/>
    <x v="5"/>
    <n v="9106750006"/>
    <m/>
    <s v="DTA"/>
    <s v="SION"/>
    <s v="DIRECT-BULK"/>
    <s v="IRAN CHEMICAL AND PETROCHEMICAL IND'S CO."/>
    <s v="IRAN"/>
    <s v="L/C AT Sight"/>
    <s v="CFR"/>
    <s v="FATTY ALCOHOL ETHOXYLATE (2)"/>
    <n v="34021300"/>
    <n v="39.6"/>
    <s v="MT"/>
    <s v="INR"/>
    <n v="132300"/>
    <n v="5239080"/>
    <n v="0"/>
    <n v="49650"/>
    <n v="0"/>
    <n v="118800"/>
    <s v="Nhava-sheva"/>
    <n v="5189430"/>
    <n v="1"/>
    <m/>
    <n v="1042019"/>
    <d v="2016-09-14T00:00:00"/>
    <s v="UCBA0000003160215656"/>
    <d v="2016-10-27T00:00:00"/>
    <s v="00031617C0665"/>
    <n v="5227890.88"/>
    <d v="2016-10-26T00:00:00"/>
    <m/>
  </r>
  <r>
    <n v="511"/>
    <s v="2016-17"/>
    <s v="VIL"/>
    <s v="VVF/TAL/EXP/0483/16-17"/>
    <d v="2016-09-14T00:00:00"/>
    <x v="5"/>
    <n v="9103750433"/>
    <m/>
    <s v="DTA"/>
    <s v="TALOJA"/>
    <s v="DIRECT"/>
    <s v="INTERCHEM PRIMA MITRA PT."/>
    <s v="Indonesia"/>
    <s v="L/C AT Sight"/>
    <s v="CIF"/>
    <s v="OTHER INDUSTRIAL FATTY ALCOHOL VEGAROL 1618 50:50 (CETO STEARYL ALCOHOL 50:50) PASTILLES/OTHER INDUSTRIAL FATTY ALCOHOL VEGAROL 1618 TA (CETO STEARYL ALCOHOL 30:70) PASTILLES"/>
    <s v="38237090/ "/>
    <n v="12"/>
    <s v="MT"/>
    <s v="USD"/>
    <n v="1425"/>
    <n v="17100"/>
    <n v="5.64"/>
    <n v="60"/>
    <n v="0"/>
    <n v="0"/>
    <s v="Nhava-sheva"/>
    <n v="17034.36"/>
    <n v="66.2"/>
    <m/>
    <n v="1043408"/>
    <s v="14.09.2016"/>
    <s v="BKID0000160160977501"/>
    <d v="2016-10-10T00:00:00"/>
    <s v="0160FBN16000163"/>
    <n v="16910"/>
    <d v="2016-10-07T00:00:00"/>
    <s v="fully uploaded"/>
  </r>
  <r>
    <n v="512"/>
    <s v="2016-17"/>
    <s v="VIL"/>
    <s v="VVF/TAL/EXP/0484/16-17"/>
    <d v="2016-09-15T00:00:00"/>
    <x v="5"/>
    <s v="9103750434-435"/>
    <m/>
    <s v="DTA"/>
    <s v="TALOJA"/>
    <s v="DIRECT"/>
    <s v="IXOM PERU S.A.C."/>
    <s v="peru"/>
    <s v="60 Days from B/L date"/>
    <s v="CFR"/>
    <s v="OTHER ARTFCL WAXES AND PREPD WAXES NES. VEGAROL EW 100 (EMULSIFYING WAX) "/>
    <n v="34049090"/>
    <n v="12"/>
    <s v="MT"/>
    <s v="USD"/>
    <n v="2070"/>
    <n v="24840"/>
    <n v="0"/>
    <n v="900"/>
    <n v="0"/>
    <n v="0"/>
    <s v="Nhava-sheva"/>
    <n v="23940"/>
    <n v="66.2"/>
    <m/>
    <n v="1048065"/>
    <s v="14.09.2016"/>
    <s v="BKDN0461162100533441"/>
    <d v="2017-03-06T00:00:00"/>
    <m/>
    <m/>
    <m/>
    <s v="payment not realised"/>
  </r>
  <r>
    <n v="513"/>
    <s v="2016-17"/>
    <s v="VIL"/>
    <s v="VVF/TAL/EXP/0485/16-17"/>
    <d v="2016-09-15T00:00:00"/>
    <x v="5"/>
    <s v="SEZ SUPPLY"/>
    <m/>
    <s v="DTA"/>
    <s v="TALOJA"/>
    <s v="DIRECT"/>
    <m/>
    <m/>
    <m/>
    <m/>
    <m/>
    <m/>
    <m/>
    <m/>
    <m/>
    <m/>
    <n v="0"/>
    <m/>
    <m/>
    <m/>
    <m/>
    <s v="Nhava-sheva"/>
    <n v="0"/>
    <n v="66.2"/>
    <m/>
    <s v="SEZ SUPPLY"/>
    <m/>
    <s v="SEZ SUPPLY"/>
    <m/>
    <m/>
    <m/>
    <m/>
    <s v="payment not realised"/>
  </r>
  <r>
    <n v="514"/>
    <s v="2016-17"/>
    <s v="VIL"/>
    <s v="VVF/TAL/EXP/0486/16-17"/>
    <d v="2016-09-15T00:00:00"/>
    <x v="5"/>
    <n v="9103750436"/>
    <m/>
    <s v="DTA"/>
    <s v="TALOJA"/>
    <s v="DIRECT"/>
    <s v="UNIVAR BRASIL LTDA"/>
    <s v="BRAZIL"/>
    <s v="BALANCE 70% - 30 DAYS FROM BL DATE"/>
    <s v="CFR"/>
    <s v="SATRTD - HXADECAN-1-OL (CETYL ALCHL) FATTY ALCOHOL VEGAROL 1698 (CETYL ALCOHOL) PASTILLES"/>
    <n v="29051700"/>
    <n v="52"/>
    <s v="MT"/>
    <s v="USD"/>
    <n v="1260"/>
    <n v="65520"/>
    <n v="0"/>
    <n v="2700"/>
    <n v="0"/>
    <n v="0"/>
    <s v="Nhava-sheva"/>
    <n v="62820"/>
    <n v="66.2"/>
    <m/>
    <n v="1048070"/>
    <s v="14.09.2016"/>
    <s v="BKDN0461162100532059"/>
    <s v="18.02.2017"/>
    <m/>
    <m/>
    <m/>
    <s v="payment not realised"/>
  </r>
  <r>
    <n v="515"/>
    <s v="2016-17"/>
    <s v="VIL"/>
    <s v="VVF/TAL/EXP/0487/16-17"/>
    <d v="2016-09-15T00:00:00"/>
    <x v="5"/>
    <n v="9103750440"/>
    <m/>
    <s v="DTA"/>
    <s v="TALOJA"/>
    <s v="DIRECT"/>
    <s v="INTERBEAUTY COSMETICS LTD."/>
    <s v="ISRAEL"/>
    <s v="60 Days from B/L date"/>
    <s v="CIF"/>
    <s v="SATRTD - HXADECAN-1-OL (CETYL ALCHL) FATTY ALCOHOL VEGAROL 1698 (CETYL ALCOHOL) PASTILLES/ SATRTD - OCTDECN-1-OL (STRYL ALCHL) FATTY ALCOHOL VEGAROL 1898 STEARYL ALCOHOL) PASTILLES "/>
    <n v="29051700"/>
    <n v="0.97499999999999998"/>
    <s v="MT"/>
    <s v="USD"/>
    <n v="0"/>
    <n v="1830"/>
    <n v="0.6"/>
    <n v="50"/>
    <n v="0"/>
    <n v="0"/>
    <s v="Nhava-sheva"/>
    <n v="1779.4"/>
    <n v="66.2"/>
    <m/>
    <n v="1063719"/>
    <s v="15.09.2016"/>
    <m/>
    <m/>
    <m/>
    <m/>
    <m/>
    <s v="payment not realised"/>
  </r>
  <r>
    <n v="516"/>
    <s v="2016-17"/>
    <s v="VIL"/>
    <s v="VVF/TAL/EXP/0488/16-17"/>
    <d v="2016-09-15T00:00:00"/>
    <x v="5"/>
    <n v="9103750437"/>
    <m/>
    <s v="DTA"/>
    <s v="TALOJA"/>
    <s v="DIRECT"/>
    <s v="PETAL AGROTECH LTD."/>
    <s v="NIGERIA"/>
    <s v="ADVANCE"/>
    <s v="CFR"/>
    <s v="SATRTD - HXADECAN-1-OL (CETYL ALCHL) FATTY ALCOHOL VEGAROL 1698 (CETYL ALCOHOL) PASTILLES/OTHER INDUSTRIAL FATTY ALCOHOL VEGAROL 1618 TA (CETO STEARYL ALCOHOL) PASTILLES"/>
    <s v="29051700/38237090"/>
    <n v="32"/>
    <s v="MT"/>
    <s v="USD"/>
    <n v="0"/>
    <n v="47440"/>
    <n v="0"/>
    <n v="1900"/>
    <n v="0"/>
    <n v="0"/>
    <s v="Nhava-sheva"/>
    <n v="45540"/>
    <n v="66.2"/>
    <m/>
    <n v="1064445"/>
    <s v="15.09.2016"/>
    <s v="BKDN0461162100531879"/>
    <d v="2017-02-17T00:00:00"/>
    <m/>
    <m/>
    <m/>
    <s v="payment not realised"/>
  </r>
  <r>
    <n v="517"/>
    <s v="2016-17"/>
    <s v="VIL"/>
    <s v="VVF/TAL/EXP/0489/16-17"/>
    <d v="2016-09-15T00:00:00"/>
    <x v="5"/>
    <n v="9103750441"/>
    <m/>
    <s v="DTA"/>
    <s v="TALOJA"/>
    <s v="DIRECT"/>
    <s v="VVF LLC"/>
    <s v="USA"/>
    <s v="90 Days from B/L date"/>
    <s v="CIF"/>
    <s v="SATRTD - HXADECAN-1-OL (CETYL ALCHL) FATTY ALCOHOL VEGAROL 1698 (MB) (CETYL ALCOHOL) NF, PASTILLES"/>
    <n v="29051700"/>
    <n v="39.69"/>
    <s v="MT"/>
    <s v="USD"/>
    <n v="1543"/>
    <n v="61241.67"/>
    <n v="20.21"/>
    <n v="2900"/>
    <n v="0"/>
    <n v="0"/>
    <s v="Nhava-sheva"/>
    <n v="58321.46"/>
    <n v="66.2"/>
    <m/>
    <n v="1064437"/>
    <s v="15.09.2016"/>
    <s v="BKDN0461162100532056"/>
    <s v="18.02.2017"/>
    <m/>
    <m/>
    <m/>
    <s v="payment not realised"/>
  </r>
  <r>
    <n v="518"/>
    <s v="2016-17"/>
    <s v="VIL"/>
    <s v="VVF/TAL/EXP/0490/16-17"/>
    <d v="2016-09-15T00:00:00"/>
    <x v="5"/>
    <s v="9103750438-439"/>
    <m/>
    <s v="DTA"/>
    <s v="TALOJA"/>
    <s v="DIRECT"/>
    <s v="UNIVAR BRASIL LTDA"/>
    <s v="BRAZIL"/>
    <s v="BALANCE 70% - 30 DAYS FROM BL DATE"/>
    <s v="CFR"/>
    <s v="OTHER INDUSTRIAL FATTY ALCOHOL VEGAROL 1618 TA (CETO STEARYL ALCOHOL) PASTILLES"/>
    <n v="38237090"/>
    <n v="26"/>
    <s v="MT"/>
    <s v="USD"/>
    <n v="1250"/>
    <n v="32500"/>
    <n v="0"/>
    <n v="1400"/>
    <n v="0"/>
    <n v="0"/>
    <s v="Nhava-sheva"/>
    <n v="31100"/>
    <n v="66.2"/>
    <m/>
    <n v="1072138"/>
    <s v="16.09.2016"/>
    <s v="BKDN0461162100533452"/>
    <d v="2017-03-06T00:00:00"/>
    <m/>
    <m/>
    <m/>
    <s v="PAYMENT REALISED"/>
  </r>
  <r>
    <n v="519"/>
    <s v="2016-17"/>
    <s v="VIL"/>
    <s v="VVF/TAL/EXP/0491/16-17"/>
    <d v="2016-09-16T00:00:00"/>
    <x v="5"/>
    <s v="9103750438-439"/>
    <m/>
    <s v="DTA"/>
    <s v="TALOJA"/>
    <s v="DIRECT"/>
    <s v="UNIVAR BRASIL LTDA"/>
    <s v="BRAZIL"/>
    <s v="30% ADV;70% CAD"/>
    <s v="CFR"/>
    <s v="OTHER INDUSTRIAL FATTY ALCOHOL VEGAROL 1618 TA (CETO STEARYL ALCOHOL) PASTILLES"/>
    <n v="38237090"/>
    <n v="26"/>
    <s v="MT"/>
    <s v="USD"/>
    <n v="1250"/>
    <n v="32500"/>
    <n v="0"/>
    <n v="1400"/>
    <n v="0"/>
    <n v="0"/>
    <s v="Nhava-sheva"/>
    <n v="31100"/>
    <n v="66.05"/>
    <m/>
    <n v="1077627"/>
    <s v="16.09.2016"/>
    <s v="BKDN0461162100533453"/>
    <d v="2017-03-06T00:00:00"/>
    <m/>
    <m/>
    <m/>
    <s v="PAYMENT REALISED"/>
  </r>
  <r>
    <n v="520"/>
    <s v="2016-17"/>
    <s v="VIL"/>
    <s v="VVF/TAL/EXP/0492/16-17"/>
    <d v="2016-09-16T00:00:00"/>
    <x v="5"/>
    <n v="9103750442"/>
    <m/>
    <s v="DTA"/>
    <s v="TALOJA"/>
    <s v="DIRECT"/>
    <s v="HIMFARMINVEST LLC"/>
    <s v="Ukraine"/>
    <s v="ADVANCE"/>
    <s v="CIF"/>
    <s v="OTHER INDUSTRIAL FATTY ALCOHOL VEGAROL 1618 TA (CETO STEARYL ALCOHOL 30:70) PASTILLES/ OTHER INDUSTRIAL FATTY ALCOHOL VEGAROL 1618 50:50 (CETO STEARYL ALCOHOL 50:50) PASTILLES"/>
    <n v="38237090"/>
    <n v="16"/>
    <s v="MT"/>
    <s v="USD"/>
    <n v="0"/>
    <n v="22320"/>
    <n v="7.37"/>
    <n v="750"/>
    <n v="0"/>
    <n v="0"/>
    <m/>
    <n v="21562.63"/>
    <n v="66.05"/>
    <m/>
    <n v="1085697"/>
    <s v="16.09.2016"/>
    <s v="BKDN0461162100531880"/>
    <d v="2017-02-17T00:00:00"/>
    <m/>
    <m/>
    <m/>
    <s v="payment not realised"/>
  </r>
  <r>
    <n v="521"/>
    <s v="2016-17"/>
    <s v="VIL"/>
    <s v="VVF/TAL/EXP/0493/16-17"/>
    <d v="2016-09-16T00:00:00"/>
    <x v="5"/>
    <n v="9103750443"/>
    <m/>
    <s v="DTA"/>
    <s v="TALOJA"/>
    <s v="DIRECT"/>
    <s v="COSMOPHARM LTD."/>
    <s v="ISRAEL"/>
    <s v="100% CAD"/>
    <s v="CIF"/>
    <s v="SATRTD - HXADECAN-1-OL (CETYL ALCHL) FATTY ALCOHOL VEGAROL 1698 (CETYL ALCOHOL) PASTILLES"/>
    <n v="29051700"/>
    <n v="12"/>
    <s v="MT"/>
    <s v="USD"/>
    <n v="1445"/>
    <n v="17340"/>
    <n v="5.72"/>
    <n v="760"/>
    <n v="0"/>
    <n v="420"/>
    <m/>
    <n v="16574.28"/>
    <n v="66.05"/>
    <m/>
    <n v="1089180"/>
    <s v="16.09.2016"/>
    <s v="BKDN0461162100532060"/>
    <s v="18.02.2017"/>
    <m/>
    <m/>
    <m/>
    <s v="payment not realised"/>
  </r>
  <r>
    <n v="522"/>
    <s v="2016-17"/>
    <s v="VIL"/>
    <s v="VVF/TAL/EXP/0494/16-17"/>
    <d v="2016-09-16T00:00:00"/>
    <x v="5"/>
    <s v="9103750445-446"/>
    <m/>
    <s v="DTA"/>
    <s v="TALOJA"/>
    <s v="DIRECT"/>
    <s v="ESFAHAN COPOLYMER"/>
    <s v="IRAN"/>
    <s v="L/C AT Sight"/>
    <s v="CFR"/>
    <s v="OTHER INDUSTRIAL FATTY ALCOHOL FATTY ALCOHOL C1214 (LAURYL MYRISTYL ALCOHOL) "/>
    <n v="38237090"/>
    <n v="39.07"/>
    <s v="MT"/>
    <s v="INR"/>
    <n v="123950"/>
    <n v="4842726.5"/>
    <n v="0"/>
    <n v="49537.5"/>
    <n v="0"/>
    <n v="226019.95"/>
    <s v="Nhava sheva"/>
    <n v="4793189"/>
    <n v="1"/>
    <m/>
    <n v="1089173"/>
    <s v="16.09.2016"/>
    <s v="UCBA0000003160215652"/>
    <d v="2016-10-27T00:00:00"/>
    <s v="00031617C0645"/>
    <n v="4822124.96"/>
    <d v="2016-10-26T00:00:00"/>
    <s v="fully uploaded"/>
  </r>
  <r>
    <n v="523"/>
    <s v="2016-17"/>
    <s v="VIL"/>
    <s v="VVF/TAL/EXP/0495/16-17"/>
    <d v="2016-09-17T00:00:00"/>
    <x v="5"/>
    <n v="9103750450"/>
    <m/>
    <s v="DTA"/>
    <s v="TALOJA"/>
    <s v="DIRECT"/>
    <s v="KEMCARE LIMITED."/>
    <s v="United Kingdom"/>
    <s v="100% CAD"/>
    <s v="FOB"/>
    <s v="SATRTD - HXADECAN-1-OL (CETYL ALCHL) FATTY ALCOHOL VEGAROL 1698 (CETYL ALCOHOL) PASTILLES/OTHER INDUSTRIAL FATTY ALCOHOL VEGAROL 1618 50:50 (CETO STEARYL ALCOHOL 50:50) PASTILLES"/>
    <s v="29051700/ 38237090"/>
    <n v="12"/>
    <s v="MT"/>
    <s v="INR"/>
    <n v="1370"/>
    <n v="16440"/>
    <n v="0"/>
    <n v="0"/>
    <n v="0"/>
    <n v="0"/>
    <s v="Nhava sheva"/>
    <n v="16440"/>
    <n v="1"/>
    <m/>
    <n v="1103354"/>
    <s v="17.09.2016"/>
    <s v="BKDN0461162100531886"/>
    <d v="2017-02-17T00:00:00"/>
    <m/>
    <m/>
    <m/>
    <s v="payment not realised"/>
  </r>
  <r>
    <n v="524"/>
    <s v="2016-17"/>
    <s v="VIL"/>
    <s v="VVF/TAL/EXP/0496/16-17"/>
    <d v="2016-09-17T00:00:00"/>
    <x v="5"/>
    <s v="9103750445-446"/>
    <m/>
    <s v="DTA"/>
    <s v="TALOJA"/>
    <s v="DIRECT"/>
    <s v="ESFAHAN COPOLYMER, KAJ BUILDING,"/>
    <s v="IRAN"/>
    <s v="L/C AT Sight"/>
    <s v="CFR"/>
    <s v="OTHER INDUSTRIAL FATTY ALCOHOL FATTY ALCOHOL C1214 (LAURYL MYRISTYL ALCOHOL)"/>
    <n v="38237090"/>
    <n v="58.74"/>
    <s v="MT"/>
    <s v="INR"/>
    <n v="123950"/>
    <n v="7280823"/>
    <n v="0"/>
    <n v="74306.25"/>
    <n v="0"/>
    <n v="339810.9"/>
    <m/>
    <n v="7206516.75"/>
    <n v="1"/>
    <m/>
    <n v="1105962"/>
    <s v="17.09.2016"/>
    <s v="UCBA0000003160215653"/>
    <d v="2016-10-27T00:00:00"/>
    <s v="00031617C0645"/>
    <n v="7280823"/>
    <d v="2016-10-26T00:00:00"/>
    <s v="fully uploaded"/>
  </r>
  <r>
    <n v="525"/>
    <s v="2016-17"/>
    <s v="VIL"/>
    <s v="VVF/TAL/EXP/0497/16-17"/>
    <d v="2016-09-17T00:00:00"/>
    <x v="5"/>
    <n v="9103750448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19.844999999999999"/>
    <s v="MT"/>
    <s v="USD"/>
    <n v="1502"/>
    <n v="29807.19"/>
    <n v="9.84"/>
    <n v="2250"/>
    <n v="0"/>
    <n v="0"/>
    <m/>
    <n v="27547.35"/>
    <n v="66.05"/>
    <m/>
    <n v="1108526"/>
    <s v="17.09.2016"/>
    <s v="BKDN0461162100533426"/>
    <d v="2017-03-06T00:00:00"/>
    <m/>
    <m/>
    <m/>
    <s v="payment not realised"/>
  </r>
  <r>
    <n v="526"/>
    <s v="2016-17"/>
    <s v="VIL"/>
    <s v="VVF/TAL/EXP/0498/16-17"/>
    <d v="2016-09-17T00:00:00"/>
    <x v="5"/>
    <n v="9103750447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39.69"/>
    <s v="MT"/>
    <s v="USD"/>
    <n v="1248"/>
    <n v="49533.119999999995"/>
    <n v="16.350000000000001"/>
    <n v="4500"/>
    <n v="0"/>
    <n v="0"/>
    <m/>
    <n v="45016.77"/>
    <n v="66.05"/>
    <m/>
    <n v="1108538"/>
    <s v="17.09.2016"/>
    <s v="BKDN0461162100532063"/>
    <s v="18.02.2017"/>
    <m/>
    <m/>
    <m/>
    <s v="payment not realised"/>
  </r>
  <r>
    <n v="527"/>
    <s v="2016-17"/>
    <s v="VIL"/>
    <s v="VVF/TAL/EXP/0499/16-17"/>
    <d v="2016-09-17T00:00:00"/>
    <x v="5"/>
    <n v="9103750444"/>
    <m/>
    <s v="DTA"/>
    <s v="TALOJA"/>
    <s v="DIRECT"/>
    <s v="PETER CREMER (S) GMBH"/>
    <s v="IVORY COAST"/>
    <s v="100% CAD"/>
    <s v="CFR"/>
    <s v="SATRTD - OCTDECN-1-OL (STRYL ALCHL) FATTY ALCOHOL VEGAROL 1898 (STEARYL ALCOHOL) PASTILLES"/>
    <n v="29051700"/>
    <n v="48"/>
    <s v="MT"/>
    <s v="USD"/>
    <n v="1460"/>
    <n v="70080"/>
    <n v="0"/>
    <n v="2250"/>
    <n v="0"/>
    <n v="0"/>
    <m/>
    <n v="67830"/>
    <n v="66.05"/>
    <m/>
    <n v="1108528"/>
    <s v="17.09.2016"/>
    <s v="BKDN0461162100532062"/>
    <s v="18.02.2017"/>
    <m/>
    <m/>
    <m/>
    <s v="payment not realised"/>
  </r>
  <r>
    <n v="528"/>
    <s v="2016-17"/>
    <s v="VIL"/>
    <s v="VVF/TAL/EXP/0500/16-17"/>
    <d v="2016-09-19T00:00:00"/>
    <x v="5"/>
    <s v="9103750449 &amp; 452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59.534999999999997"/>
    <s v="MT"/>
    <s v="USD"/>
    <n v="1406"/>
    <n v="83706.209999999992"/>
    <n v="27.62"/>
    <n v="6450"/>
    <n v="0"/>
    <n v="0"/>
    <m/>
    <n v="77228.59"/>
    <n v="66.05"/>
    <m/>
    <n v="1126671"/>
    <s v="19.09.2016"/>
    <s v="BKDN0461162100533469"/>
    <d v="2017-03-06T00:00:00"/>
    <m/>
    <m/>
    <m/>
    <s v="payment not realised"/>
  </r>
  <r>
    <n v="529"/>
    <s v="2016-17"/>
    <s v="VIL"/>
    <s v="VVF/TAL/EXP/0501/16-17"/>
    <d v="2016-09-19T00:00:00"/>
    <x v="5"/>
    <n v="9103750451"/>
    <m/>
    <s v="DTA"/>
    <s v="TALOJA"/>
    <s v="DIRECT"/>
    <s v="BASF ESPANOLA S.L."/>
    <s v="SPAIN"/>
    <s v="30 Days from B/L date"/>
    <s v="CIF"/>
    <s v="OTHER SATRDT ACYLC MNOCRBIXYLC ACDS DISTILLED FATTY ACID - C10 (CAPRIC ACID 99%)"/>
    <n v="29159090"/>
    <n v="97.84"/>
    <s v="MT"/>
    <s v="USD"/>
    <n v="3100"/>
    <n v="303304"/>
    <n v="100.09"/>
    <n v="4250"/>
    <n v="0"/>
    <n v="0"/>
    <m/>
    <n v="298953.90999999997"/>
    <n v="66.05"/>
    <m/>
    <n v="1132581"/>
    <s v="19.09.2016"/>
    <s v="BKDN0461162100533489"/>
    <d v="2017-03-06T00:00:00"/>
    <m/>
    <m/>
    <m/>
    <s v="PAYMENT REALISED"/>
  </r>
  <r>
    <n v="529"/>
    <s v="2016-17"/>
    <s v="VIL"/>
    <s v="VVF/BULK/EXP/010/16-17"/>
    <d v="2016-09-19T00:00:00"/>
    <x v="5"/>
    <n v="9106750007"/>
    <m/>
    <s v="DTA"/>
    <s v="SION"/>
    <s v="DIRECT-BULK"/>
    <s v="PAKSHOO INDUSTRIAL GROUP"/>
    <s v="IRAN"/>
    <s v="ADVANCE"/>
    <s v="CFR"/>
    <s v="FATTY ALCOHOL ETHOXYLATE (2)"/>
    <n v="34021300"/>
    <n v="59.4"/>
    <s v="MT"/>
    <s v="INR"/>
    <n v="132300"/>
    <n v="7858620"/>
    <m/>
    <n v="74306.25"/>
    <m/>
    <n v="178200"/>
    <s v="Nhava-sheva"/>
    <m/>
    <n v="66.05"/>
    <m/>
    <n v="1122579"/>
    <d v="2016-09-19T00:00:00"/>
    <s v="BKDN0461162100535372"/>
    <d v="2017-03-21T00:00:00"/>
    <s v="116217XSC000126"/>
    <n v="13097038"/>
    <d v="2016-09-19T00:00:00"/>
    <m/>
  </r>
  <r>
    <n v="529"/>
    <s v="2016-17"/>
    <s v="VIL"/>
    <s v="VVF/BULK/EXP/011/16-17"/>
    <d v="2016-09-19T00:00:00"/>
    <x v="5"/>
    <n v="9106750007"/>
    <m/>
    <s v="DTA"/>
    <s v="SION"/>
    <s v="DIRECT-BULK"/>
    <s v="PAKSHOO INDUSTRIAL GROUP"/>
    <s v="IRAN"/>
    <s v="ADVANCE"/>
    <s v="CFR"/>
    <s v="FATTY ALCOHOL ETHOXYLATE (2)"/>
    <n v="34021300"/>
    <n v="59.4"/>
    <s v="MT"/>
    <s v="INR"/>
    <n v="132300"/>
    <n v="7858620"/>
    <m/>
    <n v="74306.25"/>
    <m/>
    <n v="178200"/>
    <s v="Nhava-sheva"/>
    <m/>
    <n v="66.05"/>
    <m/>
    <n v="1150980"/>
    <d v="2016-09-20T00:00:00"/>
    <m/>
    <m/>
    <m/>
    <m/>
    <m/>
    <m/>
  </r>
  <r>
    <n v="530"/>
    <s v="2016-17"/>
    <s v="VIL"/>
    <s v="VVF/TAL/EXP/0502/16-17"/>
    <d v="2016-09-19T00:00:00"/>
    <x v="5"/>
    <n v="9103750456"/>
    <m/>
    <s v="DTA"/>
    <s v="TALOJA"/>
    <s v="DIRECT"/>
    <s v="LOREAL COSMETICS INDUSTRY"/>
    <s v="EGYPT"/>
    <s v="45 Days from B/L date"/>
    <s v="CFR"/>
    <s v="OTHER INDUSTRIAL FATTY ALCOHOL VEGAROL 1618 50:50 (CETO STEARYL ALCOHOL 50:50) PASTILLES/SATRTD - HXADECAN-1-OL (CETYL ALCHL) FATTY ALCOHOL VEGAROL 1698 (CETYL ALCOHOL) PASTILLES"/>
    <s v="38237090/29051700"/>
    <n v="18"/>
    <s v="MT"/>
    <s v="USD"/>
    <n v="0"/>
    <n v="28912.5"/>
    <n v="0"/>
    <n v="1150"/>
    <n v="0"/>
    <n v="0"/>
    <m/>
    <n v="27762.5"/>
    <n v="66.05"/>
    <m/>
    <n v="1132569"/>
    <s v="19.09.2016"/>
    <s v="BKDN0461162100532061"/>
    <s v="18.02.2017"/>
    <m/>
    <n v="28872.5"/>
    <d v="2016-12-20T00:00:00"/>
    <s v="PAYMENT  REALISED"/>
  </r>
  <r>
    <n v="531"/>
    <s v="2016-17"/>
    <s v="VIL"/>
    <s v="VVF/TAL/EXP/0503/16-17"/>
    <d v="2016-09-29T00:00:00"/>
    <x v="5"/>
    <n v="9103750485"/>
    <m/>
    <s v="DTA"/>
    <s v="TALOJA"/>
    <s v="DIRECT"/>
    <s v="BAM S. A."/>
    <s v="COLOMBIA"/>
    <s v="ADVANCE"/>
    <s v="FOB"/>
    <s v="OTHER INDUSTRIAL FATTY ALCOHOL VEGAROL 1214 (LAURYL MYRISTYL ALCOHOL)/OTHER ARTFCL WAXES AND PREPD WAXES NES. VEGAROL EW 100 (EMULSIFYING WAX)"/>
    <s v="38237090/34049090"/>
    <n v="3.24"/>
    <s v="MT"/>
    <s v="USD"/>
    <n v="0"/>
    <n v="6783.6"/>
    <n v="0"/>
    <n v="0"/>
    <n v="0"/>
    <n v="0"/>
    <s v="Nhava-sheva"/>
    <n v="6783.6"/>
    <n v="66.05"/>
    <m/>
    <n v="1346261"/>
    <s v="29.09.2016"/>
    <s v="BKDN0461162100531888"/>
    <d v="2017-02-17T00:00:00"/>
    <m/>
    <m/>
    <m/>
    <s v="payment not realised"/>
  </r>
  <r>
    <n v="532"/>
    <s v="2016-17"/>
    <s v="VIL"/>
    <s v="VVF/TAL/EXP/0504/16-17"/>
    <d v="2016-09-20T00:00:00"/>
    <x v="5"/>
    <s v="9103750449 &amp; 452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19.844999999999999"/>
    <s v="MT"/>
    <s v="USD"/>
    <n v="1406"/>
    <n v="27902.07"/>
    <n v="9.2100000000000009"/>
    <n v="2150"/>
    <n v="0"/>
    <n v="0"/>
    <s v="Nhava-sheva"/>
    <n v="25742.86"/>
    <n v="66.05"/>
    <m/>
    <n v="1150634"/>
    <s v="20.09.2016"/>
    <s v="BKDN0461162100533470"/>
    <d v="2017-03-06T00:00:00"/>
    <m/>
    <m/>
    <m/>
    <s v="payment not realised"/>
  </r>
  <r>
    <n v="533"/>
    <s v="2016-17"/>
    <s v="VIL"/>
    <s v="VVF/TAL/EXP/0505/16-17"/>
    <d v="2016-09-20T00:00:00"/>
    <x v="5"/>
    <n v="9103750453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19.844999999999999"/>
    <s v="MT"/>
    <s v="USD"/>
    <n v="1508"/>
    <n v="29926.26"/>
    <n v="9.8800000000000008"/>
    <n v="2350"/>
    <n v="0"/>
    <n v="0"/>
    <m/>
    <n v="27566.379999999997"/>
    <n v="66.05"/>
    <m/>
    <n v="1155791"/>
    <s v="20.09.2016"/>
    <s v="BKDN0461162100532068"/>
    <s v="18.02.2017"/>
    <m/>
    <m/>
    <m/>
    <s v="payment not realised"/>
  </r>
  <r>
    <n v="534"/>
    <s v="2016-17"/>
    <s v="VIL"/>
    <s v="VVF/TAL/EXP/0506/16-17"/>
    <d v="2016-09-20T00:00:00"/>
    <x v="5"/>
    <n v="9103750454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19.844999999999999"/>
    <s v="MT"/>
    <s v="USD"/>
    <n v="1467"/>
    <n v="29112.614999999998"/>
    <n v="9.61"/>
    <n v="1450"/>
    <n v="0"/>
    <n v="0"/>
    <m/>
    <n v="27653.004999999997"/>
    <n v="66.05"/>
    <m/>
    <n v="1154112"/>
    <s v="20.09.2016"/>
    <s v="BKDN0461162100532067"/>
    <s v="18.02.2017"/>
    <m/>
    <m/>
    <m/>
    <s v="payment not realised"/>
  </r>
  <r>
    <n v="535"/>
    <s v="2016-17"/>
    <s v="VIL"/>
    <s v="VVF/TAL/EXP/0507/16-17"/>
    <d v="2016-09-20T00:00:00"/>
    <x v="5"/>
    <n v="9103750467"/>
    <m/>
    <s v="DTA"/>
    <s v="TALOJA"/>
    <s v="DIRECT"/>
    <m/>
    <m/>
    <m/>
    <m/>
    <m/>
    <m/>
    <m/>
    <s v="MT"/>
    <s v="USD"/>
    <m/>
    <n v="0"/>
    <m/>
    <m/>
    <m/>
    <m/>
    <s v="Nhava-sheva"/>
    <n v="0"/>
    <n v="66.05"/>
    <m/>
    <n v="1163181"/>
    <s v="20.09.2016"/>
    <s v="BKDN0461162100532064"/>
    <s v="18.02.2017"/>
    <m/>
    <m/>
    <m/>
    <s v="payment not realised"/>
  </r>
  <r>
    <n v="536"/>
    <s v="2016-17"/>
    <s v="VIL"/>
    <s v="VVF/TAL/EXP/0508/16-17"/>
    <d v="2016-09-20T00:00:00"/>
    <x v="5"/>
    <n v="9103750467"/>
    <m/>
    <s v="DTA"/>
    <s v="TALOJA"/>
    <s v="DIRECT"/>
    <s v="PAKSHOO INDUSTRIAL GROUP"/>
    <s v="IRAN"/>
    <s v="L/C AT Sight"/>
    <s v="CFR"/>
    <s v="OTHER INDUSTRIAL FATTY ALCOHOL FATTY ALCOHOL C1214 (LAURYL MYRISTYL ALCOHOL)"/>
    <n v="38237090"/>
    <n v="206.16"/>
    <s v="MT"/>
    <s v="INR"/>
    <n v="126510"/>
    <n v="26081301.599999998"/>
    <n v="0"/>
    <n v="272456.25"/>
    <n v="0"/>
    <n v="416855.52"/>
    <m/>
    <n v="25808845.349999998"/>
    <n v="66.05"/>
    <m/>
    <n v="1163228"/>
    <s v="20.09.2016"/>
    <s v="BKDN0461162100531989"/>
    <d v="2017-02-17T00:00:00"/>
    <m/>
    <m/>
    <m/>
    <s v="payment not realised"/>
  </r>
  <r>
    <n v="537"/>
    <s v="2016-17"/>
    <s v="VIL"/>
    <s v="VVF/TAL/EXP/0509/16-17"/>
    <s v="SEZ SUPPLY"/>
    <x v="5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n v="0"/>
    <m/>
    <m/>
    <s v="SEZ SUPPLY"/>
    <m/>
    <s v="SEZ SUPPLY"/>
    <m/>
    <m/>
    <m/>
    <m/>
    <s v="SEZ SUPPLY"/>
  </r>
  <r>
    <n v="538"/>
    <s v="2016-17"/>
    <s v="VIL"/>
    <s v="VVF/TAL/EXP/0510/16-17"/>
    <s v="SEZ SUPPLY"/>
    <x v="5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n v="0"/>
    <m/>
    <m/>
    <s v="SEZ SUPPLY"/>
    <m/>
    <s v="SEZ SUPPLY"/>
    <m/>
    <m/>
    <m/>
    <m/>
    <s v="SEZ SUPPLY"/>
  </r>
  <r>
    <n v="539"/>
    <s v="2016-17"/>
    <s v="VIL"/>
    <s v="VVF/TAL/EXP/0511/16-17"/>
    <d v="2016-09-21T00:00:00"/>
    <x v="5"/>
    <n v="9103750457"/>
    <m/>
    <s v="DTA"/>
    <s v="TALOJA"/>
    <s v="DIRECT"/>
    <s v="LOREAL COSMETICS INDUSTRY"/>
    <s v="EGYPT"/>
    <s v="45 Days from B/L date"/>
    <s v="CFR"/>
    <s v="OTHER INDUSTRIAL FATTY ALCOHOL VEGAROL 1618 50:50 (CETO STEARYL ALCOHOL 50:50) PASTILLES"/>
    <n v="38237090"/>
    <n v="18"/>
    <s v="MT"/>
    <s v="USD"/>
    <n v="1600"/>
    <n v="28800"/>
    <n v="0"/>
    <n v="1150"/>
    <n v="0"/>
    <n v="0"/>
    <m/>
    <n v="27650"/>
    <n v="66.05"/>
    <m/>
    <n v="1173404"/>
    <s v="21.09.2016"/>
    <s v="BKDN0461162100532071"/>
    <s v="18.02.2017"/>
    <m/>
    <m/>
    <m/>
    <s v="PAYMENT REALISED"/>
  </r>
  <r>
    <n v="540"/>
    <s v="2016-17"/>
    <s v="VIL"/>
    <s v="VVF/TAL/EXP/0512/16-17"/>
    <d v="2016-09-21T00:00:00"/>
    <x v="5"/>
    <n v="9103750458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18.143999999999998"/>
    <s v="MT"/>
    <s v="USD"/>
    <n v="1467"/>
    <n v="26617.247999999996"/>
    <n v="8.7799999999999994"/>
    <n v="1450"/>
    <n v="0"/>
    <n v="0"/>
    <m/>
    <n v="25158.467999999997"/>
    <n v="66.05"/>
    <m/>
    <n v="1173405"/>
    <s v="21.09.2016"/>
    <s v="BKDN0461162100532069"/>
    <s v="18.02.2017"/>
    <m/>
    <m/>
    <m/>
    <s v="payment not realised"/>
  </r>
  <r>
    <n v="541"/>
    <s v="2016-17"/>
    <s v="VIL"/>
    <s v="VVF/TAL/EXP/0513/16-17"/>
    <s v="SEZ SUPPLY"/>
    <x v="5"/>
    <s v="SEZ SUPPLY"/>
    <m/>
    <s v="DTA"/>
    <s v="TALOJA"/>
    <s v="SEZ"/>
    <m/>
    <s v="INDIA"/>
    <m/>
    <m/>
    <m/>
    <m/>
    <m/>
    <m/>
    <m/>
    <m/>
    <n v="0"/>
    <m/>
    <m/>
    <m/>
    <m/>
    <s v="Nhava-sheva"/>
    <n v="0"/>
    <n v="66.05"/>
    <m/>
    <s v="SEZ SUPPLY"/>
    <m/>
    <s v="SEZ SUPPLY"/>
    <m/>
    <m/>
    <m/>
    <m/>
    <s v="SEZ SUPPLY"/>
  </r>
  <r>
    <n v="542"/>
    <s v="2016-17"/>
    <s v="VIL"/>
    <s v="VVF/TAL/EXP/0514/16-17"/>
    <d v="2016-09-21T00:00:00"/>
    <x v="5"/>
    <n v="9103750459"/>
    <m/>
    <s v="DTA"/>
    <s v="TALOJA"/>
    <s v="DIRECT"/>
    <s v="M+H, MICA A HARASTA S.R.O."/>
    <s v="Germany"/>
    <s v="50% ADVANCE AND 50% CAD"/>
    <s v="CIF"/>
    <s v="OTHER INDUSTRIAL FATTY ALCOHOL VEGAROL 1618 50:50 (CETO STEARYL ALCOHOL 50:50) PASTILLES"/>
    <n v="38237090"/>
    <n v="26"/>
    <s v="MT"/>
    <s v="USD"/>
    <n v="1380"/>
    <n v="35880"/>
    <n v="11.84"/>
    <n v="1200"/>
    <n v="0"/>
    <n v="0"/>
    <s v="Nhava-sheva"/>
    <n v="34668.160000000003"/>
    <n v="66.05"/>
    <n v="2289831.9700000002"/>
    <n v="1183561"/>
    <s v="21.09.2016"/>
    <s v="BKDN0461162100531883"/>
    <d v="2017-02-17T00:00:00"/>
    <m/>
    <m/>
    <m/>
    <s v="payment not realised"/>
  </r>
  <r>
    <n v="543"/>
    <s v="2016-17"/>
    <s v="VIL"/>
    <s v="VVF/TAL/EXP/0515/16-17"/>
    <d v="2016-09-21T00:00:00"/>
    <x v="5"/>
    <s v="9103750463-464"/>
    <m/>
    <s v="DTA"/>
    <s v="TALOJA"/>
    <s v="DIRECT"/>
    <s v="BASF ESPANOLA S.L."/>
    <s v="SPAIN"/>
    <s v="30 Days from B/L date"/>
    <s v="CIF"/>
    <s v="OCTOIC ACID (CAPRYLIC ACID) DISTILLED FATTY ACID - C8 (CAPRYLIC ACID 99%)"/>
    <n v="29159020"/>
    <n v="19.82"/>
    <s v="MT"/>
    <s v="USD"/>
    <n v="5000"/>
    <n v="99100"/>
    <n v="32.700000000000003"/>
    <n v="850"/>
    <n v="0"/>
    <n v="0"/>
    <s v="Nhava-sheva"/>
    <n v="98217.3"/>
    <n v="66.05"/>
    <m/>
    <n v="1183593"/>
    <s v="21.09.2016"/>
    <s v="BKDN0461162100533493"/>
    <d v="2017-03-06T00:00:00"/>
    <m/>
    <m/>
    <m/>
    <s v="PAYMENT REALISED"/>
  </r>
  <r>
    <n v="544"/>
    <s v="2016-17"/>
    <s v="VIL"/>
    <s v="VVF/TAL/EXP/0516/16-17"/>
    <d v="2016-09-21T00:00:00"/>
    <x v="5"/>
    <s v="9103750461-462"/>
    <m/>
    <s v="DTA"/>
    <s v="TALOJA"/>
    <s v="DIRECT"/>
    <s v="BASF ESPANOLA S.L."/>
    <s v="SPAIN"/>
    <s v="30 Days from B/L date"/>
    <s v="CIF"/>
    <s v="OTHER INDUSTRIAL MONOCARBOXYLIC FATTY ACID DISTILLED FATTY ACID - C8/C10 (CAPRYLIC CAPRIC ACID"/>
    <n v="38231900"/>
    <n v="79.260000000000005"/>
    <s v="MT"/>
    <s v="USD"/>
    <n v="3950"/>
    <n v="313077"/>
    <n v="103.32"/>
    <n v="3400"/>
    <n v="0"/>
    <n v="0"/>
    <s v="Nhava-sheva"/>
    <n v="309573.68"/>
    <n v="66.05"/>
    <m/>
    <n v="1183563"/>
    <s v="21.09.2016"/>
    <s v="BKDN0461162100533498"/>
    <d v="2017-03-06T00:00:00"/>
    <m/>
    <m/>
    <m/>
    <s v="PAYMENT REALISED"/>
  </r>
  <r>
    <n v="545"/>
    <s v="2016-17"/>
    <s v="VIL"/>
    <s v="VVF/TAL/EXP/0517/16-17"/>
    <d v="2016-09-22T00:00:00"/>
    <x v="5"/>
    <s v="9103750461-462"/>
    <m/>
    <s v="DTA"/>
    <s v="TALOJA"/>
    <s v="DIRECT"/>
    <s v="BASF ESPANOLA S.L."/>
    <s v="SPAIN"/>
    <s v="30 Days from B/L date"/>
    <s v="CIF"/>
    <s v="OTHER INDUSTRIAL MONOCARBOXYLIC FATTY ACID DISTILLED FATTY ACID - C8/C10 (CAPRYLIC CAPRIC ACID"/>
    <n v="38231900"/>
    <n v="79.62"/>
    <s v="MT"/>
    <s v="USD"/>
    <n v="3950"/>
    <n v="314499"/>
    <n v="103.78"/>
    <n v="3400"/>
    <n v="0"/>
    <n v="0"/>
    <s v="Nhava-sheva"/>
    <n v="310995.21999999997"/>
    <n v="66.05"/>
    <m/>
    <n v="1195309"/>
    <s v="22.09.2016"/>
    <m/>
    <m/>
    <m/>
    <m/>
    <m/>
    <s v="PAYMENT REALISED"/>
  </r>
  <r>
    <n v="545"/>
    <s v="2016-17"/>
    <s v="VIL"/>
    <s v="VVF/BULK/EXP/012/16-17"/>
    <d v="2016-09-22T00:00:00"/>
    <x v="5"/>
    <n v="9106750007"/>
    <m/>
    <s v="DTA"/>
    <s v="SION"/>
    <s v="DIRECT-BULK"/>
    <s v="PAKSHOO INDUSTRIAL GROUP"/>
    <s v="IRAN"/>
    <s v="ADVANCE"/>
    <s v="CFR"/>
    <s v="FATTY ALCOHOL ETHOXYLATE (2)"/>
    <n v="34021300"/>
    <n v="19.795000000000002"/>
    <s v="MT"/>
    <s v="INR"/>
    <n v="132300"/>
    <n v="2618878.5"/>
    <m/>
    <n v="24768.75"/>
    <m/>
    <n v="59385.000000000007"/>
    <s v="Nhava-sheva"/>
    <m/>
    <n v="66.05"/>
    <m/>
    <n v="1208978"/>
    <d v="2016-09-22T00:00:00"/>
    <m/>
    <m/>
    <m/>
    <m/>
    <m/>
    <m/>
  </r>
  <r>
    <n v="546"/>
    <s v="2016-17"/>
    <s v="VIL"/>
    <s v="VVF/TAL/EXP/0518/16-17"/>
    <d v="2016-09-22T00:00:00"/>
    <x v="5"/>
    <s v="9103750463-464"/>
    <m/>
    <s v="DTA"/>
    <s v="TALOJA"/>
    <s v="DIRECT"/>
    <s v="BASF ESPANOLA S.L."/>
    <s v="SPAIN"/>
    <s v="30 Days from B/L date"/>
    <s v="CIF"/>
    <s v="OCTOIC ACID (CAPRYLIC ACID) DISTILLED FATTY ACID - C8 (CAPRYLIC ACID 99%)"/>
    <n v="29159020"/>
    <n v="78.739999999999995"/>
    <s v="MT"/>
    <s v="USD"/>
    <n v="5000"/>
    <n v="393700"/>
    <n v="129.91999999999999"/>
    <n v="3400"/>
    <n v="0"/>
    <n v="0"/>
    <s v="Nhava-sheva"/>
    <n v="390170.08"/>
    <n v="66.05"/>
    <m/>
    <n v="1195378"/>
    <s v="22.09.2016"/>
    <s v="BKDN0461162100533494"/>
    <d v="2017-03-06T00:00:00"/>
    <m/>
    <m/>
    <m/>
    <s v="PAYMENT REALISED"/>
  </r>
  <r>
    <n v="547"/>
    <s v="2016-17"/>
    <s v="VIL"/>
    <s v="VVF/TAL/EXP/0519/16-17"/>
    <d v="2016-09-22T00:00:00"/>
    <x v="5"/>
    <n v="9103750460"/>
    <m/>
    <s v="DTA"/>
    <s v="TALOJA"/>
    <s v="DIRECT"/>
    <s v="CABB AG"/>
    <s v="NETHERLANDS"/>
    <s v="30 Days from B/L date"/>
    <s v="CIF"/>
    <s v="OCTOIC ACID (CAPRYLIC ACID) DISTILLED FATTY ACID - C8 (CAPRYLIC ACID 99%)"/>
    <n v="29159020"/>
    <n v="39.82"/>
    <s v="MT"/>
    <s v="USD"/>
    <n v="4930"/>
    <n v="196312.6"/>
    <n v="64.78"/>
    <n v="1400"/>
    <n v="0"/>
    <n v="0"/>
    <s v="Nhava-sheva"/>
    <n v="194847.82"/>
    <n v="66.05"/>
    <m/>
    <n v="1195304"/>
    <s v="22.09.2016"/>
    <s v="BKDN0461162100532065"/>
    <s v="18.02.2017"/>
    <m/>
    <m/>
    <m/>
    <s v="payment not realised"/>
  </r>
  <r>
    <n v="548"/>
    <s v="2016-17"/>
    <s v="VIL"/>
    <s v="VVF/TAL/EXP/0520/16-17"/>
    <d v="2016-09-22T00:00:00"/>
    <x v="5"/>
    <n v="9103750466"/>
    <m/>
    <s v="DTA"/>
    <s v="TALOJA"/>
    <s v="DIRECT"/>
    <s v="BONNET GARDENS S/A"/>
    <s v="BRAZIL"/>
    <s v="ADVANCE"/>
    <s v="CFR"/>
    <s v="OTHER SATRTD ACYCLIC MONOCARBOXYLIC ACIDS MYRISTIC ACID 99% "/>
    <n v="29159090"/>
    <n v="32"/>
    <s v="MT"/>
    <s v="USD"/>
    <n v="1480"/>
    <n v="47360"/>
    <n v="0"/>
    <n v="1750"/>
    <n v="0"/>
    <n v="947.2"/>
    <s v="Nhava-sheva"/>
    <n v="45610"/>
    <n v="66.05"/>
    <m/>
    <n v="1208997"/>
    <s v="22.09.2016"/>
    <s v="BKDN0461162100531881"/>
    <d v="2017-02-17T00:00:00"/>
    <m/>
    <m/>
    <m/>
    <s v="payment not realised"/>
  </r>
  <r>
    <n v="549"/>
    <s v="2016-17"/>
    <s v="VIL"/>
    <s v="VVF/TAL/EXP/0521/16-17"/>
    <d v="2016-09-22T00:00:00"/>
    <x v="5"/>
    <n v="9103750465"/>
    <m/>
    <s v="DTA"/>
    <s v="TALOJA"/>
    <s v="DIRECT"/>
    <s v="VVF LLC"/>
    <s v="USA"/>
    <s v="90 Days from B/L date"/>
    <s v="CIF"/>
    <s v="SATRTD - OCTDECN-1-OL (STRYL ALCHL) FATTY ALCOHOL VEGAROL 18 DO (STEARYL ALCOHOL)"/>
    <n v="29051700"/>
    <n v="18.05"/>
    <s v="MT"/>
    <s v="USD"/>
    <n v="1820"/>
    <n v="32851"/>
    <n v="10.84"/>
    <n v="3400"/>
    <n v="0"/>
    <n v="0"/>
    <s v="Nhava-sheva"/>
    <n v="29440.160000000003"/>
    <n v="66.05"/>
    <m/>
    <n v="1208976"/>
    <s v="22.09.2016"/>
    <s v="BKDN0461162100532066"/>
    <s v="18.02.2017"/>
    <m/>
    <m/>
    <m/>
    <s v="payment not realised"/>
  </r>
  <r>
    <n v="550"/>
    <s v="2016-17"/>
    <s v="VIL"/>
    <s v="VVF/TAL/EXP/0522/16-17"/>
    <d v="2016-09-23T00:00:00"/>
    <x v="5"/>
    <n v="9103750468"/>
    <m/>
    <s v="DTA"/>
    <s v="TALOJA"/>
    <s v="DIRECT"/>
    <s v="DPV PRODUTOS QUIMICOS LTDA."/>
    <s v="BRAZIL"/>
    <s v="ADVANCE"/>
    <s v="CFR"/>
    <s v="OTHER SATRTD ACYCLIC MONOCARBOXYLIC ACIDS MYRISTIC ACID 99%"/>
    <n v="29159090"/>
    <n v="16"/>
    <s v="MT"/>
    <s v="USD"/>
    <n v="1525"/>
    <n v="24400"/>
    <n v="0"/>
    <n v="875"/>
    <n v="0"/>
    <n v="720"/>
    <s v="Nhava-sheva"/>
    <n v="23525"/>
    <n v="66.05"/>
    <m/>
    <n v="1234938"/>
    <s v="23.09.2016"/>
    <s v="BKDN0461162100531882"/>
    <d v="2017-02-17T00:00:00"/>
    <m/>
    <m/>
    <m/>
    <s v="payment not realised"/>
  </r>
  <r>
    <n v="551"/>
    <s v="2016-17"/>
    <s v="VIL"/>
    <s v="VVF/TAL/EXP/0523/16-17"/>
    <d v="2016-09-23T00:00:00"/>
    <x v="5"/>
    <n v="9103750469"/>
    <m/>
    <s v="DTA"/>
    <s v="TALOJA"/>
    <s v="DIRECT"/>
    <s v="TARMESH INTERNATIONAL (PVT) LIMITED."/>
    <s v="IRAN"/>
    <s v="ADVANCE"/>
    <s v="CFR"/>
    <s v="OTHER INDUSTRIAL FATTY ALCOHOL FATTY ALCOHOL C1214 (LAURYL MYRISTYL ALCOHOL)"/>
    <n v="38237090"/>
    <n v="112.83"/>
    <s v="MT"/>
    <s v="INR"/>
    <n v="116702"/>
    <n v="13167486.66"/>
    <n v="0"/>
    <n v="148612.5"/>
    <n v="0"/>
    <n v="189215.91"/>
    <s v="Nhava-sheva"/>
    <n v="13018874.16"/>
    <n v="66.05"/>
    <m/>
    <n v="1234931"/>
    <s v="23.09.2016"/>
    <s v="UCBA0001945160215368"/>
    <d v="2016-10-24T00:00:00"/>
    <m/>
    <m/>
    <m/>
    <s v="payment not realised"/>
  </r>
  <r>
    <n v="552"/>
    <s v="2016-17"/>
    <s v="VIL"/>
    <s v="VVF/TAL/EXP/0524/16-17"/>
    <d v="2016-09-23T00:00:00"/>
    <x v="5"/>
    <n v="9103750472"/>
    <m/>
    <s v="DTA"/>
    <s v="TALOJA"/>
    <s v="DIRECT"/>
    <s v="PAKSHOO INDUSTRIAL GROUP"/>
    <s v="IRAN"/>
    <s v="L/C AT Sight"/>
    <s v="CFR"/>
    <s v="OTHER INDUSTRIAL FATTY ALCOHOL FATTY ALCOHOL C1214 (LAURYL MYRISTYL ALCOHOL)"/>
    <n v="38237090"/>
    <n v="93.73"/>
    <s v="MT"/>
    <s v="INR"/>
    <n v="126510"/>
    <n v="11857782.300000001"/>
    <n v="0"/>
    <n v="123843.75"/>
    <n v="0"/>
    <n v="189522.06"/>
    <s v="Nhava-sheva"/>
    <n v="11733938.550000001"/>
    <n v="66.05"/>
    <m/>
    <n v="1234937"/>
    <s v="23.09.2016"/>
    <s v="BKDN0461162100531990"/>
    <d v="2017-02-17T00:00:00"/>
    <m/>
    <m/>
    <m/>
    <s v="payment not realised"/>
  </r>
  <r>
    <n v="553"/>
    <s v="2016-17"/>
    <s v="VIL"/>
    <s v="VVF/TAL/EXP/0525/16-17"/>
    <s v="SEZ SUPPLY"/>
    <x v="5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n v="0"/>
    <n v="66.05"/>
    <m/>
    <s v="SEZ SUPPLY"/>
    <m/>
    <s v="SEZ SUPPLY"/>
    <m/>
    <m/>
    <m/>
    <m/>
    <s v="SEZ SUPPLY"/>
  </r>
  <r>
    <n v="554"/>
    <s v="2016-17"/>
    <s v="VIL"/>
    <s v="VVF/TAL/EXP/0526/16-17"/>
    <d v="2016-09-24T00:00:00"/>
    <x v="5"/>
    <n v="9103750471"/>
    <m/>
    <s v="DTA"/>
    <s v="TALOJA"/>
    <s v="DIRECT"/>
    <s v="BAM S. A."/>
    <s v="COLOMBIA"/>
    <s v="ADVANCE"/>
    <s v="FOB"/>
    <s v="OTHER INDUSTRIAL FATTY ALCOHOL VEGAROL 1618 50:50 (CETO STEARYL ALCOHOL 50:50) PASTILLES/ SATRTD - HXADECAN-1-OL (CETYL ALCHL)FATTY ALCOHOL VEGAROL 1698 (CETYL ALCOHOL) PASTILLES"/>
    <s v="38237090/29051700"/>
    <n v="30"/>
    <s v="MT"/>
    <s v="USD"/>
    <m/>
    <n v="0"/>
    <m/>
    <m/>
    <m/>
    <m/>
    <s v="Nhava-sheva"/>
    <n v="0"/>
    <n v="66.05"/>
    <m/>
    <n v="1250376"/>
    <d v="2016-09-24T00:00:00"/>
    <s v="BKDN0461162100531884"/>
    <d v="2017-02-17T00:00:00"/>
    <s v="116216XSC001316"/>
    <n v="39900"/>
    <d v="2016-09-14T00:00:00"/>
    <s v="payment not realised"/>
  </r>
  <r>
    <n v="555"/>
    <s v="2016-17"/>
    <s v="VIL"/>
    <s v="VVF/TAL/EXP/0527/16-17"/>
    <s v="SEZ SUPPLY"/>
    <x v="5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n v="0"/>
    <n v="66.05"/>
    <m/>
    <s v="SEZ SUPPLY"/>
    <m/>
    <s v="SEZ SUPPLY"/>
    <m/>
    <m/>
    <m/>
    <m/>
    <s v="SEZ SUPPLY"/>
  </r>
  <r>
    <n v="556"/>
    <s v="2016-17"/>
    <s v="VIL"/>
    <s v="VVF/TAL/EXP/0528/16-17"/>
    <d v="2016-09-24T00:00:00"/>
    <x v="5"/>
    <n v="9103750470"/>
    <m/>
    <s v="DTA"/>
    <s v="TALOJA"/>
    <s v="DIRECT"/>
    <s v="THODE + SCOBEL GMBH &amp; CO."/>
    <s v="ECUADOR"/>
    <s v="100% CAD"/>
    <s v="CFR"/>
    <s v="SATRTD - HXADECAN-1-OL (CETYL ALCHL) FATTY ALCOHOL VEGAROL 1698 (CETYL ALCOHOL) PASTILLES"/>
    <n v="29051700"/>
    <n v="16"/>
    <s v="MT"/>
    <s v="USD"/>
    <n v="1409"/>
    <n v="22544"/>
    <n v="0"/>
    <n v="950"/>
    <n v="0"/>
    <n v="0"/>
    <s v="Nhava-sheva"/>
    <n v="21594"/>
    <n v="66.05"/>
    <m/>
    <n v="1252791"/>
    <s v="24.09.2016"/>
    <m/>
    <m/>
    <m/>
    <m/>
    <m/>
    <s v="payment not realised"/>
  </r>
  <r>
    <n v="557"/>
    <s v="2016-17"/>
    <s v="VIL"/>
    <s v="VVF/TAL/EXP/0529/16-17"/>
    <s v="SEZ SUPPLY"/>
    <x v="5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n v="0"/>
    <n v="66.05"/>
    <m/>
    <s v="SEZ SUPPLY"/>
    <m/>
    <s v="SEZ SUPPLY"/>
    <m/>
    <m/>
    <m/>
    <m/>
    <s v="SEZ SUPPLY"/>
  </r>
  <r>
    <n v="558"/>
    <s v="2016-17"/>
    <s v="VIL"/>
    <s v="VVF/TAL/EXP/0530/16-17"/>
    <d v="2016-09-26T00:00:00"/>
    <x v="5"/>
    <n v="9103750473"/>
    <d v="2016-09-28T00:00:00"/>
    <s v="DTA"/>
    <s v="TALOJA"/>
    <s v="DIRECT"/>
    <s v="ZIFRONI CHEMICALS SUPPLIERS LTD."/>
    <s v="ISRAEL"/>
    <s v="100% CAD"/>
    <s v="CIF"/>
    <s v="SATRTD - HXADECAN-1-OL (CETYL ALCHL) FATTY ALCOHOL VEGAROL 1698 (CETYL ALCOHOL) PASTILLES/OTHER INDUSTRIAL FATTY ALCOHOL VEGAROL 1618 50:50 (CETO STEARYL ALCOHOL 50:50) PASTILLES /SATRTD - OCTDECN-1-OL (STRYL ALCHL) FATTY ALCOHOL VEGAROL 1898 (STEARYL ALCOHOL) PASTILLES"/>
    <n v="29051700"/>
    <n v="15"/>
    <s v="MT"/>
    <s v="USD"/>
    <n v="0"/>
    <n v="21000"/>
    <n v="6.93"/>
    <n v="760"/>
    <n v="0"/>
    <n v="0"/>
    <s v="Nhava-sheva"/>
    <n v="20233.07"/>
    <n v="66.05"/>
    <m/>
    <n v="1272708"/>
    <s v="26.09.2016"/>
    <s v="BKDN0461162100532070"/>
    <s v="18.02.2017"/>
    <m/>
    <m/>
    <m/>
    <s v="PAYMENT REALISED"/>
  </r>
  <r>
    <n v="559"/>
    <s v="2016-17"/>
    <s v="VIL"/>
    <s v="VVF/TAL/EXP/0531/16-17"/>
    <d v="2016-09-26T00:00:00"/>
    <x v="5"/>
    <n v="9103750474"/>
    <m/>
    <s v="DTA"/>
    <s v="TALOJA"/>
    <s v="DIRECT"/>
    <s v="VVF LLC"/>
    <s v="USA"/>
    <s v="90 Days from B/L date"/>
    <s v="CIF"/>
    <s v="SATRTD - HXADECAN-1-OL (CETYL ALCHL) FATTY ALCOHOL VEGAROL 1698 (MB) (CETYL ALCOHOL)"/>
    <n v="29051700"/>
    <n v="18.143000000000001"/>
    <s v="MT"/>
    <s v="USD"/>
    <n v="1207"/>
    <n v="21898.601000000002"/>
    <n v="7.23"/>
    <n v="1550"/>
    <n v="0"/>
    <n v="0"/>
    <s v="Nhava-sheva"/>
    <n v="20341.371000000003"/>
    <n v="66.05"/>
    <m/>
    <n v="1272660"/>
    <s v="26.09.2016"/>
    <m/>
    <m/>
    <m/>
    <m/>
    <m/>
    <s v="payment not realised"/>
  </r>
  <r>
    <n v="560"/>
    <s v="2016-17"/>
    <s v="VIL"/>
    <s v="VVF/TAL/EXP/0532/16-17"/>
    <s v="SEZ SUPPLY"/>
    <x v="5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n v="0"/>
    <n v="66.05"/>
    <m/>
    <s v="SEZ SUPPLY"/>
    <m/>
    <s v="SEZ SUPPLY"/>
    <m/>
    <m/>
    <m/>
    <m/>
    <s v="SEZ SUPPLY"/>
  </r>
  <r>
    <n v="561"/>
    <s v="2016-17"/>
    <s v="VIL"/>
    <s v="VVF/TAL/EXP/0533/16-17"/>
    <d v="2016-09-27T00:00:00"/>
    <x v="5"/>
    <n v="9103750475"/>
    <d v="2016-09-30T00:00:00"/>
    <s v="DTA"/>
    <s v="TALOJA"/>
    <s v="DIRECT"/>
    <s v="UPCITY INTERNATIONAL LIMITED."/>
    <s v="China"/>
    <s v="L/C AT Sight"/>
    <s v="CIF"/>
    <s v="OTHER INDUSTRIAL MONOCARBOXYLIC FATTY ACID DISTILLED FATTY ACID - C6 (CAPROIC ACID 50%)"/>
    <n v="38231900"/>
    <n v="28.8"/>
    <s v="MT"/>
    <s v="USD"/>
    <n v="900"/>
    <n v="25920"/>
    <n v="8.5500000000000007"/>
    <n v="150"/>
    <n v="0"/>
    <n v="0"/>
    <s v="Nhava-sheva"/>
    <n v="25761.45"/>
    <n v="66.05"/>
    <m/>
    <n v="1289146"/>
    <d v="2016-09-27T00:00:00"/>
    <s v="BKDN0461162100532072"/>
    <s v="18.02.2017"/>
    <m/>
    <m/>
    <m/>
    <s v="PAYMENT REALISED"/>
  </r>
  <r>
    <n v="562"/>
    <s v="2016-17"/>
    <s v="VIL"/>
    <s v="VVF/TAL/EXP/0534/16-17"/>
    <d v="2016-09-26T00:00:00"/>
    <x v="5"/>
    <n v="9103750476"/>
    <m/>
    <s v="DTA"/>
    <s v="TALOJA"/>
    <s v="DIRECT"/>
    <s v="VVF LLC"/>
    <s v="USA"/>
    <s v="90 Days from B/L date"/>
    <s v="CIF"/>
    <s v="OTHER INDUSTRIAL FATTY ALCOHOL VEGAROL 22 70 (BEHENYL ALCOHOL) NF, PASTILLES"/>
    <n v="38237090"/>
    <n v="19.844999999999999"/>
    <s v="MT"/>
    <s v="USD"/>
    <n v="3827"/>
    <n v="75946.815000000002"/>
    <n v="25.06"/>
    <n v="1550"/>
    <n v="0"/>
    <n v="0"/>
    <s v="Nhava-sheva"/>
    <n v="74371.755000000005"/>
    <n v="66.05"/>
    <m/>
    <n v="1303686"/>
    <s v="27.09.2016"/>
    <m/>
    <m/>
    <m/>
    <m/>
    <m/>
    <s v="payment not realised"/>
  </r>
  <r>
    <n v="563"/>
    <s v="2016-17"/>
    <s v="VIL"/>
    <s v="VVF/TAL/EXP/0535/16-17"/>
    <d v="2016-09-27T00:00:00"/>
    <x v="5"/>
    <n v="9103750477"/>
    <d v="2016-10-04T00:00:00"/>
    <s v="DTA"/>
    <s v="TALOJA"/>
    <s v="DIRECT"/>
    <s v="AMKA PRODUCTS (PTY) LTD."/>
    <s v="south africa"/>
    <s v="100% CAD"/>
    <s v="CFR"/>
    <s v="OTHER INDUSTRIAL FATTY ALCOHOL VEGAROL 1618 TA (CETO STEARYL ALCOHOL) PASTILLES"/>
    <n v="38237090"/>
    <n v="48"/>
    <s v="MT"/>
    <s v="USD"/>
    <n v="1315"/>
    <n v="63120"/>
    <n v="0"/>
    <n v="1640"/>
    <n v="0"/>
    <n v="960"/>
    <s v="Nhava-sheva"/>
    <n v="61480"/>
    <n v="66.05"/>
    <m/>
    <n v="1303755"/>
    <d v="2016-09-27T00:00:00"/>
    <s v="BKDN0461162100532073"/>
    <s v="18.02.2017"/>
    <m/>
    <m/>
    <m/>
    <s v="PAYMENT REALISED"/>
  </r>
  <r>
    <n v="564"/>
    <s v="2016-17"/>
    <s v="VIL"/>
    <s v="VVF/TAL/EXP/0536/16-17"/>
    <s v="SEZ SUPPLY"/>
    <x v="5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n v="0"/>
    <n v="66.05"/>
    <m/>
    <s v="SEZ SUPPLY"/>
    <m/>
    <s v="SEZ SUPPLY"/>
    <m/>
    <m/>
    <m/>
    <m/>
    <s v="SEZ SUPPLY"/>
  </r>
  <r>
    <n v="565"/>
    <s v="2016-17"/>
    <s v="VIL"/>
    <s v="VVF/TAL/EXP/0537/16-17"/>
    <s v="SEZ SUPPLY"/>
    <x v="5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n v="0"/>
    <n v="66.05"/>
    <m/>
    <s v="SEZ SUPPLY"/>
    <m/>
    <s v="SEZ SUPPLY"/>
    <m/>
    <m/>
    <m/>
    <m/>
    <s v="SEZ SUPPLY"/>
  </r>
  <r>
    <n v="566"/>
    <s v="2016-17"/>
    <s v="VIL"/>
    <s v="VVF/TAL/EXP/0538/16-17"/>
    <d v="2016-09-28T00:00:00"/>
    <x v="5"/>
    <n v="9103750480"/>
    <m/>
    <s v="DTA"/>
    <s v="TALOJA"/>
    <s v="DIRECT"/>
    <s v="UNIVAR BRASIL LTDA"/>
    <s v="BRAZIL"/>
    <s v="30% ADV;70% CAD"/>
    <s v="CFR"/>
    <s v="OTHER INDUSTRIAL FATTY ALCOHOL VEGAROL 1618 TA (CETO STEARYL ALCOHOL) PASTILLES"/>
    <n v="38237090"/>
    <n v="26"/>
    <s v="MT"/>
    <s v="USD"/>
    <n v="1302"/>
    <n v="33852"/>
    <n v="0"/>
    <n v="1450"/>
    <n v="0"/>
    <n v="0"/>
    <s v="Nhava-sheva"/>
    <n v="32402"/>
    <n v="66.05"/>
    <m/>
    <n v="1323511"/>
    <s v="28.09.2016"/>
    <s v="BKDN0461162100533455"/>
    <d v="2017-03-06T00:00:00"/>
    <m/>
    <m/>
    <m/>
    <s v="PAYMENT REALISED"/>
  </r>
  <r>
    <n v="567"/>
    <s v="2016-17"/>
    <s v="VIL"/>
    <s v="VVF/TAL/EXP/0539/16-17"/>
    <d v="2016-09-28T00:00:00"/>
    <x v="5"/>
    <n v="9103750478"/>
    <m/>
    <s v="DTA"/>
    <s v="TALOJA"/>
    <s v="DIRECT"/>
    <s v="NATURELLE LLC"/>
    <s v="UAE"/>
    <s v="100% CAD"/>
    <s v="CIF"/>
    <s v="SATRTD - HXADECAN-1-OL (CETYL ALCHL) FATTY ALCOHOL VEGAROL 1698 (CETYL ALCOHOL) PASTILLES/OTHER INDUSTRIAL FATTY ALCOHOL VEGAROL 1618 TA (CETO STEARYL ALCOHOL) PASTILLES"/>
    <s v="29051700/38237090"/>
    <n v="16"/>
    <s v="MT"/>
    <s v="USD"/>
    <n v="0"/>
    <n v="21020"/>
    <n v="6.94"/>
    <n v="50"/>
    <n v="0"/>
    <n v="0"/>
    <s v="Nhava-sheva"/>
    <n v="20963.060000000001"/>
    <n v="66.05"/>
    <m/>
    <n v="1323469"/>
    <s v="28.09.2016"/>
    <s v="BKDN0461162100531887"/>
    <d v="2017-02-17T00:00:00"/>
    <m/>
    <m/>
    <m/>
    <s v="payment not realised"/>
  </r>
  <r>
    <n v="568"/>
    <s v="2016-17"/>
    <s v="VIL"/>
    <s v="VVF/TAL/EXP/0540/16-17"/>
    <d v="2016-09-28T00:00:00"/>
    <x v="5"/>
    <n v="9103750479"/>
    <d v="2016-10-04T00:00:00"/>
    <s v="DTA"/>
    <s v="TALOJA"/>
    <s v="DIRECT"/>
    <s v="C J P CHEMICALS (PTY) LTD."/>
    <s v="south africa"/>
    <s v="L/C AT Sight"/>
    <s v="CFR"/>
    <s v="SATRTD - HXADECAN-1-OL (CETYL ALCHL) FATTY ALCOHOL VEGAROL 1698 (CETYL ALCOHOL) PASTILLES/OTHER INDUSTRIAL FATTY ALCOHOL VEGAROL 1618 TA (CETO STEARYL ALCOHOL) PASTILLES"/>
    <s v="29051700/38237090"/>
    <n v="16"/>
    <s v="MT"/>
    <s v="USD"/>
    <n v="0"/>
    <n v="21960"/>
    <n v="0"/>
    <n v="410"/>
    <n v="0"/>
    <n v="0"/>
    <s v="Nhava-sheva"/>
    <n v="21550"/>
    <n v="66.05"/>
    <m/>
    <n v="1323467"/>
    <d v="2016-09-28T00:00:00"/>
    <s v="BKDN0461162100532075"/>
    <s v="18.02.2017"/>
    <m/>
    <m/>
    <m/>
    <s v="PAYMENT REALISED"/>
  </r>
  <r>
    <n v="569"/>
    <s v="2016-17"/>
    <s v="VIL"/>
    <s v="VVF/TAL/EXP/0541/16-17"/>
    <d v="2016-09-28T00:00:00"/>
    <x v="5"/>
    <s v="9103750483-484"/>
    <d v="2016-10-04T00:00:00"/>
    <s v="DTA"/>
    <s v="TALOJA"/>
    <s v="DIRECT"/>
    <s v="AMKA PRODUCTS (PTY) LTD."/>
    <s v="south africa"/>
    <s v="100% CAD"/>
    <s v="CFR"/>
    <s v="OTHER INDUSTRIAL FATTY ALCOHOL VEGAROL 1618 TA (CETO STEARYL ALCOHOL) PASTILLES"/>
    <n v="38237090"/>
    <n v="36"/>
    <s v="MT"/>
    <s v="USD"/>
    <n v="1315"/>
    <n v="47340"/>
    <n v="0"/>
    <n v="1230"/>
    <n v="0"/>
    <n v="720"/>
    <s v="Nhava-sheva"/>
    <n v="46110"/>
    <n v="66.05"/>
    <m/>
    <n v="1323526"/>
    <d v="2016-09-28T00:00:00"/>
    <s v="BKDN0461162100533448"/>
    <d v="2017-03-06T00:00:00"/>
    <m/>
    <m/>
    <m/>
    <s v="PAYMENT REALISED"/>
  </r>
  <r>
    <n v="570"/>
    <s v="2016-17"/>
    <s v="VIL"/>
    <s v="VVF/TAL/EXP/0542/16-17"/>
    <s v="SEZ SUPPLY"/>
    <x v="5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n v="0"/>
    <n v="66.05"/>
    <m/>
    <s v="SEZ SUPPLY"/>
    <m/>
    <s v="SEZ SUPPLY"/>
    <m/>
    <m/>
    <m/>
    <m/>
    <s v="SEZ SUPPLY"/>
  </r>
  <r>
    <n v="571"/>
    <s v="2016-17"/>
    <s v="VIL"/>
    <s v="VVF/TAL/EXP/0543/16-17"/>
    <d v="2016-09-28T00:00:00"/>
    <x v="5"/>
    <n v="9103750480"/>
    <m/>
    <s v="DTA"/>
    <s v="TALOJA"/>
    <s v="DIRECT"/>
    <s v="UNIVAR BRASIL LTDA"/>
    <s v="BRAZIL"/>
    <s v="30% ADV;70% CAD"/>
    <s v="CFR"/>
    <s v="OTHER INDUSTRIAL FATTY ALCOHOL VEGAROL 1618 TA (CETO STEARYL ALCOHOL) PASTILLES"/>
    <n v="38237090"/>
    <n v="26"/>
    <s v="MT"/>
    <s v="USD"/>
    <n v="1302"/>
    <n v="33852"/>
    <n v="0"/>
    <n v="1450"/>
    <n v="0"/>
    <n v="0"/>
    <s v="Nhava-sheva"/>
    <n v="32402"/>
    <n v="66.05"/>
    <m/>
    <n v="1330933"/>
    <s v="28.09.2016"/>
    <n v="0"/>
    <m/>
    <m/>
    <m/>
    <m/>
    <s v="payment not realised"/>
  </r>
  <r>
    <n v="572"/>
    <s v="2016-17"/>
    <s v="VIL"/>
    <s v="VVF/TAL/EXP/0544/16-17"/>
    <d v="2016-09-28T00:00:00"/>
    <x v="5"/>
    <n v="9103750481"/>
    <m/>
    <s v="DTA"/>
    <s v="TALOJA"/>
    <s v="DIRECT"/>
    <s v="INTERBEAUTY COSMETICS LTD."/>
    <s v="ISRAEL"/>
    <s v="60 Days from B/L date"/>
    <s v="CIF"/>
    <s v="OTHER INDUSTRIAL FATTY ALCOHOL VEGAROL 1618 50:50 (CETO STEARYL ALCOHOL 50:50) PASTILLES / SATRTD - HXADECAN-1-OL (CETYL ALCHL) FATTY ALCOHOL VEGAROL 1698  CETYL ALCOHOL) PASTILLES / SATRTD - OCTDECN-1-OL (STRYL ALCHL) FATTY ALCOHOL VEGAROL 1898 (STEARYL ALCOHOL) PASTILLES"/>
    <s v="38237090/ 29051700"/>
    <n v="2.6749999999999998"/>
    <s v="MT"/>
    <s v="USD"/>
    <n v="0"/>
    <n v="4573"/>
    <n v="1.51"/>
    <n v="50"/>
    <n v="0"/>
    <n v="0"/>
    <s v="Nhava-sheva"/>
    <n v="4521.49"/>
    <n v="66.05"/>
    <m/>
    <n v="1331048"/>
    <s v="28.09.2016"/>
    <s v="BKDN0461162100532076"/>
    <s v="18.02.2017"/>
    <m/>
    <m/>
    <m/>
    <s v="payment not realised"/>
  </r>
  <r>
    <n v="573"/>
    <s v="2016-17"/>
    <s v="VIL"/>
    <s v="VVF/TAL/EXP/0545/16-17"/>
    <d v="2016-09-29T00:00:00"/>
    <x v="5"/>
    <n v="9103750482"/>
    <d v="2016-09-29T00:00:00"/>
    <s v="DTA"/>
    <s v="TALOJA"/>
    <s v="DIRECT"/>
    <s v="MITSUI &amp; CO. LTD."/>
    <s v="japan"/>
    <s v="30 Days from B/L date"/>
    <s v="CFR"/>
    <s v="OTHER UNSATRTD ACYCLC, MONOCRBOXYLC ACDS DISTILLED FATTY ACID - C22 (ERUCIC ACID 90%)"/>
    <n v="29161990"/>
    <n v="7.2"/>
    <s v="MT"/>
    <s v="USD"/>
    <n v="3450"/>
    <n v="24840"/>
    <n v="0"/>
    <n v="50"/>
    <n v="0"/>
    <n v="248.4"/>
    <s v="Nhava-sheva"/>
    <n v="24790"/>
    <n v="66.05"/>
    <m/>
    <n v="1346123"/>
    <s v="29.09.2016"/>
    <s v="BKDN0461162100532077"/>
    <s v="18.02.2017"/>
    <m/>
    <m/>
    <m/>
    <s v="PAYMENT REALISED"/>
  </r>
  <r>
    <n v="574"/>
    <s v="2016-17"/>
    <s v="VIL"/>
    <s v="VVF/TAL/EXP/0546/16-17"/>
    <d v="2016-09-29T00:00:00"/>
    <x v="5"/>
    <s v="9103750483-484"/>
    <d v="2016-10-04T00:00:00"/>
    <s v="DTA"/>
    <s v="TALOJA"/>
    <s v="DIRECT"/>
    <s v="AMKA PRODUCTS (PTY) LTD."/>
    <s v="south africa"/>
    <s v="100% CAD"/>
    <s v="CFR"/>
    <s v="OTHER INDUSTRIAL FATTY ALCOHOL VEGAROL 1618 TA (CETO STEARYL ALCOHOL) PASTILLES"/>
    <n v="38237090"/>
    <n v="12"/>
    <s v="MT"/>
    <s v="USD"/>
    <n v="1315"/>
    <n v="15780"/>
    <n v="0"/>
    <n v="410"/>
    <n v="0"/>
    <n v="240"/>
    <s v="Nhava-sheva"/>
    <n v="15370"/>
    <n v="66.05"/>
    <m/>
    <n v="1346127"/>
    <d v="2016-09-29T00:00:00"/>
    <s v="BKDN0461162100533449"/>
    <d v="2017-03-06T00:00:00"/>
    <m/>
    <m/>
    <m/>
    <s v="PAYMENT REALISED"/>
  </r>
  <r>
    <n v="575"/>
    <s v="2016-17"/>
    <s v="VIL"/>
    <s v="VVF/TAL/EXP/0547/16-17"/>
    <d v="2016-09-29T00:00:00"/>
    <x v="5"/>
    <s v="9103750486-496-497"/>
    <m/>
    <s v="DTA"/>
    <s v="TALOJA"/>
    <s v="DIRECT"/>
    <s v="SARL BOURGEON PRODUIT COSMETIQUES"/>
    <s v="ALGERIA"/>
    <s v="L/C AT Sight"/>
    <s v="CFR"/>
    <s v="OTHER INDUSTRIAL FATTY ALCOHOL VEGAROL 1618 50:50 (CETO STEARYL ALCOHOL) PASTILLES"/>
    <n v="38237090"/>
    <n v="24"/>
    <s v="MT"/>
    <s v="USD"/>
    <n v="1477"/>
    <n v="35448"/>
    <n v="0"/>
    <n v="1813"/>
    <n v="0"/>
    <n v="0"/>
    <s v="Nhava-sheva"/>
    <n v="33635"/>
    <n v="66.05"/>
    <m/>
    <n v="1354688"/>
    <s v="29.09.2016"/>
    <s v="BKID0000160160997675"/>
    <d v="2016-11-16T00:00:00"/>
    <s v="0160FBN16000172"/>
    <n v="35448"/>
    <d v="2016-11-15T00:00:00"/>
    <s v="fully uploaded"/>
  </r>
  <r>
    <n v="576"/>
    <s v="2016-17"/>
    <s v="VIL"/>
    <s v="VVF/TAL/EXP/0548/16-17"/>
    <d v="2016-09-29T00:00:00"/>
    <x v="5"/>
    <n v="9103750487"/>
    <m/>
    <s v="DTA"/>
    <s v="TALOJA"/>
    <s v="DIRECT"/>
    <s v="DABUR EGYPT LIMITED"/>
    <s v="EGYPT"/>
    <s v="100% CAD"/>
    <s v="CIF"/>
    <s v="OTHER INDUSTRIAL FATTY ALCOHOL VEGAROL 1618 TA (CETO STEARYL ALCOHOL) PASTILLES"/>
    <n v="38237090"/>
    <n v="16"/>
    <s v="MT"/>
    <s v="USD"/>
    <n v="1335"/>
    <n v="21360"/>
    <n v="7.05"/>
    <n v="700"/>
    <n v="0"/>
    <n v="0"/>
    <s v="Nhava-sheva"/>
    <n v="20652.95"/>
    <n v="66.05"/>
    <m/>
    <n v="1354755"/>
    <s v="29.09.2016"/>
    <s v="BKDN0461162100532078"/>
    <s v="18.02.2017"/>
    <m/>
    <m/>
    <m/>
    <s v="PAYMENT REALISED"/>
  </r>
  <r>
    <n v="577"/>
    <s v="2016-17"/>
    <s v="VIL"/>
    <s v="VVF/TAL/EXP/0549/16-17"/>
    <s v="SEZ SUPPLY"/>
    <x v="5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n v="0"/>
    <n v="66.05"/>
    <m/>
    <s v="SEZ SUPPLY"/>
    <m/>
    <s v="SEZ SUPPLY"/>
    <m/>
    <m/>
    <m/>
    <m/>
    <s v="SEZ SUPPLY"/>
  </r>
  <r>
    <n v="578"/>
    <s v="2016-17"/>
    <s v="VIL"/>
    <s v="VVF/TAL/EXP/0550/16-17"/>
    <d v="2016-09-30T00:00:00"/>
    <x v="5"/>
    <n v="9103750488"/>
    <m/>
    <s v="DTA"/>
    <s v="TALOJA"/>
    <s v="DIRECT"/>
    <s v="OLEOTRADE INTERNATIONAL CO. LTD."/>
    <s v="China"/>
    <s v="100% CAD"/>
    <s v="CFR"/>
    <s v="OTHER UNSATRTD ACYCLC, MONOCRBOXYLC ACDS DISTILLED FATTY ACID - C22 (ERUCIC ACID 90%)"/>
    <n v="29161990"/>
    <n v="14.4"/>
    <s v="MT"/>
    <s v="USD"/>
    <n v="2950"/>
    <n v="42480"/>
    <n v="0"/>
    <n v="300"/>
    <n v="0"/>
    <n v="424.8"/>
    <s v="Nhava-sheva"/>
    <n v="42180"/>
    <n v="66.05"/>
    <m/>
    <n v="1374016"/>
    <s v="30.09.2016"/>
    <m/>
    <m/>
    <m/>
    <m/>
    <m/>
    <s v="payment not realised"/>
  </r>
  <r>
    <n v="579"/>
    <s v="2016-17"/>
    <s v="VIL"/>
    <s v="VVF/TAL/EXP/0551/16-17"/>
    <d v="2016-09-30T00:00:00"/>
    <x v="5"/>
    <n v="9103750489"/>
    <m/>
    <s v="DTA"/>
    <s v="TALOJA"/>
    <s v="DIRECT"/>
    <s v="YUCHANG F. C. CORPORATION"/>
    <s v="KOREA"/>
    <s v="ADVANCE"/>
    <s v="FOB"/>
    <s v="OTHER INDUSTRIAL FATTY ALCOHOL VEGAROL 22 (BEHENYL ALCOHOL) PASTILLES"/>
    <n v="38237090"/>
    <n v="0.5"/>
    <s v="MT"/>
    <s v="USD"/>
    <n v="4300"/>
    <n v="2150"/>
    <n v="0"/>
    <n v="0"/>
    <n v="0"/>
    <n v="0"/>
    <s v="Nhava-sheva"/>
    <n v="2150"/>
    <n v="66.05"/>
    <m/>
    <n v="1378327"/>
    <d v="2016-09-30T00:00:00"/>
    <s v="BKDN0461162100531889"/>
    <d v="2017-02-17T00:00:00"/>
    <s v="116217XSC000017"/>
    <n v="2150"/>
    <d v="2016-11-08T00:00:00"/>
    <s v="payment not realised"/>
  </r>
  <r>
    <n v="580"/>
    <s v="2016-17"/>
    <s v="VIL"/>
    <s v="VVF/TAL/EXP/0552/16-17"/>
    <d v="2016-09-30T00:00:00"/>
    <x v="5"/>
    <n v="9103750490"/>
    <m/>
    <s v="DTA"/>
    <s v="TALOJA"/>
    <s v="DIRECT"/>
    <s v="VVF SINGAPORE PTE LTD."/>
    <s v="KENYA"/>
    <s v="30 Days from B/L date"/>
    <s v="CIF"/>
    <s v="OTHER INDUSTRIAL FATTY ALCOHOL VEGAROL 1618 TA (CETO STEARYL ALCOHOL) PASTILLES"/>
    <n v="38237090"/>
    <n v="16"/>
    <s v="MT"/>
    <s v="USD"/>
    <n v="1330"/>
    <n v="21280"/>
    <n v="7.02"/>
    <n v="475"/>
    <n v="0"/>
    <n v="0"/>
    <s v="Nhava-sheva"/>
    <n v="20797.98"/>
    <n v="66.05"/>
    <m/>
    <n v="1383474"/>
    <s v="30.09.2016"/>
    <m/>
    <m/>
    <m/>
    <m/>
    <m/>
    <s v="payment not realised"/>
  </r>
  <r>
    <n v="581"/>
    <s v="2016-17"/>
    <s v="VIL"/>
    <s v="VVF/TAL/EXP/0553/16-17"/>
    <d v="2016-10-01T00:00:00"/>
    <x v="6"/>
    <n v="9103750492"/>
    <m/>
    <s v="DTA"/>
    <s v="TALOJA"/>
    <s v="DIRECT"/>
    <s v="VVF SINGAPORE PTE LTD."/>
    <s v="KENYA"/>
    <s v="30 Days from B/L date"/>
    <s v="CIF"/>
    <s v="OTHER INDUSTRIAL FATTY ALCOHOL VEGAROL 1618 TA (CETO STEARYL ALCOHOL) PASTILLES"/>
    <n v="38237090"/>
    <n v="16"/>
    <s v="MT"/>
    <s v="USD"/>
    <n v="1330"/>
    <n v="21280"/>
    <n v="7.02"/>
    <n v="475"/>
    <n v="0"/>
    <n v="0"/>
    <s v="Nhava-sheva"/>
    <m/>
    <n v="66.05"/>
    <m/>
    <n v="1390877"/>
    <s v="01.10.2016"/>
    <m/>
    <m/>
    <m/>
    <m/>
    <m/>
    <s v="payment not realised"/>
  </r>
  <r>
    <n v="582"/>
    <s v="2016-17"/>
    <s v="VIL"/>
    <s v="VVF/TAL/EXP/0554/16-17"/>
    <d v="2016-10-01T00:00:00"/>
    <x v="6"/>
    <n v="9103750493"/>
    <m/>
    <s v="DTA"/>
    <s v="TALOJA"/>
    <s v="DIRECT"/>
    <s v="SOLVAY (ZHANGJIAGANG) SPECIALTY CHEMICALS CO. LTD."/>
    <s v="China"/>
    <s v="90 Days from B/L date"/>
    <s v="CIF"/>
    <s v="OTHER INDUSTRIAL FATTY ALCOHOL VEGAROL 22 80 (OCTADECYL - BEHENYL ALCOHOL) PASTILLES"/>
    <n v="38237090"/>
    <n v="48"/>
    <s v="MT"/>
    <s v="USD"/>
    <n v="3700"/>
    <n v="177600"/>
    <n v="58.61"/>
    <n v="400"/>
    <n v="0"/>
    <n v="0"/>
    <s v="Nhava-sheva"/>
    <m/>
    <n v="66.05"/>
    <m/>
    <n v="1399016"/>
    <s v="01.10.2016"/>
    <m/>
    <m/>
    <m/>
    <m/>
    <m/>
    <s v="PAYMENT REALISED"/>
  </r>
  <r>
    <n v="583"/>
    <s v="2016-17"/>
    <s v="VIL"/>
    <s v="VVF/TAL/EXP/0555/16-17"/>
    <d v="2016-10-03T00:00:00"/>
    <x v="6"/>
    <n v="9103750494"/>
    <m/>
    <s v="DTA"/>
    <s v="TALOJA"/>
    <s v="DIRECT"/>
    <s v="INTERBEAUTY COSMETICS LTD."/>
    <s v="ISRAEL"/>
    <s v="60 Days from B/L date"/>
    <s v="CIF"/>
    <s v="OTHER INDUSTRIAL FATTY ALCOHOL VEGAROL 1618 50:50 (CETO STEARYL ALCOHOL 50:50) PASTILLES"/>
    <n v="38237090"/>
    <n v="0.75"/>
    <s v="MT"/>
    <s v="USD"/>
    <n v="1560"/>
    <n v="4573"/>
    <n v="0.39"/>
    <n v="50"/>
    <n v="0"/>
    <n v="0"/>
    <s v="Nhava-sheva"/>
    <m/>
    <n v="66.05"/>
    <m/>
    <n v="1423903"/>
    <s v="03.10.2016"/>
    <s v="BKDN0461162100532079"/>
    <s v="18.02.2017"/>
    <s v="116216XUC001453"/>
    <n v="1170"/>
    <d v="2016-12-13T00:00:00"/>
    <s v="PAYMENT REALISED"/>
  </r>
  <r>
    <n v="584"/>
    <s v="2016-17"/>
    <s v="VIL"/>
    <s v="VVF/TAL/EXP/0556/16-17"/>
    <d v="2016-10-03T00:00:00"/>
    <x v="6"/>
    <n v="9103750495"/>
    <m/>
    <s v="DTA"/>
    <s v="TALOJA"/>
    <s v="DIRECT"/>
    <s v="JIANGSU BOHAN INDUSTRY TRADE CO., LTD."/>
    <s v="China"/>
    <s v="ADVANCE"/>
    <s v="CIF"/>
    <s v="OTHER INDUSTRIAL FATTY ALCOHOL VEGAROL 22 80 (BEHENYL ALCOHOL) PASTILLES"/>
    <n v="38237090"/>
    <n v="0.6"/>
    <s v="MT"/>
    <s v="USD"/>
    <n v="4400"/>
    <n v="2640"/>
    <n v="0.87"/>
    <n v="50"/>
    <n v="0"/>
    <n v="0"/>
    <s v="Nhava-sheva"/>
    <m/>
    <n v="66.05"/>
    <m/>
    <n v="1423900"/>
    <s v="03.10.2016"/>
    <s v="BKDN0461162100533378"/>
    <d v="2017-03-06T00:00:00"/>
    <m/>
    <m/>
    <m/>
    <s v="payment not realised"/>
  </r>
  <r>
    <n v="585"/>
    <s v="2016-17"/>
    <s v="VIL"/>
    <s v="VVF/TAL/EXP/0557/16-17"/>
    <d v="2016-10-03T00:00:00"/>
    <x v="6"/>
    <s v="9103750486 &amp; 496-497"/>
    <m/>
    <s v="DTA"/>
    <s v="TALOJA"/>
    <s v="DIRECT"/>
    <s v="SARL BOURGEON PRODUIT COSMETIQUES"/>
    <s v="ALGERIA"/>
    <s v="L/C AT Sight"/>
    <s v="CFR"/>
    <s v="OTHER INDUSTRIAL FATTY ALCOHOL VEGAROL 1618 50:50 (CETO STEARYL ALCOHOL 50:50) PASTILLES"/>
    <n v="38237090"/>
    <n v="24"/>
    <s v="MT"/>
    <s v="USD"/>
    <n v="1477"/>
    <n v="35448"/>
    <n v="0"/>
    <n v="1813"/>
    <n v="0"/>
    <n v="0"/>
    <s v="Nhava-sheva"/>
    <m/>
    <n v="66.05"/>
    <m/>
    <n v="1429813"/>
    <s v="03.10.2016"/>
    <s v="BKID0000160160997674"/>
    <d v="2016-11-16T00:00:00"/>
    <s v="0160FBN16000172"/>
    <n v="35448"/>
    <d v="2016-11-15T00:00:00"/>
    <s v="fully uploaded"/>
  </r>
  <r>
    <n v="586"/>
    <s v="2016-17"/>
    <s v="VIL"/>
    <s v="VVF/TAL/EXP/0558/16-17"/>
    <d v="2016-10-04T00:00:00"/>
    <x v="6"/>
    <s v="9103750486 &amp; 496-497"/>
    <m/>
    <s v="DTA"/>
    <s v="TALOJA"/>
    <s v="DIRECT"/>
    <s v="SARL BOURGEON PRODUIT COSMETIQUES"/>
    <s v="ALGERIA"/>
    <s v="L/C AT Sight"/>
    <s v="CFR"/>
    <s v="OTHER INDUSTRIAL FATTY ALCOHOL VEGAROL 1618 50:50 (CETO STEARYL ALCOHOL 50:50) PASTILLES"/>
    <n v="38237090"/>
    <n v="24"/>
    <s v="MT"/>
    <s v="USD"/>
    <n v="1477"/>
    <n v="35448"/>
    <n v="0"/>
    <n v="1813"/>
    <n v="0"/>
    <n v="0"/>
    <s v="Nhava-sheva"/>
    <m/>
    <n v="66.05"/>
    <m/>
    <n v="1444835"/>
    <s v="04.10.2016"/>
    <s v="BKID0000160160997673"/>
    <d v="2016-11-16T00:00:00"/>
    <s v="0160FBN16000172"/>
    <n v="35448"/>
    <d v="2016-11-15T00:00:00"/>
    <s v="fully uploaded"/>
  </r>
  <r>
    <n v="587"/>
    <s v="2016-17"/>
    <s v="VIL"/>
    <s v="VVF/TAL/EXP/0559/16-17"/>
    <d v="2016-10-04T00:00:00"/>
    <x v="6"/>
    <n v="9103750498"/>
    <m/>
    <s v="DTA"/>
    <s v="TALOJA"/>
    <s v="DIRECT"/>
    <s v="SIYEZA FINE CHEM (PTY) LTD."/>
    <s v="south africa"/>
    <s v="100% CAD"/>
    <s v="CIF"/>
    <s v="OTHER INDUSTRIAL FATTY ALCOHOL  VEGAROL 1618 TA (CETO STEARYL ALCOHOL) PASTILLES"/>
    <n v="38237090"/>
    <n v="16"/>
    <s v="MT"/>
    <s v="USD"/>
    <n v="1330"/>
    <n v="21280"/>
    <n v="7.02"/>
    <n v="450"/>
    <n v="0"/>
    <n v="0"/>
    <s v="Nhava-sheva"/>
    <m/>
    <n v="66.05"/>
    <m/>
    <n v="1444721"/>
    <s v="04.10.2016"/>
    <m/>
    <m/>
    <m/>
    <m/>
    <m/>
    <s v="payment not realised"/>
  </r>
  <r>
    <n v="605"/>
    <s v="2016-17"/>
    <s v="VIL"/>
    <s v="VVF/BULK/EXP/013/16-17"/>
    <d v="2016-10-04T00:00:00"/>
    <x v="6"/>
    <n v="9106750008"/>
    <d v="2016-10-10T00:00:00"/>
    <s v="DTA"/>
    <s v="SION"/>
    <s v="DIRECT-BULK"/>
    <s v="TARMESH INTERNATIONAL (PVT) LIMITED."/>
    <s v="IRAN"/>
    <s v="ADVANCE"/>
    <s v="FOB"/>
    <s v="FATTY ALCOHOL ETHOXYLATE (2)"/>
    <n v="34021300"/>
    <n v="59.384999999999998"/>
    <s v="MT"/>
    <s v="INR"/>
    <n v="131750"/>
    <n v="7823973.75"/>
    <n v="0"/>
    <n v="0"/>
    <n v="0"/>
    <n v="136288.57999999999"/>
    <s v="Nhava-sheva"/>
    <m/>
    <n v="66.05"/>
    <m/>
    <n v="1449442"/>
    <d v="2016-10-04T00:00:00"/>
    <s v="UCBA0001945160215853"/>
    <d v="2016-10-27T00:00:00"/>
    <s v="19451617MB1684"/>
    <n v="7823973.75"/>
    <d v="2016-10-26T00:00:00"/>
    <s v="payment not realised"/>
  </r>
  <r>
    <n v="588"/>
    <s v="2016-17"/>
    <s v="VIL"/>
    <s v="VVF/TAL/EXP/0560/16-17"/>
    <s v="SEZ MUNDRA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MUNDRA"/>
    <m/>
    <m/>
    <m/>
    <m/>
    <m/>
  </r>
  <r>
    <n v="589"/>
    <s v="2016-17"/>
    <s v="VIL"/>
    <s v="VVF/TAL/EXP/0561/16-17"/>
    <d v="2016-10-04T00:00:00"/>
    <x v="6"/>
    <n v="9103750499"/>
    <m/>
    <s v="DTA"/>
    <s v="TALOJA"/>
    <s v="DIRECT"/>
    <s v="DPV PRODUTOS QUIMICOS LTDA"/>
    <s v="BRAZIL"/>
    <s v="ADVANCE"/>
    <s v="CFR"/>
    <s v="OTHER INDUSTRIAL FATTY ALCOHOL VEGAROL 1618 TA (CETO STEARYL ALCOHOL) PASTILLES/OTHER SATRTD ACYLC MNOCRBIXYLC ACDS DISTILLED FATTY ACID - C22 (BEHENIC ACID 90%) PASTILLES"/>
    <n v="38237090"/>
    <n v="16"/>
    <s v="MT"/>
    <s v="USD"/>
    <n v="0"/>
    <n v="20545.2"/>
    <n v="0"/>
    <n v="900"/>
    <n v="0"/>
    <n v="0"/>
    <s v="Nhava-sheva"/>
    <n v="19645.2"/>
    <n v="66.05"/>
    <m/>
    <n v="1445384"/>
    <s v="04.10.2016"/>
    <s v="BKDN0461162100531890"/>
    <d v="2017-02-17T00:00:00"/>
    <m/>
    <m/>
    <m/>
    <s v="payment not realised"/>
  </r>
  <r>
    <n v="590"/>
    <s v="2016-17"/>
    <s v="VIL"/>
    <s v="VVF/TAL/EXP/0562/16-17"/>
    <d v="2016-10-05T00:00:00"/>
    <x v="6"/>
    <n v="9103750502"/>
    <m/>
    <s v="DTA"/>
    <s v="TALOJA"/>
    <s v="DIRECT"/>
    <s v="SIYEZA FINE CHEM (PTY) LTD."/>
    <s v="south africa"/>
    <s v="100% CAD"/>
    <s v="CIF"/>
    <s v="OTHER INDUSTRIAL FATTY ALCOHOL VEGAROL 1618 TA (CETO STEARYL ALCOHOL) PASTILLES"/>
    <n v="38237090"/>
    <n v="16"/>
    <s v="MT"/>
    <s v="USD"/>
    <n v="1330"/>
    <n v="21280"/>
    <n v="7.02"/>
    <n v="410"/>
    <n v="0"/>
    <n v="0"/>
    <s v="Nhava-sheva"/>
    <m/>
    <n v="66.05"/>
    <m/>
    <n v="1473490"/>
    <s v="05.10.2016"/>
    <m/>
    <m/>
    <m/>
    <m/>
    <m/>
    <s v="payment not realised"/>
  </r>
  <r>
    <n v="591"/>
    <s v="2016-17"/>
    <s v="VIL"/>
    <s v="VVF/TAL/EXP/0563/16-17"/>
    <d v="2016-10-05T00:00:00"/>
    <x v="6"/>
    <n v="9103750501"/>
    <m/>
    <s v="DTA"/>
    <s v="TALOJA"/>
    <s v="DIRECT"/>
    <s v="OLEOTRADE INTERNATIONAL CO., LTD."/>
    <s v="japan"/>
    <s v="100% CAD"/>
    <s v="CFR"/>
    <s v="OTHER UNSATRTD ACYCLC, MONOCRBOXYLC ACDS DISTILLED FATTY ACID - C22 (ERUCIC ACID 90%)"/>
    <n v="29161990"/>
    <n v="14.4"/>
    <s v="MT"/>
    <s v="USD"/>
    <n v="3075"/>
    <n v="44280"/>
    <n v="0"/>
    <n v="75"/>
    <n v="0"/>
    <n v="0"/>
    <s v="Nhava-sheva"/>
    <n v="44205"/>
    <n v="66.05"/>
    <m/>
    <n v="1473483"/>
    <s v="05.10.2016"/>
    <m/>
    <m/>
    <m/>
    <m/>
    <m/>
    <s v="payment not realised"/>
  </r>
  <r>
    <n v="592"/>
    <s v="2016-17"/>
    <s v="VIL"/>
    <s v="VVF/TAL/EXP/0564/16-17"/>
    <d v="2016-10-05T00:00:00"/>
    <x v="6"/>
    <n v="9103750500"/>
    <m/>
    <s v="DTA"/>
    <s v="TALOJA"/>
    <s v="DIRECT"/>
    <s v="VIKUDHA LIMITED."/>
    <s v="mexico"/>
    <s v="30% ADV;70% CAD"/>
    <s v="CFR"/>
    <s v="SATRTD - HXADECAN-1-OL (CETYL ALCHL) FATTY ALCOHOL VEGAROL 1698 (CETYL ALCOHOL) PASTILLES"/>
    <n v="29051700"/>
    <n v="16"/>
    <s v="MT"/>
    <s v="USD"/>
    <n v="1376"/>
    <n v="22016"/>
    <n v="0"/>
    <n v="750"/>
    <n v="0"/>
    <n v="0"/>
    <s v="Nhava-sheva"/>
    <m/>
    <n v="66.05"/>
    <m/>
    <n v="1473509"/>
    <s v="05.10.2016"/>
    <s v="BKDN0461162100531891"/>
    <d v="2017-02-17T00:00:00"/>
    <m/>
    <m/>
    <m/>
    <s v="payment not realised"/>
  </r>
  <r>
    <n v="593"/>
    <s v="2016-17"/>
    <s v="VIL"/>
    <s v="VVF/TAL/EXP/0565/16-17"/>
    <d v="2016-10-05T00:00:00"/>
    <x v="6"/>
    <n v="9103750503"/>
    <d v="2016-10-10T00:00:00"/>
    <s v="DTA"/>
    <s v="TALOJA"/>
    <s v="DIRECT"/>
    <s v="DARIC MATERIAL AND TRADING CO."/>
    <s v="IRAN"/>
    <s v="L/C AT Sight"/>
    <s v="CFR"/>
    <s v="OTHER INDUSTRIAL FATTY ALCOHOL VEGAROL 1618 TA (CETO STEARYL ALCOHOL) PASTILLES"/>
    <n v="38237090"/>
    <n v="128"/>
    <s v="MT"/>
    <s v="INR"/>
    <n v="96795"/>
    <n v="12389760"/>
    <n v="0"/>
    <n v="39630"/>
    <n v="0"/>
    <n v="285120"/>
    <s v="Nhava-sheva"/>
    <m/>
    <n v="66.05"/>
    <m/>
    <n v="1479238"/>
    <s v="05.10.2016"/>
    <s v="UCBA0000003160216875"/>
    <d v="2016-11-07T00:00:00"/>
    <s v="00031617C0771"/>
    <n v="12377370.24"/>
    <s v=" 5-11-16"/>
    <s v="fully uploaded"/>
  </r>
  <r>
    <n v="594"/>
    <s v="2016-17"/>
    <s v="VIL"/>
    <s v="VVF/TAL/EXP/0566/16-17"/>
    <s v="SEZ SUPPLY"/>
    <x v="6"/>
    <s v="SEZ SUPPLY"/>
    <m/>
    <s v="DTA"/>
    <s v="TALOJA"/>
    <s v="SEZ"/>
    <m/>
    <s v="INDIA"/>
    <m/>
    <m/>
    <m/>
    <m/>
    <m/>
    <s v="MT"/>
    <s v="USD"/>
    <n v="0"/>
    <n v="39900"/>
    <n v="0"/>
    <n v="0"/>
    <n v="0"/>
    <n v="0"/>
    <s v="Nhava-sheva"/>
    <m/>
    <m/>
    <m/>
    <s v="SEZ SUPPLY"/>
    <m/>
    <s v="SEZ SUPPLY"/>
    <m/>
    <m/>
    <m/>
    <m/>
    <s v="SEZ SUPPLY"/>
  </r>
  <r>
    <n v="595"/>
    <s v="2016-17"/>
    <s v="VIL"/>
    <s v="VVF/TAL/EXP/0567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596"/>
    <s v="2016-17"/>
    <s v="VIL"/>
    <s v="VVF/TAL/EXP/0568/16-17"/>
    <d v="2016-10-06T00:00:00"/>
    <x v="6"/>
    <n v="9103750504"/>
    <m/>
    <s v="DTA"/>
    <s v="TALOJA"/>
    <s v="DIRECT"/>
    <s v="DARIC MATERIAL AND TRADING CO."/>
    <s v="IRAN"/>
    <s v="L/C AT Sight"/>
    <s v="CFR"/>
    <s v="SATRTD - HXADECAN-1-OL (CETYL ALCHL)FATTY ALCOHOL VEGAROL 1698 (CETYL ALCOHOL) PASTILLES"/>
    <n v="29051700"/>
    <n v="48"/>
    <s v="MT"/>
    <s v="INR"/>
    <n v="100170"/>
    <n v="4808160"/>
    <n v="0"/>
    <n v="14861.25"/>
    <n v="0"/>
    <n v="129600"/>
    <s v="Nhava-sheva"/>
    <m/>
    <n v="66.05"/>
    <m/>
    <n v="1500724"/>
    <s v="06.10.2016"/>
    <s v="UCBA0000003160219660"/>
    <d v="2016-12-03T00:00:00"/>
    <s v="00031617C0768"/>
    <n v="4799955.24"/>
    <d v="2016-12-02T00:00:00"/>
    <s v="fully uploaded"/>
  </r>
  <r>
    <n v="597"/>
    <s v="2016-17"/>
    <s v="VIL"/>
    <s v="VVF/TAL/EXP/0569/16-17"/>
    <d v="2016-10-07T00:00:00"/>
    <x v="6"/>
    <n v="9103750505"/>
    <m/>
    <s v="DTA"/>
    <s v="TALOJA"/>
    <s v="DIRECT"/>
    <s v="AMKA PRODUCTS (PTY) LTD."/>
    <s v="south africa"/>
    <s v="100% CAD"/>
    <s v="CFR"/>
    <s v="OTHER INDUSTRIAL FATTY ALCOHOL VEGAROL 1618 TA (CETO STEARYL ALCOHOL) PASTILLES"/>
    <n v="38237090"/>
    <n v="60"/>
    <s v="MT"/>
    <s v="USD"/>
    <n v="1315"/>
    <n v="78900"/>
    <n v="0"/>
    <n v="2050"/>
    <n v="0"/>
    <n v="1200"/>
    <s v="Nhava-sheva"/>
    <m/>
    <n v="65.8"/>
    <m/>
    <n v="1519793"/>
    <s v="07.10.2016"/>
    <s v="BKDN0461162100532080"/>
    <s v="18.02.2017"/>
    <m/>
    <m/>
    <m/>
    <s v="payment not realised"/>
  </r>
  <r>
    <n v="598"/>
    <s v="2016-17"/>
    <s v="VIL"/>
    <s v="VVF/TAL/EXP/0570/16-17"/>
    <d v="2016-10-07T00:00:00"/>
    <x v="6"/>
    <n v="9103750506"/>
    <m/>
    <s v="DTA"/>
    <s v="TALOJA"/>
    <s v="DIRECT"/>
    <s v="ZOHAR DALIA C.A.A. LTD."/>
    <s v="ISRAEL"/>
    <s v="100% CAD"/>
    <s v=" cif"/>
    <s v="OTHER INDUSTRIAL FATTY ALCOHOL FATTY ALCOHOL C1214 (LAURYL MYRISTYL ALCOHOL)"/>
    <n v="38237090"/>
    <n v="18.86"/>
    <s v="MT"/>
    <s v="USD"/>
    <n v="1860"/>
    <n v="35079.599999999999"/>
    <n v="11.58"/>
    <n v="1050"/>
    <n v="0"/>
    <n v="377.2"/>
    <s v="Nhava-sheva"/>
    <m/>
    <n v="65.8"/>
    <m/>
    <n v="1519785"/>
    <s v="07.10.2016"/>
    <m/>
    <m/>
    <m/>
    <m/>
    <m/>
    <s v="payment not realised"/>
  </r>
  <r>
    <n v="599"/>
    <s v="2016-17"/>
    <s v="VIL"/>
    <s v="VVF/TAL/EXP/0571/16-17"/>
    <d v="2016-10-07T00:00:00"/>
    <x v="6"/>
    <s v="9103750508-509"/>
    <d v="2016-10-07T00:00:00"/>
    <s v="DTA"/>
    <s v="TALOJA"/>
    <s v="DIRECT"/>
    <s v="MITSUI &amp; CO., LTD."/>
    <s v="japan"/>
    <s v="30 Days from B/L date"/>
    <s v="CFR"/>
    <s v="OTHER INDUSTRIAL MONOCARBOXYLIC FATTY ACID DISTILLED FATTY ACID - C22 (BEHENIC ACID &lt;90%)"/>
    <n v="38231900"/>
    <n v="20"/>
    <s v="MT"/>
    <s v="USD"/>
    <n v="4100"/>
    <n v="82000"/>
    <n v="0"/>
    <n v="75"/>
    <n v="0"/>
    <n v="820"/>
    <s v="Nhava-sheva"/>
    <n v="81925"/>
    <n v="65.8"/>
    <m/>
    <n v="1526595"/>
    <d v="2016-10-07T00:00:00"/>
    <s v="BKDN0461162100533476"/>
    <d v="2017-03-06T00:00:00"/>
    <m/>
    <m/>
    <m/>
    <s v="PAYMENT REALISED"/>
  </r>
  <r>
    <n v="600"/>
    <s v="2016-17"/>
    <s v="VIL"/>
    <s v="VVF/TAL/EXP/0572/16-17"/>
    <d v="2016-10-07T00:00:00"/>
    <x v="6"/>
    <n v="9103750507"/>
    <m/>
    <s v="DTA"/>
    <s v="TALOJA"/>
    <s v="DIRECT"/>
    <s v="VVF SINGAPORE PTE LTD.,"/>
    <s v="KENYA"/>
    <s v="30 Days from B/L date"/>
    <s v="CIF"/>
    <s v="OTHER INDUSTRIAL FATTY ALCOHOL VEGAROL 1618 TA (CETO STEARYL ALCOHOL) PASTILLES"/>
    <n v="38237090"/>
    <n v="16"/>
    <s v="MT"/>
    <s v="USD"/>
    <n v="1325"/>
    <n v="21200"/>
    <n v="7"/>
    <n v="500"/>
    <n v="0"/>
    <n v="0"/>
    <s v="Nhava-sheva"/>
    <m/>
    <n v="65.8"/>
    <m/>
    <n v="1527290"/>
    <s v="07.10.2016"/>
    <m/>
    <m/>
    <m/>
    <m/>
    <m/>
    <s v="payment not realised"/>
  </r>
  <r>
    <n v="601"/>
    <s v="2016-17"/>
    <s v="VIL"/>
    <s v="VVF/TAL/EXP/0573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02"/>
    <s v="2016-17"/>
    <s v="VIL"/>
    <s v="VVF/TAL/EXP/0574/16-17"/>
    <d v="2016-10-08T00:00:00"/>
    <x v="6"/>
    <s v="9103750508-509"/>
    <d v="2016-10-07T00:00:00"/>
    <s v="DTA"/>
    <s v="TALOJA"/>
    <s v="DIRECT"/>
    <s v="MITSUI &amp; CO., LTD."/>
    <s v="japan"/>
    <s v="30 Days from B/L date"/>
    <s v="CFR"/>
    <s v="OTHER INDUSTRIAL MONOCARBOXYLIC FATTY ACID DISTILLED FATTY ACID - C22 (BEHENIC ACID &lt;90%)"/>
    <n v="38231900"/>
    <n v="20"/>
    <s v="MT"/>
    <s v="USD"/>
    <n v="4100"/>
    <n v="82000"/>
    <n v="0"/>
    <n v="75"/>
    <n v="0"/>
    <n v="820"/>
    <s v="Nhava-sheva"/>
    <n v="81925"/>
    <n v="65.8"/>
    <m/>
    <n v="1537791"/>
    <d v="2016-10-08T00:00:00"/>
    <s v="BKDN0461162100533477"/>
    <d v="2017-03-06T00:00:00"/>
    <m/>
    <m/>
    <m/>
    <s v="PAYMENT REALISED"/>
  </r>
  <r>
    <n v="603"/>
    <s v="2016-17"/>
    <s v="VIL"/>
    <s v="VVF/TAL/EXP/0575/16-17"/>
    <d v="2016-10-08T00:00:00"/>
    <x v="6"/>
    <n v="9103750510"/>
    <m/>
    <s v="DTA"/>
    <s v="TALOJA"/>
    <s v="DIRECT"/>
    <s v="LOREAL COSMETICS INDUSTRY"/>
    <s v="EGYPT"/>
    <s v="45 Days from B/L date"/>
    <s v="CFR"/>
    <s v="OTHER INDUSTRIAL FATTY ALCOHOL VEGAROL 1618 TA (CETO STEARYL ALCOHOL) PASTILLES"/>
    <n v="38237090"/>
    <n v="6"/>
    <s v="MT"/>
    <s v="USD"/>
    <n v="1560"/>
    <n v="9360"/>
    <n v="0"/>
    <n v="750"/>
    <n v="0"/>
    <n v="0"/>
    <s v="Nhava-sheva"/>
    <m/>
    <n v="65.8"/>
    <m/>
    <n v="1540754"/>
    <s v="08.10.2016"/>
    <s v="BKDN0461162100532081"/>
    <s v="18.02.2017"/>
    <m/>
    <m/>
    <m/>
    <s v="PAYMENT REALISED"/>
  </r>
  <r>
    <n v="604"/>
    <s v="2016-17"/>
    <s v="VIL"/>
    <s v="VVF/TAL/EXP/0576/16-17"/>
    <d v="2016-10-10T00:00:00"/>
    <x v="6"/>
    <n v="9103750512"/>
    <m/>
    <s v="DTA"/>
    <s v="TALOJA"/>
    <s v="DIRECT"/>
    <s v="BASF ESPANOLA S.L."/>
    <s v="SPAIN"/>
    <s v="30 Days from B/L date"/>
    <s v="CIF"/>
    <s v="OTHER SATRDT ACYLC MNOCRBIXYLC ACDS FATTY ACID - C10 (CAPRIC ACID 99%)"/>
    <n v="29159090"/>
    <n v="97.86"/>
    <s v="MT"/>
    <s v="USD"/>
    <n v="3100"/>
    <n v="303366"/>
    <n v="100.11"/>
    <n v="4250"/>
    <n v="0"/>
    <n v="0"/>
    <s v="Nhava-sheva"/>
    <m/>
    <n v="65.8"/>
    <m/>
    <n v="1558302"/>
    <s v="10.10.2016"/>
    <s v="BKDN0461162100533490"/>
    <d v="2017-03-06T00:00:00"/>
    <m/>
    <m/>
    <m/>
    <s v="payment not realised"/>
  </r>
  <r>
    <n v="605"/>
    <s v="2016-17"/>
    <s v="VIL"/>
    <s v="VVF/TAL/EXP/0577/16-17"/>
    <d v="2016-10-10T00:00:00"/>
    <x v="6"/>
    <n v="9103750511"/>
    <m/>
    <s v="DTA"/>
    <s v="TALOJA"/>
    <s v="DIRECT"/>
    <s v="ALLIANCE TIRE COMPANY"/>
    <s v="ISRAEL"/>
    <s v="100% CAD"/>
    <s v="FOB"/>
    <s v="OTHER STEARIC ACID STEARIC ACID - UTSR "/>
    <n v="38231190"/>
    <n v="12"/>
    <s v="MT"/>
    <s v="USD"/>
    <n v="850"/>
    <n v="10200"/>
    <n v="0"/>
    <n v="0"/>
    <n v="0"/>
    <n v="0"/>
    <s v="Nhava-sheva"/>
    <m/>
    <n v="65.8"/>
    <m/>
    <n v="1558311"/>
    <s v="10.10.2016"/>
    <s v="BKDN0461162100532082"/>
    <s v="18.02.2017"/>
    <m/>
    <m/>
    <m/>
    <s v="payment not realised"/>
  </r>
  <r>
    <n v="606"/>
    <s v="2016-17"/>
    <s v="VIL"/>
    <s v="VVF/TAL/EXP/0578/16-17"/>
    <d v="2016-10-10T00:00:00"/>
    <x v="6"/>
    <n v="9103750513"/>
    <d v="2016-10-17T00:00:00"/>
    <s v="DTA"/>
    <s v="TALOJA"/>
    <s v="DIRECT"/>
    <s v="MIRALIFE S. A."/>
    <s v="Argentina"/>
    <s v="100% Advance"/>
    <s v="CFR"/>
    <s v="OTHER INDUSTRIAL FATTY ALCOHOL VEGAROL 1618 TA (CETO STEARYL ALCOHOL 30:70) PASTILLES"/>
    <n v="38237090"/>
    <n v="48"/>
    <s v="MT"/>
    <s v="USD"/>
    <n v="1375"/>
    <n v="66000"/>
    <n v="0"/>
    <n v="2800"/>
    <n v="0"/>
    <n v="1200"/>
    <s v="Nhava-sheva"/>
    <m/>
    <n v="65.8"/>
    <m/>
    <n v="1561996"/>
    <d v="2016-10-10T00:00:00"/>
    <s v="BKDN0461162100531892"/>
    <d v="2017-02-17T00:00:00"/>
    <m/>
    <m/>
    <m/>
    <s v="payment not realised"/>
  </r>
  <r>
    <n v="607"/>
    <s v="2016-17"/>
    <s v="VIL"/>
    <s v="VVF/TAL/EXP/0579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08"/>
    <s v="2016-17"/>
    <s v="VIL"/>
    <s v="VVF/TAL/EXP/0580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09"/>
    <s v="2016-17"/>
    <s v="VIL"/>
    <s v="VVF/TAL/EXP/0581/16-17"/>
    <d v="2016-10-12T00:00:00"/>
    <x v="6"/>
    <n v="9103750514"/>
    <m/>
    <s v="DTA"/>
    <s v="TALOJA"/>
    <s v="DIRECT"/>
    <s v="GREENWELL OLEOCHEMICALS SDN BHD"/>
    <s v="USA"/>
    <s v="ADVANCE"/>
    <s v="CIF"/>
    <s v="OTHER INDUSTRIAL FATTY ALCOHOL VEGAROL 1214 (LAURYL MYRISTYL ALCOHOL)"/>
    <n v="38237090"/>
    <n v="18.86"/>
    <s v="MT"/>
    <s v="USD"/>
    <n v="1920"/>
    <n v="36211.199999999997"/>
    <n v="11.95"/>
    <n v="3500"/>
    <n v="0"/>
    <n v="0"/>
    <s v="Nhava-sheva"/>
    <m/>
    <n v="65.8"/>
    <m/>
    <n v="1575070"/>
    <s v="12.10.2016"/>
    <s v="BKDN0461162100533436"/>
    <d v="2017-03-06T00:00:00"/>
    <m/>
    <m/>
    <m/>
    <s v="payment not realised"/>
  </r>
  <r>
    <n v="610"/>
    <s v="2016-17"/>
    <s v="VIL"/>
    <s v="VVF/TAL/EXP/0582/16-17"/>
    <d v="2016-10-12T00:00:00"/>
    <x v="6"/>
    <n v="9103750515"/>
    <d v="2016-10-18T00:00:00"/>
    <s v="DTA"/>
    <s v="TALOJA"/>
    <s v="DIRECT"/>
    <s v="VVF LLC"/>
    <s v="USA"/>
    <s v="90 Days from B/L date"/>
    <s v="CIF"/>
    <s v="OTHER INDUSTRIAL FATTY ALCOHOL VEGAROL 22 70 (BEHENYL ALCOHOL) NF, PASTILLES"/>
    <n v="38237090"/>
    <n v="36"/>
    <s v="MT"/>
    <s v="USD"/>
    <n v="3868"/>
    <n v="139248"/>
    <n v="45.95"/>
    <n v="5250"/>
    <n v="0"/>
    <n v="0"/>
    <s v="Nhava-sheva"/>
    <m/>
    <n v="65.8"/>
    <m/>
    <n v="1575559"/>
    <d v="2016-10-12T00:00:00"/>
    <m/>
    <m/>
    <m/>
    <m/>
    <m/>
    <s v="payment not realised"/>
  </r>
  <r>
    <n v="611"/>
    <s v="2016-17"/>
    <s v="VIL"/>
    <s v="VVF/TAL/EXP/0583/16-17"/>
    <d v="2016-10-12T00:00:00"/>
    <x v="6"/>
    <n v="9103750517"/>
    <d v="2016-10-18T00:00:00"/>
    <s v="DTA"/>
    <s v="TALOJA"/>
    <s v="DIRECT"/>
    <s v="VVF LLC"/>
    <s v="USA"/>
    <s v="90 Days from B/L date"/>
    <s v="CIF"/>
    <s v="OTHER INDUSTRIAL FATTY ALCOHOL VEGAROL 1618 TA (CETO STEARYL ALCOHOL) NF, PASTILLES"/>
    <n v="38237090"/>
    <n v="19.844999999999999"/>
    <s v="MT"/>
    <s v="USD"/>
    <n v="1407"/>
    <n v="27921.914999999997"/>
    <n v="9.2100000000000009"/>
    <n v="1650"/>
    <n v="0"/>
    <n v="0"/>
    <s v="Nhava-sheva"/>
    <m/>
    <n v="65.8"/>
    <m/>
    <n v="1578268"/>
    <d v="2016-10-12T00:00:00"/>
    <m/>
    <m/>
    <m/>
    <m/>
    <m/>
    <s v="payment not realised"/>
  </r>
  <r>
    <n v="612"/>
    <s v="2016-17"/>
    <s v="VIL"/>
    <s v="VVF/TAL/EXP/0584/16-17"/>
    <d v="2016-10-12T00:00:00"/>
    <x v="6"/>
    <n v="9103750516"/>
    <m/>
    <s v="DTA"/>
    <s v="TALOJA"/>
    <s v="DIRECT"/>
    <s v="THODE + SCOBEL GMBH &amp; CO."/>
    <s v="lebanon"/>
    <s v="100% CAD"/>
    <s v="CFR"/>
    <s v="OTHER INDUSTRIAL FATTY ALCOHOL VEGAROL 1618 50:50 (CETO STEARYL ALCOHOL 50:50) PASTILLES"/>
    <n v="38237090"/>
    <n v="32"/>
    <s v="MT"/>
    <s v="USD"/>
    <n v="1354"/>
    <n v="43328"/>
    <n v="0"/>
    <n v="1600"/>
    <n v="0"/>
    <n v="320"/>
    <s v="Nhava-sheva"/>
    <m/>
    <n v="65.8"/>
    <m/>
    <n v="1578291"/>
    <s v="12.10.2016"/>
    <s v="BKDN0461162100532084"/>
    <s v="18.02.2017"/>
    <m/>
    <m/>
    <m/>
    <s v="payment not realised"/>
  </r>
  <r>
    <n v="613"/>
    <s v="2016-17"/>
    <s v="VIL"/>
    <s v="VVF/TAL/EXP/0585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14"/>
    <s v="2016-17"/>
    <s v="VIL"/>
    <s v="VVF/TAL/EXP/0586/16-17"/>
    <d v="2016-10-13T00:00:00"/>
    <x v="6"/>
    <n v="9103750518"/>
    <m/>
    <s v="DTA"/>
    <s v="TALOJA"/>
    <s v="DIRECT"/>
    <s v="OLEOTRADE INTERNATIONAL CO., LTD."/>
    <s v="japan"/>
    <s v="100% CAD"/>
    <s v="CFR"/>
    <s v="STEARYL ALCOHOL FATTY ALCOHOL VEGAROL 1822 (PASTILLES FORM)"/>
    <n v="38237040"/>
    <n v="12"/>
    <s v="MT"/>
    <s v="USD"/>
    <n v="3600"/>
    <n v="43200"/>
    <n v="0"/>
    <n v="65"/>
    <n v="0"/>
    <n v="0"/>
    <s v="Nhava-sheva"/>
    <m/>
    <n v="65.8"/>
    <m/>
    <n v="1598634"/>
    <s v="13.10.2016"/>
    <m/>
    <m/>
    <m/>
    <m/>
    <m/>
    <s v="payment not realised"/>
  </r>
  <r>
    <n v="615"/>
    <s v="2016-17"/>
    <s v="VIL"/>
    <s v="VVF/TAL/EXP/0587/16-17"/>
    <d v="2016-10-13T00:00:00"/>
    <x v="6"/>
    <n v="9103750519"/>
    <d v="2016-10-18T00:00:00"/>
    <s v="DTA"/>
    <s v="TALOJA"/>
    <s v="DIRECT"/>
    <s v="DARIC MATERIAL AND TRADING CO."/>
    <s v="IRAN"/>
    <s v="L/C AT Sight"/>
    <s v="CFR"/>
    <s v="OTHER INDUSTRIAL FATTY ALCOHOL VEGAROL 1618 50:50_x000a_(CETO STEARYL ALCOHOL) PASTILLES "/>
    <n v="38237090"/>
    <n v="32"/>
    <s v="MT"/>
    <s v="INR"/>
    <n v="92184"/>
    <n v="2949888"/>
    <n v="0"/>
    <n v="13160"/>
    <n v="0"/>
    <n v="88512"/>
    <s v="Nhava-sheva"/>
    <m/>
    <n v="65.8"/>
    <m/>
    <n v="1603654"/>
    <d v="2016-10-13T00:00:00"/>
    <m/>
    <m/>
    <m/>
    <m/>
    <m/>
    <s v="PAYMENT REALISED"/>
  </r>
  <r>
    <n v="616"/>
    <s v="2016-17"/>
    <s v="VIL"/>
    <s v="VVF/TAL/EXP/0588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17"/>
    <s v="2016-17"/>
    <s v="VIL"/>
    <s v="VVF/TAL/EXP/0589/16-17"/>
    <d v="2016-10-14T00:00:00"/>
    <x v="6"/>
    <n v="9103750520"/>
    <d v="2016-10-19T00:00:00"/>
    <s v="DTA"/>
    <s v="TALOJA"/>
    <s v="DIRECT"/>
    <s v="UPCITY INTERNATIONAL LIMITED,"/>
    <s v="China"/>
    <s v="L/C AT Sight"/>
    <s v="CIF"/>
    <s v="OTHER UNSATRTD ACYCLC, MONOCRBOXYLC ACDS DRUMS DISTILLED FATTY ACID - C22 (ERUCIC ACID 90%)"/>
    <n v="29161990"/>
    <n v="57.6"/>
    <s v="MT"/>
    <s v="USD"/>
    <n v="3020"/>
    <n v="173952"/>
    <n v="57.4"/>
    <n v="1200"/>
    <n v="0"/>
    <n v="0"/>
    <s v="Nhava-sheva"/>
    <n v="172694.6"/>
    <n v="65.8"/>
    <m/>
    <n v="1625216"/>
    <d v="2016-10-14T00:00:00"/>
    <s v="BKDN0461162100532085"/>
    <s v="18.02.2017"/>
    <m/>
    <m/>
    <m/>
    <s v="payment not realised"/>
  </r>
  <r>
    <n v="618"/>
    <s v="2016-17"/>
    <s v="VIL"/>
    <s v="VVF/TAL/EXP/0590/16-17"/>
    <d v="2016-10-14T00:00:00"/>
    <x v="6"/>
    <n v="9103750521"/>
    <m/>
    <s v="DTA"/>
    <s v="TALOJA"/>
    <s v="DIRECT"/>
    <s v="VVF SINGAPORE PTE LTD"/>
    <s v="KENYA"/>
    <s v="30 Days from B/L date"/>
    <s v="CIF"/>
    <s v="OTHER INDUSTRIAL FATTY ALCOHOL VEGAROL 1618 TA (CETO STEARYL ALCOHOL) PASTILLES"/>
    <n v="38237090"/>
    <n v="16"/>
    <s v="MT"/>
    <s v="USD"/>
    <n v="1335"/>
    <n v="21360"/>
    <n v="7.05"/>
    <n v="550"/>
    <n v="0"/>
    <n v="0"/>
    <s v="Nhava-sheva"/>
    <m/>
    <n v="65.8"/>
    <m/>
    <n v="1634902"/>
    <s v="14.10.2016"/>
    <m/>
    <m/>
    <m/>
    <m/>
    <m/>
    <s v="payment not realised"/>
  </r>
  <r>
    <n v="619"/>
    <s v="2016-17"/>
    <s v="VIL"/>
    <s v="VVF/TAL/EXP/0591/16-17"/>
    <d v="2016-10-14T00:00:00"/>
    <x v="6"/>
    <n v="9103750523"/>
    <m/>
    <s v="DTA"/>
    <s v="TALOJA"/>
    <s v="DIRECT"/>
    <s v="VVF SINGAPORE PTE LTD."/>
    <s v="KENYA"/>
    <s v="30 Days from B/L date"/>
    <s v="CIF"/>
    <s v="OTHER INDUSTRIAL FATTY ALCOHOL VEGAROL 1618 TA (CETO STEARYL ALCOHOL) PASTILLES"/>
    <n v="38237090"/>
    <n v="16"/>
    <s v="MT"/>
    <s v="USD"/>
    <n v="1335"/>
    <n v="21360"/>
    <n v="7.05"/>
    <n v="550"/>
    <n v="0"/>
    <n v="0"/>
    <s v="Nhava-sheva"/>
    <m/>
    <n v="65.8"/>
    <m/>
    <n v="1634371"/>
    <s v="14.10.2016"/>
    <m/>
    <m/>
    <m/>
    <m/>
    <m/>
    <s v="payment not realised"/>
  </r>
  <r>
    <n v="620"/>
    <s v="2016-17"/>
    <s v="VIL"/>
    <s v="VVF/TAL/EXP/0592/16-17"/>
    <d v="2016-10-14T00:00:00"/>
    <x v="6"/>
    <n v="9103750523"/>
    <d v="2016-10-21T00:00:00"/>
    <s v="DTA"/>
    <s v="TALOJA"/>
    <s v="DIRECT"/>
    <s v="VVF SINGAPORE PTE LTD"/>
    <s v="KENYA"/>
    <s v="30 Days from B/L date"/>
    <s v="CIF"/>
    <s v="OTHER INDUSTRIAL FATTY ALCOHOL VEGAROL 1618 TA (CETO STEARYL ALCOHOL) PASTILLES"/>
    <n v="38237090"/>
    <n v="16"/>
    <s v="MT"/>
    <s v="USD"/>
    <n v="1335"/>
    <n v="21360"/>
    <n v="7.05"/>
    <n v="550"/>
    <n v="0"/>
    <n v="0"/>
    <s v="Nhava-sheva"/>
    <m/>
    <n v="65.8"/>
    <m/>
    <n v="1634371"/>
    <d v="2016-10-14T00:00:00"/>
    <m/>
    <m/>
    <m/>
    <m/>
    <m/>
    <s v="payment not realised"/>
  </r>
  <r>
    <n v="621"/>
    <s v="2016-17"/>
    <s v="VIL"/>
    <s v="VVF/TAL/EXP/0593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22"/>
    <s v="2016-17"/>
    <s v="VIL"/>
    <s v="VVF/TAL/EXP/0594/16-17"/>
    <d v="2016-10-17T00:00:00"/>
    <x v="6"/>
    <n v="9103750524"/>
    <m/>
    <s v="DTA"/>
    <s v="TALOJA"/>
    <s v="DIRECT"/>
    <s v="INDUSTRIAL QUIMICA LASEM, S.A.U."/>
    <s v="spain"/>
    <s v="30 Days from B/L date"/>
    <s v="CIF"/>
    <s v="OTHER INDUSTRIAL MONOCARBOXYLIC FATTY ACID DISTILLED FATTY ACID - C8/C10 (CAPRYLIC CAPRIC ACID)"/>
    <n v="38231900"/>
    <n v="39.85"/>
    <s v="MT"/>
    <s v="USD"/>
    <n v="4170"/>
    <n v="166174.5"/>
    <n v="54.84"/>
    <n v="2800"/>
    <n v="0"/>
    <n v="0"/>
    <s v="Nhava-sheva"/>
    <n v="163319.66"/>
    <n v="65.8"/>
    <m/>
    <n v="1675547"/>
    <s v="17.10.2016"/>
    <s v="BKDN0461162100532086"/>
    <s v="18.02.2017"/>
    <m/>
    <m/>
    <m/>
    <s v="payment not realised"/>
  </r>
  <r>
    <n v="623"/>
    <s v="2016-17"/>
    <s v="VIL"/>
    <s v="VVF/TAL/EXP/0595/16-17"/>
    <d v="2016-10-08T00:00:00"/>
    <x v="6"/>
    <n v="9103750525"/>
    <d v="2016-10-21T00:00:00"/>
    <s v="DTA"/>
    <s v="TALOJA"/>
    <s v="DIRECT"/>
    <s v="VVF LLC"/>
    <s v="USA"/>
    <s v="90 Days from B/L date"/>
    <s v="CIF"/>
    <s v="OTHER INDUSTRIAL FATTY ALCOHOL VEGAROL 22-70 (BEHENYL ALCOHOL) NF, PASTILLES"/>
    <n v="38237090"/>
    <n v="36"/>
    <s v="MT"/>
    <s v="USD"/>
    <n v="4094"/>
    <n v="147384"/>
    <n v="48.64"/>
    <n v="6000"/>
    <n v="0"/>
    <n v="0"/>
    <s v="Nhava-sheva"/>
    <m/>
    <m/>
    <m/>
    <n v="1681062"/>
    <d v="2016-10-17T00:00:00"/>
    <m/>
    <m/>
    <m/>
    <m/>
    <m/>
    <s v="payment not realised"/>
  </r>
  <r>
    <n v="624"/>
    <s v="2016-17"/>
    <s v="VIL"/>
    <s v="VVF/TAL/EXP/0596/16-17"/>
    <d v="2016-10-17T00:00:00"/>
    <x v="6"/>
    <n v="9103750526"/>
    <d v="2016-10-17T00:00:00"/>
    <s v="DTA"/>
    <s v="TALOJA"/>
    <s v="DIRECT"/>
    <s v="SHANTOU FORTUNE ECONOMIC TRADING CO., LTD"/>
    <s v="CHINA"/>
    <s v="30 Days from B/L date"/>
    <s v="CIF"/>
    <s v="OTHER INDUSTRIAL FATTY ALCOHOL VEGAROL 22 90 (BEHENYL ALCOHOL) PASTILLES"/>
    <n v="38237090"/>
    <n v="32"/>
    <s v="MT"/>
    <s v="USD"/>
    <n v="4000"/>
    <n v="128000"/>
    <n v="42.24"/>
    <n v="100"/>
    <n v="0"/>
    <n v="0"/>
    <s v="Nhava-sheva"/>
    <m/>
    <n v="65.8"/>
    <m/>
    <n v="1684787"/>
    <d v="2016-10-17T00:00:00"/>
    <s v="BKDN0461162100532087"/>
    <s v="18.02.2017"/>
    <m/>
    <m/>
    <m/>
    <s v="payment not realised"/>
  </r>
  <r>
    <n v="625"/>
    <s v="2016-17"/>
    <s v="VIL"/>
    <s v="VVF/TAL/EXP/0597/16-17"/>
    <d v="2016-10-17T00:00:00"/>
    <x v="6"/>
    <n v="9103750527"/>
    <d v="2016-10-21T00:00:00"/>
    <s v="DTA"/>
    <s v="TALOJA"/>
    <s v="DIRECT"/>
    <s v="VVF LLC"/>
    <s v="USA"/>
    <s v="90 Days from B/L date"/>
    <s v="CIF"/>
    <s v="SATRTD - OCTDECN-1-OL (STRYL ALCHL) FATTY ALCOHOL VEGAROL 18 DO (STEARYL ALCOHOL) NF, PASTILLES"/>
    <n v="29051700"/>
    <n v="19.844999999999999"/>
    <s v="MT"/>
    <s v="USD"/>
    <n v="1850"/>
    <n v="36713.25"/>
    <n v="12.12"/>
    <n v="2650"/>
    <n v="0"/>
    <n v="0"/>
    <s v="Nhava-sheva"/>
    <m/>
    <n v="65.8"/>
    <m/>
    <n v="1684853"/>
    <d v="2016-10-17T00:00:00"/>
    <m/>
    <m/>
    <m/>
    <m/>
    <m/>
    <s v="payment not realised"/>
  </r>
  <r>
    <n v="626"/>
    <s v="2016-17"/>
    <s v="VIL"/>
    <s v="VVF/TAL/EXP/0598/16-17"/>
    <d v="2016-10-18T00:00:00"/>
    <x v="6"/>
    <n v="9103750528"/>
    <m/>
    <s v="DTA"/>
    <s v="TALOJA"/>
    <s v="DIRECT"/>
    <s v="DISTRIBUIDORA Y CONVERTIDORA INDUSTRIAL SA DE CV"/>
    <s v="mexico"/>
    <s v="30 Days from B/L date"/>
    <s v="FOB"/>
    <s v="SATRTD - HXADECAN-1-OL (CETYL ALCHL) FATTY ALCOHOL VEGAROL 1698 (CETYL ALCOHOL) NF, PASTILLES/SATRTD - OCTDECN-1-OL (STRYL ALCHL) FATTY ALCOHOL VEGAROL 1898 (STEARYL ALCOHOL) PASTILLES"/>
    <n v="29051700"/>
    <n v="16"/>
    <s v="MT"/>
    <s v="USD"/>
    <n v="0"/>
    <n v="20020"/>
    <n v="0"/>
    <n v="0"/>
    <n v="0"/>
    <n v="0"/>
    <s v="Nhava-sheva"/>
    <m/>
    <n v="65.8"/>
    <m/>
    <n v="1707427"/>
    <s v="18.10.2016"/>
    <s v="BKDN0461162100531893"/>
    <d v="2017-02-17T00:00:00"/>
    <m/>
    <m/>
    <m/>
    <s v="payment not realised"/>
  </r>
  <r>
    <n v="627"/>
    <s v="2016-17"/>
    <s v="VIL"/>
    <s v="VVF/TAL/EXP/0599/16-17"/>
    <d v="2016-10-18T00:00:00"/>
    <x v="6"/>
    <n v="9103750532"/>
    <m/>
    <s v="DTA"/>
    <s v="TALOJA"/>
    <s v="DIRECT"/>
    <s v="IXOM PERU S.A.C"/>
    <s v="PERU"/>
    <s v="60 Days from B/L date"/>
    <s v="CFR"/>
    <s v="OTHER INDUSTRIAL FATTY ALCOHOL VEGAROL 1618 50:50 (CETO STEARYL ALCOHOL 50:50) PASTILLES/ SATRTD - HXADECAN-1-OL (CETYL ALCHL) FATTY ALCOHOL VEGAROL 1698 (CETYL ALCOHOL) PASTILLES"/>
    <s v="38237090/29051700"/>
    <n v="12"/>
    <s v="MT"/>
    <s v="USD"/>
    <n v="0"/>
    <n v="16752"/>
    <n v="0"/>
    <n v="867"/>
    <n v="0"/>
    <n v="0"/>
    <s v="Nhava-sheva"/>
    <m/>
    <n v="65.8"/>
    <m/>
    <n v="1707429"/>
    <s v="18.10.2016"/>
    <s v="BKDN0461162100532091"/>
    <s v="18.02.2017"/>
    <m/>
    <m/>
    <m/>
    <s v="PAYMENT  REALISED"/>
  </r>
  <r>
    <n v="628"/>
    <s v="2016-17"/>
    <s v="VIL"/>
    <s v="VVF/TAL/EXP/0600/16-17"/>
    <d v="2016-10-18T00:00:00"/>
    <x v="6"/>
    <n v="9103750530"/>
    <m/>
    <s v="DTA"/>
    <s v="TALOJA"/>
    <s v="DIRECT"/>
    <s v="INDUSTRIAL QUIMICA LASEM, S.A.U."/>
    <s v="SPAIN"/>
    <s v="30 Days from B/L date"/>
    <s v="CIF"/>
    <s v="SATRTD - HXADECAN-1-OL (CETYL ALCHL) FATTY ALCOHOL VEGAROL 1698 (CETYL ALCOHOL) NF, PASTILLES"/>
    <n v="29051700"/>
    <n v="18.34"/>
    <s v="MT"/>
    <s v="USD"/>
    <n v="1355"/>
    <n v="24850.7"/>
    <n v="8.1999999999999993"/>
    <n v="850"/>
    <n v="0"/>
    <n v="0"/>
    <s v="Nhava-sheva"/>
    <m/>
    <n v="65.8"/>
    <m/>
    <n v="1707425"/>
    <s v="18.10.2016"/>
    <s v="BKDN0461162100532088"/>
    <s v="18.02.2017"/>
    <m/>
    <m/>
    <m/>
    <s v="payment not realised"/>
  </r>
  <r>
    <n v="629"/>
    <s v="2016-17"/>
    <s v="VIL"/>
    <s v="VVF/TAL/EXP/0601/16-17"/>
    <d v="2016-10-18T00:00:00"/>
    <x v="6"/>
    <n v="9103750530"/>
    <d v="2016-10-25T00:00:00"/>
    <s v="DTA"/>
    <s v="TALOJA"/>
    <s v="DIRECT"/>
    <s v="VIKUDHA LIMITED"/>
    <s v="mexico"/>
    <s v="30% ADV;70% CAD"/>
    <s v="CFR"/>
    <s v="SATRTD - OCTDECN-1-OL (STRYL ALCHL) FATTY ALCOHOL VEGAROL 1898 (STEARYL ALCOHOL) PASTILLES"/>
    <n v="29051700"/>
    <n v="16"/>
    <s v="MT"/>
    <s v="USD"/>
    <n v="1475"/>
    <n v="23600"/>
    <n v="0"/>
    <n v="775"/>
    <n v="0"/>
    <n v="0"/>
    <s v="Nhava-sheva"/>
    <m/>
    <n v="65.8"/>
    <m/>
    <n v="1707356"/>
    <d v="2016-10-18T00:00:00"/>
    <s v="BKDN0461162100531894"/>
    <d v="2017-02-17T00:00:00"/>
    <m/>
    <m/>
    <m/>
    <s v="payment not realised"/>
  </r>
  <r>
    <n v="630"/>
    <s v="2016-17"/>
    <s v="VIL"/>
    <s v="VVF/TAL/EXP/0602/16-17"/>
    <d v="2016-10-18T00:00:00"/>
    <x v="6"/>
    <n v="9103750533"/>
    <m/>
    <s v="DTA"/>
    <s v="TALOJA"/>
    <s v="DIRECT"/>
    <s v="IXOM CHILE S.A."/>
    <s v="CHILE"/>
    <s v="60 Days from B/L date"/>
    <s v="CFR"/>
    <s v="SATRTD - HXADECAN-1-OL (CETYL ALCHL) FATTY ALCOHOL VEGAROL 1698 (CETYL ALCOHOL) NF, PASTILLES"/>
    <n v="29051700"/>
    <n v="12"/>
    <s v="MT"/>
    <s v="USD"/>
    <n v="1422"/>
    <n v="17064"/>
    <n v="0"/>
    <n v="867"/>
    <n v="0"/>
    <n v="0"/>
    <s v="Nhava-sheva"/>
    <m/>
    <n v="65.8"/>
    <m/>
    <n v="1707375"/>
    <s v="18.10.2016"/>
    <s v="BKID0000160170140138"/>
    <d v="2017-01-21T00:00:00"/>
    <m/>
    <m/>
    <m/>
    <s v="payment not realised"/>
  </r>
  <r>
    <n v="631"/>
    <s v="2016-17"/>
    <s v="VIL"/>
    <s v="VVF/TAL/EXP/0603/16-17"/>
    <d v="2016-10-18T00:00:00"/>
    <x v="6"/>
    <n v="9103750531"/>
    <d v="2016-10-18T00:00:00"/>
    <s v="DTA"/>
    <s v="TALOJA"/>
    <s v="DIRECT"/>
    <s v="MITSUI &amp; CO. LTD"/>
    <s v="japan"/>
    <s v="30 Days from B/L date"/>
    <s v="CFR"/>
    <s v="OTHER UNSATRTD ACYCLC, MONOCRBOXYLC ACDS DISTILLED FATTY ACID - C22 (ERUCIC ACID 90%)"/>
    <n v="29161990"/>
    <n v="14.4"/>
    <s v="MT"/>
    <s v="USD"/>
    <n v="3400"/>
    <n v="48960"/>
    <n v="0"/>
    <n v="65"/>
    <n v="0"/>
    <n v="489.6"/>
    <s v="Nhava-sheva"/>
    <n v="48895"/>
    <n v="65.8"/>
    <m/>
    <n v="1707418"/>
    <d v="2016-10-18T00:00:00"/>
    <s v="BKDN0461162100532090"/>
    <s v="18.02.2017"/>
    <m/>
    <m/>
    <m/>
    <s v="payment not realised"/>
  </r>
  <r>
    <n v="632"/>
    <s v="2016-17"/>
    <s v="VIL"/>
    <s v="VVF/TAL/EXP/0604/16-17"/>
    <d v="2016-10-18T00:00:00"/>
    <x v="6"/>
    <n v="9103750534"/>
    <d v="2016-10-25T00:00:00"/>
    <s v="DTA"/>
    <s v="TALOJA"/>
    <s v="DIRECT"/>
    <s v="OOO REVADA"/>
    <s v="russia"/>
    <s v="45 Days from B/L date"/>
    <s v="CFR"/>
    <s v="OTHER INDUSTRIAL FATTY ALCOHOL VEGAROL 1618 50:50 (MB) (CETO STEARYL ALCOHOL 50:50) PASTILLES"/>
    <n v="38237090"/>
    <n v="24"/>
    <s v="MT"/>
    <s v="USD"/>
    <n v="0"/>
    <n v="32254"/>
    <n v="0"/>
    <n v="1310"/>
    <n v="0"/>
    <n v="0"/>
    <s v="Nhava-sheva"/>
    <m/>
    <n v="65.8"/>
    <m/>
    <n v="1711645"/>
    <d v="2016-10-18T00:00:00"/>
    <s v="BKDN0461162100532092"/>
    <s v="18.02.2017"/>
    <s v="116216XUC001389"/>
    <n v="32229"/>
    <d v="2016-12-13T00:00:00"/>
    <s v="PAYMENT  REALISED"/>
  </r>
  <r>
    <n v="633"/>
    <s v="2016-17"/>
    <s v="VIL"/>
    <s v="VVF/TAL/EXP/0605/16-17"/>
    <d v="2016-10-19T00:00:00"/>
    <x v="6"/>
    <n v="9103750535"/>
    <d v="2016-10-24T00:00:00"/>
    <s v="DTA"/>
    <s v="TALOJA"/>
    <s v="DIRECT"/>
    <s v="VVF LLC"/>
    <s v="USA"/>
    <s v="90 Days from B/L date"/>
    <s v="CIF"/>
    <s v="SATRTD - OCTDECN-1-OL (STRYL ALCHL) FATTY ALCOHOL VEGAROL 18 DO (STEARYL ALCOHOL)"/>
    <n v="29051700"/>
    <n v="18.149999999999999"/>
    <s v="MT"/>
    <s v="USD"/>
    <n v="1820"/>
    <n v="33033"/>
    <n v="10.9"/>
    <n v="3550"/>
    <n v="0"/>
    <n v="0"/>
    <s v="Nhava-sheva"/>
    <m/>
    <n v="65.8"/>
    <m/>
    <n v="1727181"/>
    <d v="2016-10-19T00:00:00"/>
    <m/>
    <m/>
    <m/>
    <m/>
    <m/>
    <s v="payment not realised"/>
  </r>
  <r>
    <n v="634"/>
    <s v="2016-17"/>
    <s v="VIL"/>
    <s v="VVF/TAL/EXP/0606/16-17"/>
    <d v="2016-10-19T00:00:00"/>
    <x v="6"/>
    <n v="9103750543"/>
    <m/>
    <s v="DTA"/>
    <s v="TALOJA"/>
    <s v="DIRECT"/>
    <s v="BAM S. A."/>
    <s v="COLOMBIA"/>
    <s v="ADVANCE"/>
    <s v="FOB"/>
    <s v="OTHER INDUSTRIAL FATTY ALCOHOL VEGAROL 1214 (LAURYL MYRISTYL ALCOHOL)"/>
    <n v="38237090"/>
    <n v="2.04"/>
    <s v="MT"/>
    <s v="USD"/>
    <n v="2290"/>
    <n v="4671.6000000000004"/>
    <n v="0"/>
    <n v="0"/>
    <n v="0"/>
    <n v="0"/>
    <s v="Nhava-sheva"/>
    <m/>
    <n v="65.8"/>
    <m/>
    <n v="1727195"/>
    <s v="19.10.2016"/>
    <s v="BKDN0461162100533376"/>
    <d v="2017-03-06T00:00:00"/>
    <m/>
    <m/>
    <m/>
    <s v="payment not realised"/>
  </r>
  <r>
    <n v="635"/>
    <s v="2016-17"/>
    <s v="VIL"/>
    <s v="VVF/TAL/EXP/0607/16-17"/>
    <d v="2016-10-19T00:00:00"/>
    <x v="6"/>
    <s v="9103750538-539"/>
    <d v="2016-10-24T00:00:00"/>
    <s v="DTA"/>
    <s v="TALOJA"/>
    <s v="DIRECT"/>
    <s v="BASF PERSONAL CARE AND NUTRITION GmbH"/>
    <s v="NETHERLANDS"/>
    <s v="30 Days from B/L date"/>
    <s v="CIF"/>
    <s v="OCTOIC ACID (CAPRYLIC ACID) DISTILLED FATTY ACID - C8 (CAPRYLIC ACID 99%)"/>
    <n v="29159020"/>
    <n v="39.840000000000003"/>
    <s v="MT"/>
    <s v="USD"/>
    <n v="5000"/>
    <n v="199200.00000000003"/>
    <n v="65.739999999999995"/>
    <n v="1700"/>
    <n v="0"/>
    <n v="0"/>
    <s v="Nhava-sheva"/>
    <n v="197434.26000000004"/>
    <n v="65.8"/>
    <m/>
    <n v="1753507"/>
    <d v="2016-10-20T00:00:00"/>
    <s v="BKDN0461162100533497"/>
    <d v="2017-03-06T00:00:00"/>
    <m/>
    <m/>
    <m/>
    <s v="PAYMENT REALISED"/>
  </r>
  <r>
    <n v="636"/>
    <s v="2016-17"/>
    <s v="VIL"/>
    <s v="VVF/TAL/EXP/0608/16-17"/>
    <d v="2016-10-19T00:00:00"/>
    <x v="6"/>
    <s v="9103750544-545"/>
    <d v="2016-10-26T00:00:00"/>
    <s v="DTA"/>
    <s v="TALOJA"/>
    <s v="DIRECT"/>
    <s v="DARIC MATERIAL AND TRADING CO."/>
    <s v="IRAN"/>
    <s v="L/C AT Sight"/>
    <s v="CFR"/>
    <s v="SATRTD - HXADECAN-1-OL (CETYL ALCHL) FATTY ALCOHOL VEGAROL 1698 (CETYL ALCOHOL) NF, PASTILLES"/>
    <n v="29051700"/>
    <n v="16"/>
    <s v="MT"/>
    <s v="INR"/>
    <n v="100170"/>
    <n v="1602720"/>
    <n v="0"/>
    <n v="6580"/>
    <n v="0"/>
    <n v="43200"/>
    <s v="Nhava-sheva"/>
    <m/>
    <n v="65.8"/>
    <m/>
    <n v="1734043"/>
    <s v="19.10.2016"/>
    <s v="UCBA0000003160218823"/>
    <d v="2016-11-24T00:00:00"/>
    <s v="00031617C0877"/>
    <n v="1597911.84"/>
    <d v="2016-11-23T00:00:00"/>
    <s v="fully uploaded"/>
  </r>
  <r>
    <n v="637"/>
    <s v="2016-17"/>
    <s v="VIL"/>
    <s v="VVF/TAL/EXP/0609/16-17"/>
    <d v="2016-10-19T00:00:00"/>
    <x v="6"/>
    <s v="9103750536-537"/>
    <m/>
    <s v="DTA"/>
    <s v="TALOJA"/>
    <s v="DIRECT"/>
    <s v="SUNJIN BEAUTY SCIENCE CO., LTD."/>
    <s v="south korea"/>
    <s v="L/C AT Sight"/>
    <s v="CIF"/>
    <s v="OLEIC ACID DISTILLED FATTY ACID OLEIC ACID - 60"/>
    <n v="38231200"/>
    <n v="19.55"/>
    <s v="MT"/>
    <s v="USD"/>
    <n v="1065"/>
    <n v="20820.75"/>
    <n v="6.87"/>
    <n v="450"/>
    <n v="0"/>
    <n v="156.4"/>
    <s v="Nhava-sheva"/>
    <n v="20363.88"/>
    <n v="65.8"/>
    <m/>
    <n v="1735649"/>
    <s v="19.10.2016"/>
    <s v="BKDN0461162100533446"/>
    <d v="2017-03-06T00:00:00"/>
    <m/>
    <m/>
    <m/>
    <s v="payment not realised"/>
  </r>
  <r>
    <n v="638"/>
    <s v="2016-17"/>
    <s v="VIL"/>
    <s v="VVF/TAL/EXP/0610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39"/>
    <s v="2016-17"/>
    <s v="VIL"/>
    <s v="VVF/TAL/EXP/0611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40"/>
    <s v="2016-17"/>
    <s v="VIL"/>
    <s v="VVF/TAL/EXP/0612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41"/>
    <s v="2016-17"/>
    <s v="VIL"/>
    <s v="VVF/TAL/EXP/0613/16-17"/>
    <s v="SEZ SUPPLY"/>
    <x v="6"/>
    <s v="SEZ SUPPLY"/>
    <m/>
    <s v="DTA"/>
    <s v="TALOJA"/>
    <s v="SEZ"/>
    <m/>
    <s v="INDIA"/>
    <m/>
    <m/>
    <m/>
    <m/>
    <m/>
    <m/>
    <m/>
    <m/>
    <m/>
    <m/>
    <m/>
    <m/>
    <m/>
    <m/>
    <m/>
    <m/>
    <m/>
    <s v="SEZ SUPPLY"/>
    <m/>
    <s v="SEZ SUPPLY"/>
    <m/>
    <m/>
    <m/>
    <m/>
    <s v="SEZ SUPPLY"/>
  </r>
  <r>
    <n v="642"/>
    <s v="2016-17"/>
    <s v="VIL"/>
    <s v="VVF/TAL/EXP/0614/16-17"/>
    <d v="2016-10-20T00:00:00"/>
    <x v="6"/>
    <s v="9103750536-537"/>
    <m/>
    <s v="DTA"/>
    <s v="TALOJA"/>
    <s v="DIRECT"/>
    <s v="SUNJIN BEAUTY SCIENCE CO., LTD."/>
    <s v="south korea"/>
    <s v="L/C AT Sight"/>
    <s v="CIF"/>
    <s v="OLEIC ACID DISTILLED FATTY ACID OLEIC ACID - 60"/>
    <n v="38231200"/>
    <n v="38.85"/>
    <s v="MT"/>
    <s v="USD"/>
    <n v="1065"/>
    <n v="41375.25"/>
    <n v="13.65"/>
    <n v="900"/>
    <n v="0"/>
    <n v="310.8"/>
    <s v="Nhava-sheva"/>
    <n v="40461.599999999999"/>
    <n v="65.8"/>
    <m/>
    <n v="1753510"/>
    <s v="20.10.2016"/>
    <s v="BKDN0461162100533447"/>
    <d v="2017-03-06T00:00:00"/>
    <m/>
    <m/>
    <m/>
    <s v="payment not realised"/>
  </r>
  <r>
    <n v="643"/>
    <s v="2016-17"/>
    <s v="VIL"/>
    <s v="VVF/TAL/EXP/0615/16-17"/>
    <d v="2016-10-20T00:00:00"/>
    <x v="6"/>
    <s v="9103750538-539"/>
    <d v="2016-10-24T00:00:00"/>
    <s v="DTA"/>
    <s v="TALOJA"/>
    <s v="DIRECT"/>
    <s v="BASF PERSONAL CARE AND NUTRITION GmbH"/>
    <s v="NETHERLANDS"/>
    <s v="30 Days from B/L date"/>
    <s v="CIF"/>
    <s v="OCTOIC ACID (CAPRYLIC ACID) DISTILLED FATTY ACID - C8 (CAPRYLIC ACID 99%)"/>
    <n v="29159020"/>
    <n v="59.82"/>
    <s v="MT"/>
    <s v="USD"/>
    <n v="5000"/>
    <n v="299100"/>
    <n v="98.7"/>
    <n v="2550"/>
    <n v="0"/>
    <n v="0"/>
    <s v="Nhava-sheva"/>
    <n v="296451.3"/>
    <n v="65.8"/>
    <m/>
    <n v="1731331"/>
    <d v="2016-10-19T00:00:00"/>
    <s v="BKDN0461162100533495"/>
    <d v="2017-03-06T00:00:00"/>
    <m/>
    <m/>
    <m/>
    <s v="payment not realised"/>
  </r>
  <r>
    <n v="644"/>
    <s v="2016-17"/>
    <s v="VIL"/>
    <s v="VVF/TAL/EXP/0616/16-17"/>
    <d v="2016-10-20T00:00:00"/>
    <x v="6"/>
    <n v="9103750540"/>
    <d v="2016-10-26T00:00:00"/>
    <s v="DTA"/>
    <s v="TALOJA"/>
    <s v="DIRECT"/>
    <s v="Y. S. ASHKENAZI AGENCIES LTD"/>
    <s v="ISRAEL"/>
    <s v="100% CAD"/>
    <s v="CIF"/>
    <s v="SATRTD - HXADECAN-1-OL (CETYL ALCHL) FATTY ALCOHOL VEGAROL 1698 (CETYL ALCOHOL) NF, PASTILLES"/>
    <n v="29051700"/>
    <n v="16"/>
    <s v="MT"/>
    <s v="USD"/>
    <n v="1395"/>
    <n v="22320"/>
    <n v="7.37"/>
    <n v="750"/>
    <n v="0"/>
    <n v="0"/>
    <s v="Nhava-sheva"/>
    <m/>
    <n v="65.8"/>
    <m/>
    <n v="1753504"/>
    <d v="2016-10-20T00:00:00"/>
    <m/>
    <m/>
    <m/>
    <m/>
    <m/>
    <s v="PAYMENT REALISED"/>
  </r>
  <r>
    <n v="645"/>
    <s v="2016-17"/>
    <s v="VIL"/>
    <s v="VVF/TAL/EXP/0617/16-17"/>
    <d v="2016-10-20T00:00:00"/>
    <x v="6"/>
    <m/>
    <m/>
    <s v="DTA"/>
    <s v="TALOJA"/>
    <s v="DIRECT"/>
    <s v="BASF PERSONAL CARE AND NUTRITION GmbH"/>
    <s v="NETHERLANDS"/>
    <s v="30 Days from B/L date"/>
    <s v="CIF"/>
    <s v="OTHER INDUSTRIAL MONOCARBOXYLIC FATTY ACID DISTILLED FATTY ACID - C8/C10 (CAPRYLIC CAPRIC ACID)"/>
    <n v="38231900"/>
    <n v="59.47"/>
    <s v="MT"/>
    <s v="USD"/>
    <n v="3945"/>
    <n v="234609.15"/>
    <n v="77.42"/>
    <n v="2400"/>
    <n v="0"/>
    <n v="0"/>
    <s v="Nhava-sheva"/>
    <n v="232131.72999999998"/>
    <n v="65.8"/>
    <m/>
    <m/>
    <m/>
    <m/>
    <m/>
    <m/>
    <m/>
    <m/>
    <s v="payment not realised"/>
  </r>
  <r>
    <n v="646"/>
    <s v="2016-17"/>
    <s v="VIL"/>
    <s v="VVF/TAL/EXP/0618/16-17"/>
    <d v="2016-10-20T00:00:00"/>
    <x v="6"/>
    <s v="9103750544-545"/>
    <d v="2016-10-26T00:00:00"/>
    <s v="DTA"/>
    <s v="TALOJA"/>
    <s v="DIRECT"/>
    <s v="DARIC MATERIAL AND TRADING CO."/>
    <s v="IRAN"/>
    <s v="L/C AT Sight"/>
    <s v="CFR"/>
    <s v="SATRTD - HXADECAN-1-OL (CETYL ALCHL) FATTY ALCOHOL VEGAROL 1698 (CETYL ALCOHOL) NF, PASTILLES"/>
    <n v="29051700"/>
    <n v="32"/>
    <s v="MT"/>
    <s v="INR"/>
    <n v="100170"/>
    <n v="3205440"/>
    <n v="0"/>
    <n v="13160"/>
    <n v="0"/>
    <n v="86400"/>
    <s v="Nhava-sheva"/>
    <m/>
    <n v="65.8"/>
    <m/>
    <n v="1753487"/>
    <s v="20.10.2016"/>
    <s v="UCBA0000003160218824"/>
    <s v="24.11.2016"/>
    <s v="00031617C0877"/>
    <n v="3205440"/>
    <d v="2016-11-23T00:00:00"/>
    <s v="fully uploaded"/>
  </r>
  <r>
    <n v="647"/>
    <s v="2016-17"/>
    <s v="VIL"/>
    <s v="VVF/TAL/EXP/0619/16-17"/>
    <d v="2016-10-20T00:00:00"/>
    <x v="6"/>
    <n v="9103750541"/>
    <d v="2016-10-26T00:00:00"/>
    <s v="DTA"/>
    <s v="TALOJA"/>
    <s v="DIRECT"/>
    <s v="COSMOPHARM"/>
    <s v="ISRAEL"/>
    <s v="100% CAD"/>
    <s v="CIF"/>
    <s v="SATRTD - HXADECAN-1-OL (CETYL ALCHL) FATTY ALCOHOL VEGAROL 1698 (CETYL ALCOHOL) NF, PASTILLES"/>
    <n v="29051700"/>
    <n v="12"/>
    <s v="MT"/>
    <s v="USD"/>
    <n v="1445"/>
    <n v="17340"/>
    <n v="5.72"/>
    <n v="750"/>
    <n v="0"/>
    <n v="420"/>
    <s v="Nhava-sheva"/>
    <m/>
    <n v="65.8"/>
    <m/>
    <n v="1757821"/>
    <d v="2016-10-20T00:00:00"/>
    <s v="BKDN0461162100532093"/>
    <s v="18.02.2017"/>
    <m/>
    <m/>
    <m/>
    <s v="PAYMENT REALISED"/>
  </r>
  <r>
    <n v="648"/>
    <s v="2016-17"/>
    <s v="VIL"/>
    <s v="VVF/TAL/EXP/0620/16-17"/>
    <d v="2016-10-20T00:00:00"/>
    <x v="6"/>
    <s v="9103750548-549"/>
    <d v="2016-10-24T00:00:00"/>
    <s v="DTA"/>
    <s v="TALOJA"/>
    <s v="DIRECT"/>
    <s v="BASF PERSONAL CARE AND NUTRITION GmbH"/>
    <s v="NETHERLANDS"/>
    <s v="30 Days from B/L date"/>
    <s v="CIF"/>
    <s v="OTHER INDUSTRIAL MONOCARBOXYLIC FATTY ACID DISTILLED FATTY ACID - C8/C10 (CAPRYLIC CAPRIC ACID)"/>
    <n v="38231900"/>
    <n v="39.68"/>
    <s v="MT"/>
    <s v="USD"/>
    <n v="3945"/>
    <n v="156537.60000000001"/>
    <n v="51.66"/>
    <n v="1600"/>
    <n v="0"/>
    <n v="0"/>
    <s v="Nhava-sheva"/>
    <n v="154885.94"/>
    <n v="65.8"/>
    <m/>
    <n v="1759034"/>
    <d v="2016-10-20T00:00:00"/>
    <s v="BKDN0461162100533491"/>
    <d v="2017-03-06T00:00:00"/>
    <m/>
    <m/>
    <m/>
    <s v="PAYMENT REALISED"/>
  </r>
  <r>
    <n v="649"/>
    <s v="2016-17"/>
    <s v="VIL"/>
    <s v="VVF/TAL/EXP/0621/16-17"/>
    <s v="SEZ MUNDRA"/>
    <x v="6"/>
    <s v="SEZ MUNDRA"/>
    <m/>
    <s v="DTA"/>
    <s v="TALOJA"/>
    <s v="SEZ"/>
    <s v="INTERBEAUTY COSMETICS LTD."/>
    <s v="ISRAEL"/>
    <s v="60 Days from B/L date"/>
    <s v="CIF"/>
    <s v="OTHER INDUSTRIAL FATTY ALCOHOL VEGAROL 1618 50:50 (CETO STEARYL ALCOHOL 50:50) PASTILLES/ SATRTD - OCTDECN-1-OL (STRYL ALCHL) FATTY ALCOHOL VEGAROL 1898 (STEARYL ALCOHOL) PASTILLES"/>
    <s v="38237090/29051700"/>
    <n v="0.47499999999999998"/>
    <s v="MT"/>
    <s v="USD"/>
    <n v="0"/>
    <n v="873"/>
    <n v="0.28999999999999998"/>
    <n v="75"/>
    <n v="0"/>
    <n v="0"/>
    <s v="Nhava-sheva"/>
    <m/>
    <m/>
    <m/>
    <m/>
    <m/>
    <m/>
    <m/>
    <m/>
    <m/>
    <m/>
    <s v="payment not realised"/>
  </r>
  <r>
    <n v="650"/>
    <s v="2016-17"/>
    <s v="VIL"/>
    <s v="VVF/TAL/EXP/0622/16-17"/>
    <d v="2016-10-21T00:00:00"/>
    <x v="6"/>
    <n v="9103750554"/>
    <m/>
    <s v="DTA"/>
    <s v="TALOJA"/>
    <s v="DIRECT"/>
    <s v="INTERBEAUTY COSMETICS LTD."/>
    <s v="ISRAEL"/>
    <s v="60 Days from B/L date"/>
    <s v="CIF"/>
    <s v="OTHER INDUSTRIAL FATTY ALCOHOL VEGAROL 1618 50:50 (CETO STEARYL ALCOHOL 50:50) PASTILLES/SATRTD - OCTDECN-1-OL (STRYL ALCHL) FATTY ALCOHOL VEGAROL 1898 (STEARYL ALCOHOL) PASTILLES"/>
    <s v="38237090/29051700"/>
    <n v="0.47499999999999998"/>
    <s v="MT"/>
    <s v="USD"/>
    <n v="0"/>
    <n v="873"/>
    <n v="0.28999999999999998"/>
    <n v="75"/>
    <n v="0"/>
    <n v="0"/>
    <s v="Nhava-sheva"/>
    <m/>
    <n v="65.900000000000006"/>
    <m/>
    <n v="1781826"/>
    <s v="21.10.2016"/>
    <s v="BKDN0461162100532096"/>
    <s v="18.02.2017"/>
    <s v="116216XUC001390"/>
    <n v="840"/>
    <d v="2016-12-13T00:00:00"/>
    <s v="PAYMENT  REALISED"/>
  </r>
  <r>
    <n v="651"/>
    <s v="2016-17"/>
    <s v="VIL"/>
    <s v="VVF/TAL/EXP/0623/16-17"/>
    <d v="2016-10-21T00:00:00"/>
    <x v="6"/>
    <n v="9103750553"/>
    <d v="2016-10-26T00:00:00"/>
    <s v="DTA"/>
    <s v="TALOJA"/>
    <s v="DIRECT"/>
    <s v="LOREAL COSMETICS INDUSTRY"/>
    <s v="EGYPT"/>
    <s v="45 Days from B/L date"/>
    <s v="CFR"/>
    <s v="SATRTD - OCTDECN-1-OL (STRYL ALCHL) FATTY ALCOHOL VEGAROL 1898 (STEARYL ALCOHOL) PASTILLES"/>
    <n v="29051700"/>
    <n v="0.75"/>
    <s v="MT"/>
    <s v="USD"/>
    <n v="1680"/>
    <n v="1260"/>
    <n v="0"/>
    <n v="100"/>
    <n v="0"/>
    <n v="0"/>
    <s v="Nhava-sheva"/>
    <m/>
    <n v="65.900000000000006"/>
    <m/>
    <n v="1781870"/>
    <d v="2016-10-21T00:00:00"/>
    <s v="BKDN0461162100533377"/>
    <d v="2017-03-06T00:00:00"/>
    <m/>
    <m/>
    <m/>
    <s v="payment not realised"/>
  </r>
  <r>
    <n v="652"/>
    <s v="2016-17"/>
    <s v="VIL"/>
    <s v="VVF/TAL/EXP/0624/16-17"/>
    <d v="2016-10-21T00:00:00"/>
    <x v="6"/>
    <n v="9103750547"/>
    <m/>
    <s v="DTA"/>
    <s v="TALOJA"/>
    <s v="DIRECT"/>
    <s v="BRENNTAG LATIN AMERICA, INC."/>
    <s v="DOMINICAN REPUBLIC"/>
    <s v="100% CAD"/>
    <s v="CFR"/>
    <s v="SATRTD - HXADECAN-1-OL (CETYL ALCHL) FATTY ALCOHOL VEGAROL 1698 (CETYL ALCOHOL) PASTILLES/SATRTD - OCTDECN-1-OL (STRYL ALCHL) FATTY ALCOHOL VEGAROL 1898 STEARYL ALCOHOL) PASTILLES/ OTHER INDUSTRIAL FATTY ALCOHOL VEGAROL 1214 (LAURYL MYRISTYL ALCOHOL)"/>
    <s v="29051700/38237090"/>
    <n v="15.05"/>
    <s v="MT"/>
    <s v="USD"/>
    <n v="0"/>
    <n v="24671.4"/>
    <n v="0"/>
    <n v="1500"/>
    <n v="0"/>
    <n v="0"/>
    <s v="Nhava-sheva"/>
    <m/>
    <n v="65.900000000000006"/>
    <m/>
    <n v="1790244"/>
    <s v="21.10.2016"/>
    <m/>
    <m/>
    <m/>
    <m/>
    <m/>
    <s v="payment not realised"/>
  </r>
  <r>
    <n v="653"/>
    <s v="2016-17"/>
    <s v="VIL"/>
    <s v="VVF/TAL/EXP/0625/16-17"/>
    <d v="2016-10-21T00:00:00"/>
    <x v="6"/>
    <n v="9103750550"/>
    <m/>
    <s v="DTA"/>
    <s v="TALOJA"/>
    <s v="DIRECT"/>
    <s v="BERG &amp; SCHMIDT GMBH &amp; CO. KG."/>
    <s v="ITALY"/>
    <s v="60 Days from B/L date"/>
    <s v="CFR"/>
    <s v="SATRTD - HXADECAN-1-OL (CETYL ALCHL) FATTY ALCOHOL VEGAROL 1698 (CETYL ALCOHOL) NF, PASTILLES"/>
    <n v="29051700"/>
    <n v="26"/>
    <s v="MT"/>
    <s v="USD"/>
    <n v="1442.5"/>
    <n v="37505"/>
    <n v="0"/>
    <n v="950"/>
    <n v="0"/>
    <n v="0"/>
    <s v="Nhava-sheva"/>
    <m/>
    <n v="65.900000000000006"/>
    <m/>
    <n v="1790232"/>
    <s v="21.10.2016"/>
    <s v="BKDN0461162100533437"/>
    <d v="2017-03-06T00:00:00"/>
    <m/>
    <m/>
    <m/>
    <s v="PAYMENT REALISED"/>
  </r>
  <r>
    <n v="654"/>
    <s v="2016-17"/>
    <s v="VIL"/>
    <s v="VVF/TAL/EXP/0626/16-17"/>
    <d v="2016-10-21T00:00:00"/>
    <x v="6"/>
    <s v="9103750548-549"/>
    <d v="2016-10-24T00:00:00"/>
    <s v="DTA"/>
    <s v="TALOJA"/>
    <s v="DIRECT"/>
    <s v="BASF PERSONAL CARE AND NUTRITION GmbH"/>
    <s v="NETHERLANDS"/>
    <s v="30 Days from B/L date"/>
    <s v="CIF"/>
    <s v="OTHER INDUSTRIAL MONOCARBOXYLIC FATTY ACID DISTILLED FATTY ACID - C8/C10 (CAPRYLIC CAPRIC ACID)"/>
    <n v="38231900"/>
    <n v="39.64"/>
    <s v="MT"/>
    <s v="USD"/>
    <n v="3945"/>
    <n v="156379.79999999999"/>
    <n v="51.61"/>
    <n v="1600"/>
    <n v="0"/>
    <n v="0"/>
    <s v="Nhava-sheva"/>
    <n v="154728.19"/>
    <n v="65.900000000000006"/>
    <m/>
    <n v="1790239"/>
    <d v="2016-10-21T00:00:00"/>
    <s v="BKDN0461162100533492"/>
    <d v="2017-03-06T00:00:00"/>
    <m/>
    <m/>
    <m/>
    <s v="payment not realised"/>
  </r>
  <r>
    <n v="655"/>
    <s v="2016-17"/>
    <s v="VIL"/>
    <s v="VVF/TAL/EXP/0627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56"/>
    <s v="2016-17"/>
    <s v="VIL"/>
    <s v="VVF/TAL/EXP/0628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57"/>
    <s v="2016-17"/>
    <s v="VIL"/>
    <s v="VVF/TAL/EXP/0629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58"/>
    <s v="2016-17"/>
    <s v="VIL"/>
    <s v="VVF/TAL/EXP/0630/16-17"/>
    <d v="2016-10-24T00:00:00"/>
    <x v="6"/>
    <n v="9103750561"/>
    <m/>
    <s v="DTA"/>
    <s v="TALOJA"/>
    <s v="DIRECT"/>
    <s v="IXOM CHILE S.A."/>
    <s v="CHILE"/>
    <s v="60 Days from B/L date"/>
    <s v="CFR"/>
    <s v="SATRTD - HXADECAN-1-OL (CETYL ALCHL) FATTY ALCOHOL VEGAROL 1698 (CETYL ALCOHOL) NF, PASTILLES"/>
    <n v="29051700"/>
    <n v="24"/>
    <s v="MT"/>
    <s v="USD"/>
    <n v="1400"/>
    <n v="33600"/>
    <n v="0"/>
    <n v="1734"/>
    <n v="0"/>
    <n v="0"/>
    <s v="Nhava-sheva"/>
    <m/>
    <n v="65.900000000000006"/>
    <m/>
    <n v="1823747"/>
    <s v="24.10.2016"/>
    <s v="BKDN0461162100533431"/>
    <d v="2017-03-06T00:00:00"/>
    <m/>
    <m/>
    <m/>
    <s v="PAYMENT REALISED"/>
  </r>
  <r>
    <n v="659"/>
    <s v="2016-17"/>
    <s v="VIL"/>
    <s v="VVF/BULK/EXP/016/16-17"/>
    <d v="2016-10-24T00:00:00"/>
    <x v="6"/>
    <n v="9106750012"/>
    <m/>
    <s v="DTA"/>
    <s v="SION"/>
    <s v="DIRECT-BULK"/>
    <s v="TARMESH INTERNATIONAL (PVT) LIMITED."/>
    <s v="IRAN"/>
    <s v="ADVANCE"/>
    <s v="FOB"/>
    <m/>
    <m/>
    <m/>
    <m/>
    <m/>
    <m/>
    <m/>
    <m/>
    <m/>
    <m/>
    <m/>
    <m/>
    <m/>
    <n v="65.900000000000006"/>
    <m/>
    <n v="1838189"/>
    <d v="2016-10-24T00:00:00"/>
    <s v="BRC PENDING"/>
    <m/>
    <m/>
    <m/>
    <m/>
    <m/>
  </r>
  <r>
    <n v="660"/>
    <s v="2016-17"/>
    <s v="VIL"/>
    <s v="VVF/TAL/EXP/0631/16-17"/>
    <d v="2016-10-24T00:00:00"/>
    <x v="6"/>
    <n v="9103750551"/>
    <m/>
    <s v="DTA"/>
    <s v="TALOJA"/>
    <s v="DIRECT"/>
    <s v="IXOM CHILE S.A."/>
    <s v="CHILE"/>
    <s v="60 Days from B/L date"/>
    <s v="CFR"/>
    <s v="SATRTD - HXADECAN-1-OL (CETYL ALCHL) FATTY ALCOHOL VEGAROL 1698 (CETYL ALCOHOL) NF, PASTILLES"/>
    <n v="29051700"/>
    <n v="48"/>
    <s v="MT"/>
    <s v="USD"/>
    <n v="1400"/>
    <n v="67200"/>
    <n v="0"/>
    <n v="3468"/>
    <n v="0"/>
    <n v="0"/>
    <s v="Nhava-sheva"/>
    <m/>
    <n v="65.900000000000006"/>
    <m/>
    <n v="1823692"/>
    <s v="24.10.2016"/>
    <s v="BKDN0461162100532094"/>
    <s v="18.02.2017"/>
    <m/>
    <m/>
    <m/>
    <s v="PAYMENT REALISED"/>
  </r>
  <r>
    <n v="661"/>
    <s v="2016-17"/>
    <s v="VIL"/>
    <s v="VVF/TAL/EXP/0632/16-17"/>
    <d v="2016-10-24T00:00:00"/>
    <x v="6"/>
    <n v="9103750552"/>
    <d v="2016-10-28T00:00:00"/>
    <s v="DTA"/>
    <s v="TALOJA"/>
    <s v="DIRECT"/>
    <s v="ALLIANCE TIRE COMPANY"/>
    <s v="ISRAEL"/>
    <s v="100% CAD"/>
    <s v="FOB"/>
    <s v="OTHER STEARIC ACID STEARIC ACID - UTSR"/>
    <n v="38231190"/>
    <n v="12"/>
    <s v="MT"/>
    <s v="USD"/>
    <n v="850"/>
    <n v="10200"/>
    <n v="0"/>
    <n v="0"/>
    <n v="0"/>
    <n v="0"/>
    <s v="Nhava-sheva"/>
    <m/>
    <n v="65.900000000000006"/>
    <m/>
    <n v="1826583"/>
    <d v="2016-10-24T00:00:00"/>
    <s v="BKDN0461162100532095"/>
    <s v="18.02.2017"/>
    <m/>
    <m/>
    <m/>
    <s v="payment not realised"/>
  </r>
  <r>
    <n v="662"/>
    <s v="2016-17"/>
    <s v="VIL"/>
    <s v="VVF/TAL/EXP/0633/16-17"/>
    <d v="2016-10-24T00:00:00"/>
    <x v="6"/>
    <n v="9103750555"/>
    <m/>
    <s v="DTA"/>
    <s v="TALOJA"/>
    <s v="DIRECT"/>
    <s v="INDUSTRIAL QUIMICA LASEM, S.A.U."/>
    <s v="SPAIN"/>
    <s v="30 Days from B/L date"/>
    <s v="CIF"/>
    <s v="SATRTD - HXADECAN-1-OL (CETYL ALCHL) FATTY ALCOHOL VEGAROL 1698 (CETYL ALCOHOL) NF, PASTILLES"/>
    <n v="29051700"/>
    <n v="19.309999999999999"/>
    <s v="MT"/>
    <s v="USD"/>
    <n v="1355"/>
    <n v="26165.05"/>
    <n v="8.6300000000000008"/>
    <n v="1450"/>
    <n v="0"/>
    <n v="0"/>
    <s v="Nhava-sheva"/>
    <m/>
    <n v="65.900000000000006"/>
    <m/>
    <n v="1832007"/>
    <s v="24.10.2016"/>
    <s v="BKDN0461162100532098"/>
    <s v="18.02.2017"/>
    <m/>
    <m/>
    <m/>
    <s v="PAYMENT  REALISED"/>
  </r>
  <r>
    <n v="663"/>
    <s v="2016-17"/>
    <s v="VIL"/>
    <s v="VVF/TAL/EXP/0634/16-17"/>
    <d v="2016-10-24T00:00:00"/>
    <x v="6"/>
    <n v="9103750557"/>
    <m/>
    <s v="DTA"/>
    <s v="TALOJA"/>
    <s v="DIRECT"/>
    <s v="IXOM PERU S.A.C"/>
    <s v="PERU"/>
    <s v="60 Days from B/L date"/>
    <s v="CFR"/>
    <s v="SATRTD - OCTDECN-1-OL(STRYL ALCHL) FATTY ALCOHOL VEGAROL 1898 (STEARYL ALCOHOL) PASTILLES/ OTHER ARTFCL WAXES AND PREPD WAXES NES. VEGAROL EW 100 SIFYING WAX) PASTILLES"/>
    <s v="29051700/34049090"/>
    <n v="24"/>
    <s v="MT"/>
    <s v="USD"/>
    <n v="0"/>
    <n v="42480"/>
    <n v="0"/>
    <n v="1734"/>
    <n v="0"/>
    <n v="0"/>
    <s v="Nhava-sheva"/>
    <m/>
    <n v="65.900000000000006"/>
    <m/>
    <n v="1832009"/>
    <s v="24.10.2016"/>
    <s v="BKDN0461162100532100"/>
    <s v="18.02.2017"/>
    <m/>
    <m/>
    <m/>
    <s v="PAYMENT  REALISED"/>
  </r>
  <r>
    <n v="664"/>
    <s v="2016-17"/>
    <s v="VIL"/>
    <s v="VVF/TAL/EXP/0635/16-17"/>
    <d v="2016-10-24T00:00:00"/>
    <x v="6"/>
    <n v="9103750564"/>
    <d v="2016-10-31T00:00:00"/>
    <s v="DTA"/>
    <s v="TALOJA"/>
    <s v="DIRECT"/>
    <s v="PAKSHOO INDUSTRIAL GROUP"/>
    <s v="IRAN"/>
    <s v="L/C AT Sight"/>
    <s v="CFR"/>
    <s v="OTHER INDUSTRIAL FATTY ALCOHOL FATTY ALCOHOL C1214 (LAURYL MYRISTYL ALCOHOL)"/>
    <n v="38237090"/>
    <n v="112.96"/>
    <s v="MT"/>
    <s v="INR"/>
    <n v="126510"/>
    <n v="14290569.6"/>
    <n v="0"/>
    <n v="148275"/>
    <n v="0"/>
    <n v="228405.12"/>
    <s v="Nhava-sheva"/>
    <m/>
    <n v="65.900000000000006"/>
    <m/>
    <n v="1838209"/>
    <d v="2016-10-24T00:00:00"/>
    <s v="UCBA0000003160219952"/>
    <d v="2016-12-05T00:00:00"/>
    <s v="00031617C0937"/>
    <n v="14276279.029999999"/>
    <d v="2016-12-03T00:00:00"/>
    <s v="fully uploaded"/>
  </r>
  <r>
    <n v="665"/>
    <s v="2016-17"/>
    <s v="VIL"/>
    <s v="VVF/TAL/EXP/0636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66"/>
    <s v="2016-17"/>
    <s v="VIL"/>
    <s v="VVF/TAL/EXP/0637/16-17"/>
    <d v="2016-10-25T00:00:00"/>
    <x v="6"/>
    <n v="9103750558"/>
    <m/>
    <s v="DTA"/>
    <s v="TALOJA"/>
    <s v="DIRECT"/>
    <s v="VVF LLC"/>
    <s v="USA"/>
    <s v="90 Days from B/L date"/>
    <s v="CIF"/>
    <s v="OTHER INDUSTRIAL FATTY ALCOHOL VEGAROL 1618 50:50 (CETO STEARYL ALCOHOL) NF, PASTILLES"/>
    <n v="38237090"/>
    <n v="18.14"/>
    <s v="MT"/>
    <s v="USD"/>
    <n v="1380"/>
    <n v="25033.200000000001"/>
    <n v="8.26"/>
    <n v="1700"/>
    <n v="0"/>
    <n v="0"/>
    <s v="Nhava-sheva"/>
    <m/>
    <n v="65.900000000000006"/>
    <m/>
    <n v="1861567"/>
    <s v="25.10.2016"/>
    <m/>
    <m/>
    <m/>
    <m/>
    <m/>
    <s v="payment not realised"/>
  </r>
  <r>
    <n v="667"/>
    <s v="2016-17"/>
    <s v="VIL"/>
    <s v="VVF/TAL/EXP/0638/16-17"/>
    <d v="2016-10-25T00:00:00"/>
    <x v="6"/>
    <n v="9103750556"/>
    <m/>
    <s v="DTA"/>
    <s v="TALOJA"/>
    <s v="DIRECT"/>
    <s v="INDUSTRIAL QUIMICA LASEM, S.A.U."/>
    <s v="SPAIN"/>
    <s v="30 Days from B/L date"/>
    <s v="CIF"/>
    <s v="OTHER INDUSTRIAL MONOCARBOXYLIC FATTY ACID DISTILLED FATTY ACID - C8/C10 (CAPRYLIC CAPRIC ACID)"/>
    <n v="38231900"/>
    <n v="19.93"/>
    <s v="MT"/>
    <s v="USD"/>
    <n v="4170"/>
    <n v="83108.100000000006"/>
    <n v="27.43"/>
    <n v="1450"/>
    <n v="0"/>
    <n v="0"/>
    <s v="Nhava-sheva"/>
    <n v="81630.670000000013"/>
    <n v="65.900000000000006"/>
    <m/>
    <n v="1861598"/>
    <s v="25.10.2016"/>
    <s v="BKDN0461162100532099"/>
    <s v="18.02.2017"/>
    <m/>
    <m/>
    <m/>
    <s v="PAYMENT REALISED"/>
  </r>
  <r>
    <n v="668"/>
    <s v="2016-17"/>
    <s v="VIL"/>
    <s v="VVF/TAL/EXP/0639/16-17"/>
    <d v="2016-10-25T00:00:00"/>
    <x v="6"/>
    <n v="9103750559"/>
    <m/>
    <s v="DTA"/>
    <s v="TALOJA"/>
    <s v="DIRECT"/>
    <s v="VVF LLC"/>
    <s v="USA"/>
    <s v="90 Days from B/L date"/>
    <s v="CIF"/>
    <s v="OTHER INDUSTRIAL FATTY ALCOHOL VEGAROL 22 70 (BEHENYL ALCOHOL) NF, PASTILLES"/>
    <n v="38237090"/>
    <n v="36"/>
    <s v="MT"/>
    <s v="USD"/>
    <n v="3868"/>
    <n v="139248"/>
    <n v="45.95"/>
    <n v="4950"/>
    <n v="0"/>
    <n v="0"/>
    <s v="Nhava-sheva"/>
    <m/>
    <n v="65.900000000000006"/>
    <m/>
    <n v="1864436"/>
    <s v="25.10.2016"/>
    <m/>
    <m/>
    <m/>
    <m/>
    <m/>
    <s v="payment not realised"/>
  </r>
  <r>
    <n v="669"/>
    <s v="2016-17"/>
    <s v="VIL"/>
    <s v="VVF/TAL/EXP/0640/16-17"/>
    <d v="2016-10-25T00:00:00"/>
    <x v="6"/>
    <n v="9103750560"/>
    <m/>
    <s v="DTA"/>
    <s v="TALOJA"/>
    <s v="DIRECT"/>
    <s v="OOO REVADA"/>
    <s v="russia"/>
    <s v="45 Days from B/L date"/>
    <s v="CFR"/>
    <s v="OTHER INDUSTRIAL FATTY ALCOHOL VEGAROL 1618 50:50 (MB) (CETO STEARYL ALCOHOL 50:50) PASTILLES"/>
    <n v="38237090"/>
    <n v="48"/>
    <s v="MT"/>
    <s v="USD"/>
    <n v="1321"/>
    <n v="63408"/>
    <n v="0"/>
    <n v="2450"/>
    <n v="0"/>
    <n v="0"/>
    <s v="Nhava-sheva"/>
    <m/>
    <n v="65.900000000000006"/>
    <m/>
    <n v="1864884"/>
    <s v="25.10.2016"/>
    <s v="BKDN0461162100532101"/>
    <s v="18.02.2017"/>
    <m/>
    <m/>
    <m/>
    <s v="PAYMENT  REALISED"/>
  </r>
  <r>
    <n v="670"/>
    <s v="2016-17"/>
    <s v="VIL"/>
    <s v="VVF/TAL/EXP/0641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71"/>
    <s v="2016-17"/>
    <s v="VIL"/>
    <s v="VVF/TAL/EXP/0642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72"/>
    <s v="2016-17"/>
    <s v="VIL"/>
    <s v="VVF/TAL/EXP/0643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73"/>
    <s v="2016-17"/>
    <s v="VIL"/>
    <s v="VVF/TAL/EXP/0644/16-17"/>
    <d v="2016-10-26T00:00:00"/>
    <x v="6"/>
    <n v="9103750562"/>
    <m/>
    <s v="DTA"/>
    <s v="TALOJA"/>
    <s v="DIRECT"/>
    <s v="SUNJIN BEAUTY SCIENCE CO., LTD."/>
    <s v="south korea"/>
    <s v="L/C AT Sight"/>
    <s v="CIF"/>
    <s v="OLEIC ACID DISTILLED FATTY ACID OLEIC ACID - 60"/>
    <n v="38231200"/>
    <n v="58.38"/>
    <s v="MT"/>
    <s v="USD"/>
    <n v="1065"/>
    <n v="62174.700000000004"/>
    <n v="20.52"/>
    <n v="1275"/>
    <n v="0"/>
    <n v="467.04"/>
    <s v="Nhava-sheva"/>
    <n v="60879.180000000008"/>
    <n v="65.900000000000006"/>
    <m/>
    <n v="1898317"/>
    <s v="27.10.2016"/>
    <s v="BKDN0461162100532103"/>
    <s v="18.02.2017"/>
    <m/>
    <n v="62001.7"/>
    <d v="2016-12-20T00:00:00"/>
    <s v="PAYMENT REALISED"/>
  </r>
  <r>
    <n v="674"/>
    <s v="2016-17"/>
    <s v="VIL"/>
    <s v="VVF/TAL/EXP/0645/16-17"/>
    <d v="2016-10-26T00:00:00"/>
    <x v="6"/>
    <n v="9103750563"/>
    <m/>
    <s v="DTA"/>
    <s v="TALOJA"/>
    <s v="DIRECT"/>
    <s v="BASF PERSONAL CARE AND NUTRITION GmbH"/>
    <s v="NETHERLANDS"/>
    <s v="30 Days from B/L date"/>
    <s v="CIF"/>
    <s v="OTHER INDUSTRIAL MONOCARBOXYLIC FATTY ACID DISTILLED FATTY ACID - C8/C10 (CAPRYLIC CAPRIC ACID)"/>
    <n v="38231900"/>
    <n v="19.809999999999999"/>
    <s v="MT"/>
    <s v="USD"/>
    <n v="3945"/>
    <n v="78150.45"/>
    <n v="25.79"/>
    <n v="800"/>
    <n v="0"/>
    <n v="0"/>
    <s v="Nhava-sheva"/>
    <n v="77324.66"/>
    <n v="65.900000000000006"/>
    <m/>
    <n v="1896419"/>
    <s v="27.10.2016"/>
    <s v="BKDN0461162100532102"/>
    <s v="18.02.2017"/>
    <m/>
    <m/>
    <m/>
    <s v="PAYMENT  REALISED"/>
  </r>
  <r>
    <n v="675"/>
    <s v="2016-17"/>
    <s v="VIL"/>
    <s v="VVF/TAL/EXP/0646/16-17"/>
    <d v="2016-10-26T00:00:00"/>
    <x v="6"/>
    <n v="9103750572"/>
    <m/>
    <s v="DTA"/>
    <s v="TALOJA"/>
    <s v="DIRECT"/>
    <s v="PADIDEH SHIMI GHARB CO."/>
    <s v="IRAN"/>
    <s v="L/C AT Sight"/>
    <s v="CFR"/>
    <s v="OTHER INDUSTRIAL FATTY ALCOHOL FATTY ALCOHOL C1214 (LAURYL MYRISTYL ALCOHOL)"/>
    <n v="38237090"/>
    <n v="93.42"/>
    <s v="MT"/>
    <s v="INR"/>
    <n v="124620"/>
    <n v="11642000.4"/>
    <n v="0"/>
    <n v="123562.5"/>
    <n v="0"/>
    <n v="671876.64"/>
    <s v="Nhava-sheva"/>
    <m/>
    <n v="65.900000000000006"/>
    <m/>
    <n v="1913991"/>
    <s v="27.10.2016"/>
    <s v="UCBA0000003160219951"/>
    <d v="2016-12-05T00:00:00"/>
    <s v="00031617C0935"/>
    <n v="11626930.869999999"/>
    <d v="2016-12-03T00:00:00"/>
    <s v="fully uploaded"/>
  </r>
  <r>
    <n v="676"/>
    <s v="2016-17"/>
    <s v="VIL"/>
    <s v="VVF/TAL/EXP/0647/16-17"/>
    <d v="2016-10-27T00:00:00"/>
    <x v="6"/>
    <n v="9103750573"/>
    <d v="2016-10-31T00:00:00"/>
    <s v="DTA"/>
    <s v="TALOJA"/>
    <s v="DIRECT"/>
    <s v="PADIDEH SHIMI GHARB CO."/>
    <s v="IRAN"/>
    <s v="L/C AT Sight"/>
    <s v="CFR"/>
    <s v="OTHER INDUSTRIAL FATTY ALCOHOL FATTY ALCOHOL C1214 (LAURYL MYRISTYL ALCOHOL)"/>
    <n v="38237090"/>
    <n v="113.56"/>
    <s v="MT"/>
    <s v="INR"/>
    <n v="124620"/>
    <n v="14151847.200000001"/>
    <n v="0"/>
    <n v="148275"/>
    <n v="0"/>
    <n v="816723.52"/>
    <s v="Nhava-sheva"/>
    <m/>
    <n v="65.900000000000006"/>
    <m/>
    <n v="1911910"/>
    <s v="27.10.2016"/>
    <s v="UCBA0000003160220429"/>
    <d v="2016-12-08T00:00:00"/>
    <s v="00031617C0936"/>
    <n v="14134297.17"/>
    <d v="2016-12-07T00:00:00"/>
    <s v="fully uploaded"/>
  </r>
  <r>
    <n v="677"/>
    <s v="2016-17"/>
    <s v="VIL"/>
    <s v="VVF/TAL/EXP/0648/16-17"/>
    <d v="2016-10-27T00:00:00"/>
    <x v="6"/>
    <n v="9103750565"/>
    <m/>
    <s v="DTA"/>
    <s v="TALOJA"/>
    <s v="DIRECT"/>
    <s v="VVF LLC"/>
    <s v="USA"/>
    <s v="90 Days from B/L date"/>
    <s v="CIF"/>
    <s v="SATRTD - OCTDECN-1-OL (STRYL ALCHL) FATTY ALCOHOL VEGAROL 18 DO (STEARYL ALCOHOL) NF, PASTILLES"/>
    <n v="29051700"/>
    <n v="19.844999999999999"/>
    <s v="MT"/>
    <s v="USD"/>
    <n v="1850"/>
    <n v="36713.25"/>
    <n v="12.12"/>
    <n v="2275"/>
    <n v="0"/>
    <n v="0"/>
    <s v="Nhava-sheva"/>
    <m/>
    <n v="65.900000000000006"/>
    <m/>
    <n v="1911531"/>
    <s v="27.10.2016"/>
    <m/>
    <m/>
    <m/>
    <m/>
    <m/>
    <s v="payment not realised"/>
  </r>
  <r>
    <n v="678"/>
    <s v="2016-17"/>
    <s v="VIL"/>
    <s v="VVF/TAL/EXP/0649/16-17"/>
    <d v="2016-10-27T00:00:00"/>
    <x v="6"/>
    <n v="9103750566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19.844999999999999"/>
    <s v="MT"/>
    <s v="USD"/>
    <n v="1512"/>
    <n v="30005.64"/>
    <n v="9.9"/>
    <n v="2275"/>
    <n v="0"/>
    <n v="0"/>
    <s v="Nhava-sheva"/>
    <m/>
    <n v="65.900000000000006"/>
    <m/>
    <n v="1911517"/>
    <s v="27.10.2016"/>
    <m/>
    <m/>
    <m/>
    <m/>
    <m/>
    <s v="payment not realised"/>
  </r>
  <r>
    <n v="679"/>
    <s v="2016-17"/>
    <s v="VIL"/>
    <s v="VVF/TAL/EXP/0650/16-17"/>
    <d v="2016-10-27T00:00:00"/>
    <x v="6"/>
    <n v="9103750568"/>
    <m/>
    <s v="DTA"/>
    <s v="TALOJA"/>
    <s v="DIRECT"/>
    <s v="VVF LLC"/>
    <s v="USA"/>
    <s v="90 Days from B/L date"/>
    <s v="CIF"/>
    <s v="SATRTD - OCTDECN-1-OL (STRYL ALCHL) 19.845 1850.00 36713.25_x000a_CONTAINER FATTY ALCOHOL_x000a_VEGAROL 18 DO (STEARYL ALCOHOL) NF, PASTILLES"/>
    <n v="29051700"/>
    <n v="19.844999999999999"/>
    <s v="MT"/>
    <s v="USD"/>
    <n v="1850"/>
    <n v="36713.25"/>
    <n v="12.12"/>
    <n v="2275"/>
    <n v="0"/>
    <n v="0"/>
    <s v="Nhava-sheva"/>
    <m/>
    <n v="65.900000000000006"/>
    <m/>
    <n v="1911513"/>
    <s v="27.10.2016"/>
    <m/>
    <m/>
    <m/>
    <m/>
    <m/>
    <s v="payment not realised"/>
  </r>
  <r>
    <n v="680"/>
    <s v="2016-17"/>
    <s v="VIL"/>
    <s v="VVF/TAL/EXP/0651/16-17"/>
    <d v="2016-10-27T00:00:00"/>
    <x v="6"/>
    <n v="9103750567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19.844999999999999"/>
    <s v="MT"/>
    <s v="USD"/>
    <n v="1513"/>
    <n v="30025.484999999997"/>
    <n v="9.91"/>
    <n v="2275"/>
    <n v="0"/>
    <n v="0"/>
    <s v="Nhava-sheva"/>
    <m/>
    <n v="65.900000000000006"/>
    <m/>
    <n v="1916375"/>
    <s v="27.10.2016"/>
    <m/>
    <m/>
    <m/>
    <m/>
    <m/>
    <s v="payment not realised"/>
  </r>
  <r>
    <n v="681"/>
    <s v="2016-17"/>
    <s v="VIL"/>
    <s v="VVF/TAL/EXP/0652/16-17"/>
    <d v="2016-10-27T00:00:00"/>
    <x v="6"/>
    <n v="9103750571"/>
    <m/>
    <s v="DTA"/>
    <s v="TALOJA"/>
    <s v="DIRECT"/>
    <s v="VVF LLC"/>
    <s v="CANADA"/>
    <s v="90 Days from B/L date"/>
    <s v="CIF"/>
    <s v="SATRTD - HXADECAN-1-OL (CETYL ALCHL) FATTY ALCOHOL VEGAROL 1698 (MB) (CETYL ALCOHOL) NF, PASTILLES"/>
    <n v="29051700"/>
    <n v="21.875"/>
    <s v="MT"/>
    <s v="USD"/>
    <n v="1259"/>
    <n v="27540.625"/>
    <n v="9.81"/>
    <n v="1750"/>
    <n v="0"/>
    <n v="0"/>
    <s v="Nhava-sheva"/>
    <m/>
    <n v="65.900000000000006"/>
    <m/>
    <n v="1927540"/>
    <s v="27.10.2016"/>
    <m/>
    <m/>
    <m/>
    <m/>
    <m/>
    <s v="payment not realised"/>
  </r>
  <r>
    <n v="682"/>
    <s v="2016-17"/>
    <s v="VIL"/>
    <s v="VVF/TAL/EXP/0653/16-17"/>
    <d v="2016-10-27T00:00:00"/>
    <x v="6"/>
    <n v="9103750570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19.844999999999999"/>
    <s v="MT"/>
    <s v="USD"/>
    <n v="1512"/>
    <n v="30005.64"/>
    <n v="9.9"/>
    <n v="2275"/>
    <n v="0"/>
    <n v="0"/>
    <s v="Nhava-sheva"/>
    <m/>
    <n v="65.900000000000006"/>
    <m/>
    <n v="1927519"/>
    <s v="27.10.2016"/>
    <m/>
    <m/>
    <m/>
    <m/>
    <m/>
    <s v="payment not realised"/>
  </r>
  <r>
    <n v="683"/>
    <s v="2016-17"/>
    <s v="VIL"/>
    <s v="VVF/TAL/EXP/0654/16-17"/>
    <d v="2016-10-27T00:00:00"/>
    <x v="6"/>
    <n v="9103750569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18.143999999999998"/>
    <s v="MT"/>
    <s v="USD"/>
    <n v="1477"/>
    <n v="26798.687999999998"/>
    <n v="8.84"/>
    <n v="1750"/>
    <n v="0"/>
    <n v="0"/>
    <s v="Nhava-sheva"/>
    <m/>
    <n v="65.900000000000006"/>
    <m/>
    <n v="1927518"/>
    <s v="27.10.2016"/>
    <m/>
    <m/>
    <m/>
    <m/>
    <m/>
    <s v="payment not realised"/>
  </r>
  <r>
    <n v="684"/>
    <s v="2016-17"/>
    <s v="VIL"/>
    <s v="VVF/TAL/EXP/0655/16-17"/>
    <d v="2016-10-27T00:00:00"/>
    <x v="6"/>
    <n v="9103750579"/>
    <d v="2016-10-31T00:00:00"/>
    <s v="DTA"/>
    <s v="TALOJA"/>
    <s v="DIRECT"/>
    <s v="PAXAN CORPORATION"/>
    <s v="IRAN"/>
    <s v="L/C AT Sight"/>
    <s v="CFR"/>
    <s v="OTHER INDUSTRIAL FATTY ALCOHOL FATTY ALCOHOL C1214 (LAURYL MYRISTYL ALCOHOL)"/>
    <n v="38237090"/>
    <n v="207.36"/>
    <s v="MT"/>
    <s v="INR"/>
    <n v="117452"/>
    <n v="24354846.720000003"/>
    <n v="0"/>
    <n v="271837.5"/>
    <n v="0"/>
    <n v="347742.71999999997"/>
    <s v="Nhava-sheva"/>
    <m/>
    <n v="65.900000000000006"/>
    <m/>
    <n v="1927500"/>
    <d v="2016-10-27T00:00:00"/>
    <s v="UCBA0000003170225135"/>
    <d v="2017-01-23T00:00:00"/>
    <s v="00031617C1005"/>
    <n v="21959075.739999998"/>
    <d v="2017-01-21T00:00:00"/>
    <s v="payment not realised"/>
  </r>
  <r>
    <n v="685"/>
    <s v="2016-17"/>
    <s v="VIL"/>
    <s v="VVF/TAL/EXP/0656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86"/>
    <s v="2016-17"/>
    <s v="VIL"/>
    <s v="VVF/TAL/EXP/0657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87"/>
    <s v="2016-17"/>
    <s v="VIL"/>
    <s v="VVF/TAL/EXP/0658/16-17"/>
    <s v="SEZ SUPPLY"/>
    <x v="6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688"/>
    <s v="2016-17"/>
    <s v="VIL"/>
    <s v="VVF/TAL/EXP/0659/16-17"/>
    <d v="2016-10-28T00:00:00"/>
    <x v="6"/>
    <n v="9103750575"/>
    <m/>
    <s v="DTA"/>
    <s v="TALOJA"/>
    <s v="DIRECT"/>
    <s v="COLGATE-PALMOLIVE MOROCCO"/>
    <s v="Morocco"/>
    <s v="90 Days from B/L date"/>
    <s v="CFR"/>
    <s v="OTHER INDUSTRIAL FATTY ALCOHOL VEGAROL 22 (BEHENYL ALCOHOL) PASTILLES"/>
    <n v="38237090"/>
    <n v="16.8"/>
    <s v="MT"/>
    <s v="USD"/>
    <n v="3930"/>
    <n v="66024"/>
    <n v="0"/>
    <n v="1150"/>
    <n v="0"/>
    <n v="0"/>
    <s v="Nhava-sheva"/>
    <m/>
    <n v="65.900000000000006"/>
    <m/>
    <n v="1956878"/>
    <s v="28.10.2016"/>
    <s v="BKDN0461162100533501"/>
    <d v="2017-03-06T00:00:00"/>
    <m/>
    <m/>
    <m/>
    <s v="payment not realised"/>
  </r>
  <r>
    <n v="689"/>
    <s v="2016-17"/>
    <s v="VIL"/>
    <s v="VVF/BULK/EXP/018/16-17"/>
    <d v="2016-10-28T00:00:00"/>
    <x v="6"/>
    <s v="9106750011 &amp; 13"/>
    <m/>
    <s v="DTA"/>
    <s v="SION"/>
    <s v="DIRECT-BULK"/>
    <s v="TARMESH INTERNATIONAL (PVT) LIMITED."/>
    <s v="IRAN"/>
    <s v="ADVANCE"/>
    <s v="FOB"/>
    <s v="FATTY ALCOHOL ETHOXYLATE (7) "/>
    <n v="34021300"/>
    <m/>
    <s v="MT"/>
    <s v="INR"/>
    <m/>
    <m/>
    <m/>
    <m/>
    <m/>
    <m/>
    <s v="Nhava-sheva"/>
    <m/>
    <n v="65.900000000000006"/>
    <m/>
    <m/>
    <m/>
    <m/>
    <m/>
    <m/>
    <m/>
    <m/>
    <m/>
  </r>
  <r>
    <n v="690"/>
    <s v="2016-17"/>
    <s v="VIL"/>
    <s v="VVF/TAL/EXP/0660/16-17"/>
    <d v="2016-10-28T00:00:00"/>
    <x v="6"/>
    <n v="9103750576"/>
    <m/>
    <s v="DTA"/>
    <s v="TALOJA"/>
    <s v="DIRECT"/>
    <s v="VVF LLC"/>
    <s v="USA"/>
    <s v="90 Days from B/L date"/>
    <s v="CIF"/>
    <s v="SATRTD - HXADECAN-1-OL (CETYL ALCHL) FATTY ALCOHOL VEGAROL 1698 (CETYL ALCOHOL) NF, PASTILLES"/>
    <n v="29051700"/>
    <n v="19.844999999999999"/>
    <s v="MT"/>
    <s v="USD"/>
    <n v="1513"/>
    <n v="30025.484999999997"/>
    <n v="9.91"/>
    <n v="2275"/>
    <n v="0"/>
    <n v="0"/>
    <s v="Nhava-sheva"/>
    <m/>
    <n v="65.900000000000006"/>
    <m/>
    <n v="1956910"/>
    <s v="28.10.2016"/>
    <m/>
    <m/>
    <m/>
    <m/>
    <m/>
    <s v="payment not realised"/>
  </r>
  <r>
    <n v="691"/>
    <s v="2016-17"/>
    <s v="VIL"/>
    <s v="VVF/TAL/EXP/0661/16-17"/>
    <d v="2016-10-28T00:00:00"/>
    <x v="6"/>
    <m/>
    <m/>
    <s v="DTA"/>
    <s v="TALOJA"/>
    <s v="DIRECT"/>
    <s v="CATALYST MIDDLE EAST FZCO"/>
    <s v="UAE"/>
    <s v="ADVANCE"/>
    <s v="FOB"/>
    <s v="OTHER INDUSTRIAL FATTY ALCOHOL VEGAROL 1214 (LAURYL MYRISTYL ALCOHOL) "/>
    <n v="38237090"/>
    <n v="1.36"/>
    <s v="MT"/>
    <s v="USD"/>
    <n v="2540"/>
    <n v="3454.4"/>
    <n v="0"/>
    <n v="0"/>
    <n v="0"/>
    <n v="0"/>
    <s v="Nhava-sheva"/>
    <m/>
    <n v="65.900000000000006"/>
    <m/>
    <m/>
    <m/>
    <m/>
    <m/>
    <m/>
    <m/>
    <m/>
    <s v="payment not realised"/>
  </r>
  <r>
    <n v="692"/>
    <s v="2016-17"/>
    <s v="VIL"/>
    <s v="VVF/TAL/EXP/0662/16-17"/>
    <d v="2016-10-28T00:00:00"/>
    <x v="6"/>
    <n v="9103750577"/>
    <m/>
    <s v="DTA"/>
    <s v="TALOJA"/>
    <s v="DIRECT"/>
    <s v="LOREAL COSMETICS INDUSTRY"/>
    <s v="egypt"/>
    <s v="45 Days from B/L date"/>
    <s v="CFR"/>
    <s v="OTHER INDUSTRIAL FATTY ALCOHOL VEGAROL 1618 50:50 (CETO STEARYL ALCOHOL 50:50) PASTILLES"/>
    <n v="38237090"/>
    <n v="18"/>
    <s v="MT"/>
    <s v="USD"/>
    <n v="1600"/>
    <n v="28800"/>
    <n v="0"/>
    <n v="950"/>
    <n v="0"/>
    <n v="0"/>
    <s v="Nhava-sheva"/>
    <m/>
    <n v="65.900000000000006"/>
    <m/>
    <n v="1956848"/>
    <s v="28.10.2016"/>
    <s v="BKDN0461162100533502"/>
    <d v="2017-03-06T00:00:00"/>
    <m/>
    <m/>
    <m/>
    <s v="payment not realised"/>
  </r>
  <r>
    <n v="693"/>
    <s v="2016-17"/>
    <s v="VIL"/>
    <s v="VVF/TAL/EXP/0663/16-17"/>
    <s v="SEZ MUNDRA"/>
    <x v="7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m/>
  </r>
  <r>
    <n v="694"/>
    <s v="2016-17"/>
    <s v="VIL"/>
    <s v="VVF/TAL/EXP/0664/16-17"/>
    <d v="2016-11-02T00:00:00"/>
    <x v="7"/>
    <n v="9103750581"/>
    <d v="2016-11-05T00:00:00"/>
    <s v="DTA"/>
    <s v="TALOJA"/>
    <s v="DIRECT"/>
    <s v="TROPICAL DEGIL COSMETICS INDUSTRIES LTD."/>
    <s v="ISRAEL"/>
    <s v="30 Days from B/L date"/>
    <s v="CIF"/>
    <s v="GLYCEROL GLYCERINE USP (REFINED GLYCERINE USP)"/>
    <n v="29054500"/>
    <n v="18"/>
    <s v="MT"/>
    <s v="USD"/>
    <n v="735"/>
    <n v="13230"/>
    <n v="4.37"/>
    <n v="750"/>
    <n v="0"/>
    <n v="180"/>
    <s v="Nhava-sheva"/>
    <m/>
    <n v="65.900000000000006"/>
    <m/>
    <n v="2015089"/>
    <s v="02.11.2016"/>
    <s v="BKDN0461162100535451"/>
    <d v="2017-03-21T00:00:00"/>
    <m/>
    <m/>
    <m/>
    <s v="payment not realised"/>
  </r>
  <r>
    <n v="695"/>
    <s v="2016-17"/>
    <s v="VIL"/>
    <s v="VVF/TAL/EXP/0665/16-17"/>
    <d v="2016-11-03T00:00:00"/>
    <x v="7"/>
    <s v="9103750583-584"/>
    <d v="2016-11-06T00:00:00"/>
    <s v="DTA"/>
    <s v="TALOJA"/>
    <s v="DIRECT"/>
    <s v="BAM S. A."/>
    <s v="COLOMBIA"/>
    <s v="ADVANCE"/>
    <s v="FOB"/>
    <s v="SATRTD - HXADECAN-1-OL (CETYL ALCHL) FATTY ALCOHOL VEGAROL 1698 (CETYL ALCOHOL) PASTILLES"/>
    <s v="2905.17.00"/>
    <n v="15"/>
    <s v="MT"/>
    <s v="USD"/>
    <n v="1415"/>
    <n v="21225"/>
    <n v="0"/>
    <n v="0"/>
    <n v="0"/>
    <n v="0"/>
    <s v="Nhava-sheva"/>
    <m/>
    <n v="65.900000000000006"/>
    <m/>
    <n v="2028034"/>
    <s v="03.11.2016"/>
    <m/>
    <m/>
    <m/>
    <m/>
    <m/>
    <s v="payment not realised"/>
  </r>
  <r>
    <n v="696"/>
    <s v="2016-17"/>
    <s v="VIL"/>
    <s v="VVF/TAL/EXP/0666/16-17"/>
    <d v="2016-11-03T00:00:00"/>
    <x v="7"/>
    <s v="9103750583-584"/>
    <d v="2016-11-06T00:00:00"/>
    <s v="DTA"/>
    <s v="TALOJA"/>
    <s v="DIRECT"/>
    <s v="BAM S. A."/>
    <s v="COLOMBIA"/>
    <s v="ADVANCE"/>
    <s v="FOB"/>
    <s v="SATRTD - HXADECAN-1-OL (CETYL ALCHL) FATTY ALCOHOL VEGAROL 1698 (CETYL ALCOHOL) PASTILLES"/>
    <s v="2905.17.00"/>
    <n v="15"/>
    <s v="MT"/>
    <s v="USD"/>
    <n v="1330"/>
    <n v="19950"/>
    <n v="0"/>
    <n v="0"/>
    <n v="0"/>
    <n v="0"/>
    <s v="Nhava-sheva"/>
    <m/>
    <n v="65.900000000000006"/>
    <m/>
    <n v="2028093"/>
    <s v="03.11.2016"/>
    <m/>
    <m/>
    <m/>
    <m/>
    <m/>
    <s v="payment not realised"/>
  </r>
  <r>
    <n v="697"/>
    <s v="2016-17"/>
    <s v="VIL"/>
    <s v="VVF/TAL/EXP/0667/16-17"/>
    <d v="2016-11-04T00:00:00"/>
    <x v="7"/>
    <s v="asked Nagesh by mail"/>
    <m/>
    <s v="DTA"/>
    <s v="TALOJA"/>
    <s v="DIRECT"/>
    <s v="ILMOR KIMYA TEKSTIL SANAYI"/>
    <s v="turkey"/>
    <s v="100% CAD"/>
    <s v="CIF"/>
    <s v="OTHER INDUSTRIAL FATTY ALCOHOL VEGAROL 1618 TA (CETO STEARYL ALCOHOL 30:70) PASTILLES"/>
    <n v="38237090"/>
    <n v="16"/>
    <s v="MT"/>
    <s v="USD"/>
    <n v="1350"/>
    <n v="21600"/>
    <n v="7.13"/>
    <n v="625"/>
    <n v="0"/>
    <n v="0"/>
    <s v="Nhava-sheva"/>
    <m/>
    <n v="65.900000000000006"/>
    <m/>
    <n v="2049155"/>
    <s v="04.11.2016"/>
    <s v="BKDN0461162100533396"/>
    <d v="2017-03-06T00:00:00"/>
    <m/>
    <m/>
    <m/>
    <s v="payment not realised"/>
  </r>
  <r>
    <n v="698"/>
    <s v="2016-17"/>
    <s v="VIL"/>
    <s v="VVF/TAL/EXP/0668/16-17"/>
    <d v="2016-11-04T00:00:00"/>
    <x v="7"/>
    <n v="9103750586"/>
    <d v="2016-11-11T00:00:00"/>
    <s v="DTA"/>
    <s v="TALOJA"/>
    <s v="DIRECT"/>
    <s v="EMBACAPS QUIMICA E FARMACEUTICA LTDA - SC"/>
    <s v="BRAZIL"/>
    <s v="ADVANCE"/>
    <s v="CFR"/>
    <s v="OTHER INDUSTRIAL FATTY ALCOHOL VEGAROL 1618 TA (CETO STEARYL ALCOHOL 30:70) PASTILLES"/>
    <n v="38237090"/>
    <n v="16"/>
    <s v="MT"/>
    <s v="USD"/>
    <n v="1350"/>
    <n v="21600"/>
    <n v="0"/>
    <n v="1250"/>
    <n v="0"/>
    <n v="320"/>
    <s v="Nhava-sheva"/>
    <m/>
    <n v="65.900000000000006"/>
    <m/>
    <n v="2049134"/>
    <s v="04.11.2016"/>
    <s v="BKDN0461162100533395"/>
    <d v="2017-03-06T00:00:00"/>
    <m/>
    <m/>
    <m/>
    <s v="payment not realised"/>
  </r>
  <r>
    <n v="699"/>
    <s v="2016-17"/>
    <s v="VIL"/>
    <s v="VVF/TAL/EXP/0669/16-17"/>
    <d v="2016-11-04T00:00:00"/>
    <x v="7"/>
    <n v="9103750587"/>
    <d v="2016-11-08T00:00:00"/>
    <s v="DTA"/>
    <s v="TALOJA"/>
    <s v="DIRECT"/>
    <s v="NATURELLE LLC"/>
    <s v="UAE"/>
    <s v="100% CAD"/>
    <s v="CIF"/>
    <s v="SATRTD - HXADECAN-1-OL (CETYL ALCHL) FATTY ALCOHOL VEGAROL 1698 (CETYL ALCOHOL) PASTILLES / OTHER INDUSTRIAL FATTY ALCOHOL VEGAROL 1618 TA (CETO STEARYL ALCOHOL) PASTILLES"/>
    <s v="29051700 / 38237090"/>
    <n v="16"/>
    <s v="MT"/>
    <s v="USD"/>
    <n v="0"/>
    <n v="21020"/>
    <n v="6.94"/>
    <n v="10"/>
    <n v="0"/>
    <n v="0"/>
    <s v="Nhava-sheva"/>
    <m/>
    <n v="65.900000000000006"/>
    <m/>
    <n v="2056295"/>
    <s v="04.11.2016"/>
    <s v="BKDN0461162100535395"/>
    <d v="2017-03-21T00:00:00"/>
    <m/>
    <n v="20970"/>
    <d v="2016-11-13T00:00:00"/>
    <s v="PAYMENT REALISED"/>
  </r>
  <r>
    <n v="700"/>
    <s v="2016-17"/>
    <s v="VIL"/>
    <s v="VVF/TAL/EXP/0670/16-17"/>
    <d v="2016-11-04T00:00:00"/>
    <x v="7"/>
    <n v="9103750588"/>
    <d v="2016-11-10T00:00:00"/>
    <s v="DTA"/>
    <s v="TALOJA"/>
    <s v="DIRECT"/>
    <s v="LOREAL COSMETICS INDUSTRY"/>
    <s v="EGYPT"/>
    <s v="45 Days from B/L date"/>
    <s v="CFR"/>
    <s v="OTHER INDUSTRIAL FATTY ALCOHOL VEGAROL 1618 50:50 (CETO STEARYL ALCOHOL 50:50) PASTILLES / SATRTD - HXADECAN-1-OL (CETYL ALCHL) FATTY ALCOHOL VEGAROL 1698 (CETYL ALCOHOL) PASTILLES"/>
    <s v="29051700 / 38237090"/>
    <n v="18"/>
    <s v="MT"/>
    <s v="USD"/>
    <n v="0"/>
    <n v="28912.5"/>
    <n v="0"/>
    <n v="900"/>
    <n v="0"/>
    <n v="0"/>
    <s v="Nhava-sheva"/>
    <m/>
    <n v="65.900000000000006"/>
    <m/>
    <n v="2056263"/>
    <s v="04.11.2016"/>
    <m/>
    <m/>
    <m/>
    <m/>
    <m/>
    <s v="payment not realised"/>
  </r>
  <r>
    <n v="701"/>
    <s v="2016-17"/>
    <s v="VIL"/>
    <s v="VVF/TAL/EXP/0671/16-17"/>
    <d v="2016-11-04T00:00:00"/>
    <x v="7"/>
    <m/>
    <m/>
    <s v="DTA"/>
    <s v="TALOJA"/>
    <s v="DIRECT"/>
    <s v="PAXAN CORPORATION"/>
    <s v="IRAN"/>
    <s v="L/C AT Sight"/>
    <s v="CFR"/>
    <s v="OTHER INDUSTRIAL FATTY ALCOHOL FATTY ALCOHOL C1214 (LAURYL MYRISTYL ALCOHOL)"/>
    <n v="38237090"/>
    <n v="19"/>
    <s v="MT"/>
    <s v="INR"/>
    <n v="117452"/>
    <n v="2231588"/>
    <n v="0"/>
    <n v="24712.5"/>
    <n v="0"/>
    <n v="31863"/>
    <s v="Nhava-sheva"/>
    <m/>
    <n v="65.900000000000006"/>
    <m/>
    <n v="2056259"/>
    <s v="04.11.2016"/>
    <s v="UCBA0000003170224408"/>
    <d v="2017-01-18T00:00:00"/>
    <m/>
    <m/>
    <m/>
    <s v="payment not realised"/>
  </r>
  <r>
    <n v="702"/>
    <s v="2016-17"/>
    <s v="VIL"/>
    <s v="VVF/TAL/EXP/0672/16-17"/>
    <d v="2016-11-05T00:00:00"/>
    <x v="7"/>
    <n v="9103750590"/>
    <d v="2016-11-08T00:00:00"/>
    <s v="DTA"/>
    <s v="TALOJA"/>
    <s v="DIRECT"/>
    <s v="TRICOM L.L.C."/>
    <s v="UAE"/>
    <s v="100% CAD"/>
    <s v="CIF"/>
    <s v="OTHER INDUSTRIAL FATTY ALCOHOL VEGAROL 1618 TA (CETO STEARYL ALCOHOL 30:70) PASTILLES/ SATRTD - HXADECAN-1-OL (CETYL ALCHL) FATTY ALCOHOL VEGAROL 1698 (CETYL ALCOHOL) PASTILLES"/>
    <s v="29051700 / 38237090"/>
    <n v="15"/>
    <s v="MT"/>
    <s v="USD"/>
    <n v="0"/>
    <n v="19550"/>
    <n v="6.45"/>
    <n v="10"/>
    <n v="0"/>
    <n v="0"/>
    <s v="Nhava-sheva"/>
    <m/>
    <n v="65.900000000000006"/>
    <m/>
    <n v="2068416"/>
    <s v="05.11.2016"/>
    <m/>
    <m/>
    <m/>
    <m/>
    <m/>
    <s v="payment not realised"/>
  </r>
  <r>
    <n v="703"/>
    <s v="2016-17"/>
    <s v="VIL"/>
    <s v="VVF/TAL/EXP/0673/16-17"/>
    <d v="2016-11-05T00:00:00"/>
    <x v="7"/>
    <n v="9103750591"/>
    <d v="2016-11-09T00:00:00"/>
    <s v="DTA"/>
    <s v="TALOJA"/>
    <s v="DIRECT"/>
    <s v="GALIL CHEMICALS LTD."/>
    <s v="ISRAEL"/>
    <s v="60 Days from B/L date"/>
    <s v="CIF"/>
    <s v="OTHER INDUSTRIAL FATTY ALCOHOL VEGAROL 1618 TA (CETO STEARYL ALCOHOL 30:70) PASTILLES"/>
    <n v="38237090"/>
    <n v="48"/>
    <s v="MT"/>
    <s v="USD"/>
    <n v="1430"/>
    <n v="68640"/>
    <n v="22.65"/>
    <n v="2140"/>
    <n v="0"/>
    <n v="1276.8"/>
    <s v="Nhava-sheva"/>
    <m/>
    <n v="65.900000000000006"/>
    <m/>
    <n v="2068757"/>
    <s v="05.11.2016"/>
    <s v="BKDN0461162100533456"/>
    <d v="2017-03-06T00:00:00"/>
    <m/>
    <m/>
    <m/>
    <s v="PAYMENT REALISED"/>
  </r>
  <r>
    <n v="704"/>
    <s v="2016-17"/>
    <s v="VIL"/>
    <s v="VVF/TAL/EXP/0674/16-17"/>
    <d v="2016-11-05T00:00:00"/>
    <x v="7"/>
    <n v="9103750592"/>
    <d v="2016-11-09T00:00:00"/>
    <s v="DTA"/>
    <s v="TALOJA"/>
    <s v="DIRECT"/>
    <s v="DIPOL CHEMICAL INTERNATIONAL INC."/>
    <s v="ukraine"/>
    <s v="100% CAD"/>
    <s v="CFR"/>
    <s v="OTHER INDUSTRIAL FATTY ALCOHOL VEGAROL 1618 TA (CETO STEARYL ALCOHOL) PASTILLES/OTHER INDUSTRIAL FATTY ALCOHOL VEGAROL 1618 50:50 (CETO STEARYL ALCOHOL 50:50) PASTILLES/ OTHER STEARIC ACID 6.000 1035.00 6210.00_x000a_DISTILLED STEARIC ACID - P12"/>
    <s v="38237090/38231190"/>
    <n v="24"/>
    <s v="MT"/>
    <s v="USD"/>
    <n v="0"/>
    <n v="31110"/>
    <n v="0"/>
    <n v="1150"/>
    <n v="0"/>
    <n v="0"/>
    <s v="Nhava-sheva"/>
    <m/>
    <n v="65.900000000000006"/>
    <m/>
    <n v="2070212"/>
    <s v="05.11.2016"/>
    <m/>
    <m/>
    <m/>
    <m/>
    <m/>
    <s v="payment not realised"/>
  </r>
  <r>
    <n v="705"/>
    <s v="2016-17"/>
    <s v="VIL"/>
    <s v="VVF/TAL/EXP/0675/16-17"/>
    <d v="2016-11-07T00:00:00"/>
    <x v="7"/>
    <n v="9103750593"/>
    <d v="2016-11-14T00:00:00"/>
    <s v="DTA"/>
    <s v="TALOJA"/>
    <s v="DIRECT"/>
    <s v="UNIVAR BRASIL LTDA"/>
    <s v="BRAZIL"/>
    <s v="30% cad;70% after 30 days from b/l date."/>
    <s v="CFR"/>
    <s v="OTHER INDUSTRIAL FATTY ALCOHOL VEGAROL 1618 TA (CETO STEARYL ALCOHOL) PASTILLES"/>
    <n v="38237090"/>
    <n v="104"/>
    <s v="MT"/>
    <s v="USD"/>
    <n v="1302"/>
    <n v="135408"/>
    <n v="0"/>
    <n v="5600"/>
    <n v="0"/>
    <n v="0"/>
    <s v="Nhava-sheva"/>
    <m/>
    <n v="65.900000000000006"/>
    <m/>
    <n v="2088030"/>
    <s v="07.11.2016"/>
    <s v="BKDN0461162100533471"/>
    <d v="2017-03-06T00:00:00"/>
    <m/>
    <m/>
    <m/>
    <s v="PAYMENT  REALISED"/>
  </r>
  <r>
    <n v="706"/>
    <s v="2016-17"/>
    <s v="VIL"/>
    <s v="VVF/TAL/EXP/0676/16-17"/>
    <d v="2016-11-07T00:00:00"/>
    <x v="7"/>
    <n v="9103750595"/>
    <d v="2016-11-11T00:00:00"/>
    <s v="DTA"/>
    <s v="TALOJA"/>
    <s v="DIRECT"/>
    <s v="PETALS AGROTECH LTD"/>
    <s v="Nigeria"/>
    <s v="ADVANCE"/>
    <s v="CFR"/>
    <s v="SATRTD - HXADECAN-1-OL (CETYL ALCHL) FATTY ALCOHOL VEGAROL 1698 (CETYL ALCOHOL) PASTILLES/OTHER INDUSTRIAL FATTY ALCOHOL VEGAROL 1618 TA (CETO STEARYL ALCOHOL) PASTILLES"/>
    <s v="38237090/29051700"/>
    <n v="32"/>
    <s v="MT"/>
    <s v="USD"/>
    <n v="0"/>
    <n v="44300"/>
    <n v="0"/>
    <n v="1600"/>
    <n v="0"/>
    <n v="0"/>
    <s v="Nhava-sheva"/>
    <m/>
    <n v="65.900000000000006"/>
    <m/>
    <n v="2087982"/>
    <s v="07.11.2016"/>
    <s v="BKDN0461162100533510"/>
    <d v="2017-03-06T00:00:00"/>
    <m/>
    <m/>
    <m/>
    <s v="payment not realised"/>
  </r>
  <r>
    <n v="707"/>
    <s v="2016-17"/>
    <s v="VIL"/>
    <s v="VVF/TAL/EXP/0677/16-17"/>
    <d v="2016-11-08T00:00:00"/>
    <x v="7"/>
    <n v="9103750596"/>
    <d v="2016-11-11T00:00:00"/>
    <s v="DTA"/>
    <s v="TALOJA"/>
    <s v="DIRECT"/>
    <s v="ALUMNI AGRO NIGERIA LIMITED."/>
    <s v="Nigeria"/>
    <s v="ADVANCE"/>
    <s v="CIF"/>
    <s v="OTHER ARTFCL WAXES AND PREPD WAXES NES. VEGAROL EW 300 (EMULSIFYSING WAX) PASTILLES"/>
    <n v="34049090"/>
    <n v="16"/>
    <s v="MT"/>
    <s v="USD"/>
    <n v="2035"/>
    <n v="32560"/>
    <n v="10.74"/>
    <n v="800"/>
    <n v="0"/>
    <n v="400"/>
    <s v="Nhava-sheva"/>
    <m/>
    <n v="65.900000000000006"/>
    <m/>
    <n v="2108852"/>
    <s v="08.11.2016"/>
    <s v="BKDN0461162100533430"/>
    <d v="2017-03-06T00:00:00"/>
    <m/>
    <m/>
    <m/>
    <s v="payment not realised"/>
  </r>
  <r>
    <n v="708"/>
    <s v="2016-17"/>
    <s v="VIL"/>
    <s v="VVF/TAL/EXP/0678/16-17"/>
    <d v="2016-11-08T00:00:00"/>
    <x v="7"/>
    <n v="9103750594"/>
    <d v="2016-11-14T00:00:00"/>
    <s v="DTA"/>
    <s v="TALOJA"/>
    <s v="DIRECT"/>
    <s v="VVF SINGAPORE PTE LTD."/>
    <s v="South Africa"/>
    <s v="30 Days from B/L date"/>
    <s v="CIF"/>
    <s v="OTHER INDUSTRIAL FATTY ALCOHOL VEGAROL 1618 TA (CETO STEARYL ALCOHOL) PASTILLES/OTHER ARTFCL WAXES AND PREPD WAXES NES. VEGAROL EW 300 (EMULSIFYSING WAX) PASTILLES"/>
    <s v="38237090/34049090"/>
    <n v="16"/>
    <s v="MT"/>
    <s v="USD"/>
    <n v="0"/>
    <n v="22360"/>
    <n v="7.38"/>
    <n v="388"/>
    <n v="0"/>
    <n v="0"/>
    <s v="Nhava-sheva"/>
    <m/>
    <n v="65.900000000000006"/>
    <m/>
    <n v="2108819"/>
    <s v="08.11.2016"/>
    <m/>
    <m/>
    <m/>
    <m/>
    <m/>
    <s v="payment not realised"/>
  </r>
  <r>
    <n v="709"/>
    <s v="2016-17"/>
    <s v="VIL"/>
    <s v="VVF/TAL/EXP/0679/16-17"/>
    <d v="2016-11-08T00:00:00"/>
    <x v="7"/>
    <n v="9103750597"/>
    <d v="2016-11-14T00:00:00"/>
    <s v="DTA"/>
    <s v="TALOJA"/>
    <s v="DIRECT"/>
    <s v="UNIVAR BRASIL LTDA"/>
    <s v="BRAZIL"/>
    <s v="30% cad;70% after 30 days from b/l date."/>
    <s v="CFR"/>
    <s v="OTHER INDUSTRIAL FATTY ALCOHOL VEGAROL 1618 TA (CETO STEARYL ALCOHOL) PASTILLES"/>
    <n v="38237090"/>
    <n v="26"/>
    <s v="MT"/>
    <s v="USD"/>
    <n v="1302"/>
    <n v="33852"/>
    <n v="0"/>
    <n v="1367"/>
    <n v="0"/>
    <n v="0"/>
    <s v="Nhava-sheva"/>
    <m/>
    <n v="65.900000000000006"/>
    <m/>
    <n v="2109199"/>
    <s v="08.11.2016"/>
    <s v="BKDN0461162100533433"/>
    <d v="2017-03-06T00:00:00"/>
    <m/>
    <m/>
    <m/>
    <s v="PAYMENT N REALISED"/>
  </r>
  <r>
    <n v="710"/>
    <s v="2016-17"/>
    <s v="VIL"/>
    <s v="VVF/TAL/EXP/0680/16-17"/>
    <d v="2016-11-08T00:00:00"/>
    <x v="7"/>
    <n v="9103750598"/>
    <d v="2016-11-14T00:00:00"/>
    <s v="DTA"/>
    <s v="TALOJA"/>
    <s v="DIRECT"/>
    <s v="OOO REVADA"/>
    <s v="RUSSIA"/>
    <s v="45 Days from B/L date"/>
    <s v="CFR"/>
    <s v="OTHER INDUSTRIAL FATTY ALCOHOL VEGAROL 1618 50:50 (MB) (CETO STEARYL ALCOHOL 50:50) PASTILLES"/>
    <n v="38237090"/>
    <n v="24"/>
    <s v="MT"/>
    <s v="USD"/>
    <n v="1321"/>
    <n v="31704"/>
    <n v="0"/>
    <n v="1200"/>
    <n v="0"/>
    <n v="0"/>
    <s v="Nhava-sheva"/>
    <m/>
    <n v="65.900000000000006"/>
    <m/>
    <n v="2115044"/>
    <s v="08.11.2016"/>
    <s v="BKDN0461162100533428"/>
    <d v="2017-03-06T00:00:00"/>
    <m/>
    <m/>
    <m/>
    <s v="PAYMENT  REALISED"/>
  </r>
  <r>
    <n v="711"/>
    <s v="2016-17"/>
    <s v="VIL"/>
    <s v="VVF/TAL/EXP/0681/16-17"/>
    <s v="SEZ SUPPLY"/>
    <x v="7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m/>
    <m/>
    <s v="SEZ SUPPLY"/>
    <m/>
    <s v="SEZ SUPPLY"/>
    <m/>
    <m/>
    <m/>
    <m/>
    <s v="SEZ SUPPLY"/>
  </r>
  <r>
    <n v="712"/>
    <s v="2016-17"/>
    <s v="VIL"/>
    <s v="VVF/TAL/EXP/0682/16-17"/>
    <d v="2016-11-09T00:00:00"/>
    <x v="7"/>
    <n v="9103750599"/>
    <d v="2016-11-09T00:00:00"/>
    <s v="DTA"/>
    <s v="TALOJA"/>
    <s v="DIRECT"/>
    <s v="VESER KIMYEVI MADDELER A."/>
    <s v="TURKEY"/>
    <s v="100% CAD"/>
    <s v="CIF"/>
    <s v="OTHER INDUSTRIAL FATTY ALCOHOL VEGAROL 1618 TA (CETO STEARYL ALCOHOL 30:70) PASTILLES"/>
    <n v="38237090"/>
    <n v="16"/>
    <s v="MT"/>
    <s v="USD"/>
    <n v="1345"/>
    <n v="21520"/>
    <n v="7.1"/>
    <n v="681"/>
    <n v="0"/>
    <n v="0"/>
    <s v="Nhava-sheva"/>
    <m/>
    <n v="65.900000000000006"/>
    <m/>
    <n v="2129095"/>
    <s v="09.11.2016"/>
    <s v="BKDN0461162100533394"/>
    <d v="2017-03-06T00:00:00"/>
    <m/>
    <m/>
    <m/>
    <s v="payment not realised"/>
  </r>
  <r>
    <n v="713"/>
    <s v="2016-17"/>
    <s v="VIL"/>
    <s v="VVF/TAL/EXP/0683/16-17"/>
    <d v="2016-11-09T00:00:00"/>
    <x v="7"/>
    <n v="9103750600"/>
    <d v="2016-11-13T00:00:00"/>
    <s v="DTA"/>
    <s v="TALOJA"/>
    <s v="DIRECT"/>
    <s v="BRENNTAG LATIN AMERICA, INC."/>
    <s v="COLOMBIA"/>
    <s v="100% CAD"/>
    <s v="CFR"/>
    <s v="SATRTD - HXADECAN-1-OL (CETYL ALCHL) FATTY ALCOHOL VEGAROL 1698 (CETYL ALCOHOL) PASTILLES / SATRTD - OCTDECN-1-OL (STRYL ALCHL) FATTY ALCOHOL VEGAROL 1898 (STEARYL ALCOHOL) PASTILLES"/>
    <n v="29051700"/>
    <n v="16"/>
    <s v="MT"/>
    <s v="USD"/>
    <n v="0"/>
    <n v="22860"/>
    <n v="0"/>
    <n v="810"/>
    <n v="0"/>
    <n v="0"/>
    <s v="Nhava-sheva"/>
    <m/>
    <n v="65.900000000000006"/>
    <m/>
    <n v="2130900"/>
    <s v="09.11.2016"/>
    <m/>
    <m/>
    <m/>
    <m/>
    <m/>
    <s v="payment not realised"/>
  </r>
  <r>
    <n v="714"/>
    <s v="2016-17"/>
    <s v="VIL"/>
    <s v="VVF/TAL/EXP/0684/16-17"/>
    <d v="2016-11-09T00:00:00"/>
    <x v="7"/>
    <n v="9103750603"/>
    <d v="2016-11-14T00:00:00"/>
    <s v="DTA"/>
    <s v="TALOJA"/>
    <s v="DIRECT"/>
    <s v="POLYRHEO (CANADA) INC"/>
    <s v="CANADA"/>
    <s v="100% CAD"/>
    <s v="CIF"/>
    <s v="OTHER SATRTD ACYLC MNOCRBIYLC ACDS DISTILLED FATTY ACID - C22 BEHENIC ACID 85% / COLFAT 2285"/>
    <n v="29159090"/>
    <n v="12"/>
    <s v="MT"/>
    <s v="USD"/>
    <n v="3600"/>
    <n v="43200"/>
    <n v="14.26"/>
    <n v="1250"/>
    <n v="0"/>
    <n v="0"/>
    <s v="Nhava-sheva"/>
    <n v="41935.74"/>
    <n v="65.900000000000006"/>
    <m/>
    <n v="2136215"/>
    <s v="09.11.2016"/>
    <s v="BKDN0461162100533509"/>
    <d v="2017-03-06T00:00:00"/>
    <m/>
    <m/>
    <m/>
    <s v="PAYMENT  REALISED"/>
  </r>
  <r>
    <n v="715"/>
    <s v="2016-17"/>
    <s v="VIL"/>
    <s v="VVF/TAL/EXP/0685/16-17"/>
    <d v="2016-11-09T00:00:00"/>
    <x v="7"/>
    <n v="9103750608"/>
    <d v="2016-11-16T00:00:00"/>
    <s v="DTA"/>
    <s v="TALOJA"/>
    <s v="DIRECT"/>
    <s v="AYSEN DIS TIC LTD STI"/>
    <s v="UAE"/>
    <s v="ADVANCE"/>
    <s v="FOB"/>
    <s v="SATRTD - HXADECAN-1-OL (CETYL ALCHL)FATTY ALCOHOL VEGAROL 1698 (CETYL ALCOHOL) PASTILLES"/>
    <n v="29051700"/>
    <n v="14.5"/>
    <s v="MT"/>
    <s v="USD"/>
    <n v="1350"/>
    <n v="19575"/>
    <n v="0"/>
    <n v="0"/>
    <n v="0"/>
    <n v="0"/>
    <s v="Nhava-sheva"/>
    <m/>
    <n v="65.900000000000006"/>
    <m/>
    <n v="2136218"/>
    <s v="09.11.2016"/>
    <s v="BKDN0461162100533390"/>
    <d v="2017-03-06T00:00:00"/>
    <m/>
    <m/>
    <m/>
    <s v="payment not realised"/>
  </r>
  <r>
    <n v="716"/>
    <s v="2016-17"/>
    <s v="VIL"/>
    <s v="VVF/TAL/EXP/0686/16-17"/>
    <d v="2016-11-09T00:00:00"/>
    <x v="7"/>
    <s v="9103750601-602"/>
    <d v="2016-11-13T00:00:00"/>
    <s v="DTA"/>
    <s v="TALOJA"/>
    <s v="DIRECT"/>
    <s v="CABB AG"/>
    <s v="NETHERLANDS"/>
    <s v="30 Days from B/L date"/>
    <s v="CIF"/>
    <s v="OCTOIC ACID (CAPRYLIC ACID) DISTILLED FATTY ACID - C8 (CAPRYLIC ACID 99%)"/>
    <n v="29159020"/>
    <n v="19.78"/>
    <s v="MT"/>
    <s v="USD"/>
    <n v="4930"/>
    <n v="97515.400000000009"/>
    <n v="32.18"/>
    <n v="750"/>
    <n v="0"/>
    <n v="0"/>
    <s v="Nhava-sheva"/>
    <n v="96733.220000000016"/>
    <n v="65.900000000000006"/>
    <m/>
    <n v="2136217"/>
    <s v="09.11.2016"/>
    <s v="BKDN0461162100533480"/>
    <d v="2017-03-06T00:00:00"/>
    <m/>
    <m/>
    <m/>
    <s v="PAYMENT REALISED"/>
  </r>
  <r>
    <n v="717"/>
    <s v="2016-17"/>
    <s v="VIL"/>
    <s v="VVF/TAL/EXP/0687/16-17"/>
    <d v="2016-11-10T00:00:00"/>
    <x v="7"/>
    <s v="9103750601-602"/>
    <d v="2016-11-13T00:00:00"/>
    <s v="DTA"/>
    <s v="TALOJA"/>
    <s v="DIRECT"/>
    <s v="CABB AG"/>
    <s v="NETHERLANDS"/>
    <s v="30 Days from B/L date"/>
    <s v="CIF"/>
    <s v="OCTOIC ACID (CAPRYLIC ACID) DISTILLED FATTY ACID - C8 (CAPRYLIC ACID 99%)"/>
    <n v="29159020"/>
    <n v="19.989999999999998"/>
    <s v="MT"/>
    <s v="USD"/>
    <n v="4930"/>
    <n v="98550.7"/>
    <n v="32.520000000000003"/>
    <n v="750"/>
    <n v="0"/>
    <n v="0"/>
    <s v="Nhava-sheva"/>
    <n v="97768.18"/>
    <n v="65.900000000000006"/>
    <m/>
    <n v="2147442"/>
    <s v="10.11.2016"/>
    <s v="BKDN0461162100533481"/>
    <d v="2017-03-06T00:00:00"/>
    <m/>
    <m/>
    <m/>
    <s v="payment not realised"/>
  </r>
  <r>
    <n v="718"/>
    <s v="2016-17"/>
    <s v="VIL"/>
    <s v="VVF/TAL/EXP/0688/16-17"/>
    <d v="2016-11-10T00:00:00"/>
    <x v="7"/>
    <n v="9103750604"/>
    <d v="2016-11-16T00:00:00"/>
    <s v="DTA"/>
    <s v="TALOJA"/>
    <s v="DIRECT"/>
    <s v="MANUCHAR NV"/>
    <s v="UAE"/>
    <m/>
    <s v="CIF"/>
    <s v="OTHER INDUSTRIAL FATTY ALCOHOL VEGAROL 1618 TA (CETO STEARYL ALCOHOL) PASTILLES"/>
    <n v="38237090"/>
    <n v="12"/>
    <s v="MT"/>
    <s v="USD"/>
    <n v="1295"/>
    <n v="15540"/>
    <n v="5.13"/>
    <n v="65"/>
    <n v="0"/>
    <n v="0"/>
    <s v="Nhava-sheva"/>
    <m/>
    <n v="65.900000000000006"/>
    <m/>
    <n v="2149905"/>
    <s v="10.11.2016"/>
    <s v="BKDN0461162100533387"/>
    <d v="2017-03-06T00:00:00"/>
    <m/>
    <m/>
    <m/>
    <s v="payment not realised"/>
  </r>
  <r>
    <n v="719"/>
    <s v="2016-17"/>
    <s v="VIL"/>
    <s v="VVF/TAL/EXP/0689/16-17"/>
    <d v="2016-11-10T00:00:00"/>
    <x v="7"/>
    <n v="9103750605"/>
    <d v="2016-11-17T00:00:00"/>
    <s v="DTA"/>
    <s v="TALOJA"/>
    <s v="DIRECT"/>
    <s v="M&amp;H MICA A HARASTA S.R.O."/>
    <s v="UKRAINE"/>
    <s v="50% ADV, 50% CAD"/>
    <s v="CIF"/>
    <s v="OTHER INDUSTRIAL FATTY ALCOHOL VEGAROL 1618 TA (CETO STEARYL ALCOHOL 30:70) PASTILLES"/>
    <n v="38237090"/>
    <n v="26"/>
    <s v="MT"/>
    <s v="USD"/>
    <n v="1365"/>
    <n v="35490"/>
    <n v="11.71"/>
    <n v="1400"/>
    <n v="0"/>
    <n v="0"/>
    <s v="Nhava-sheva"/>
    <m/>
    <n v="65.900000000000006"/>
    <m/>
    <n v="2152486"/>
    <s v="10.11.2016"/>
    <m/>
    <m/>
    <s v="116216LTAP00227"/>
    <n v="17735"/>
    <d v="2016-12-14T00:00:00"/>
    <s v="PAYMENT  REALISED"/>
  </r>
  <r>
    <n v="720"/>
    <s v="2016-17"/>
    <s v="VIL"/>
    <s v="VVF/TAL/EXP/0690/16-17"/>
    <d v="2016-11-10T00:00:00"/>
    <x v="7"/>
    <n v="9103750606"/>
    <d v="2016-11-15T00:00:00"/>
    <s v="DTA"/>
    <s v="TALOJA"/>
    <s v="DIRECT"/>
    <s v="INDUSTRIAL QUIMICA LASEM, S.A.U."/>
    <s v="SPAIN"/>
    <s v="30 Days from B/L date"/>
    <s v="CIF"/>
    <s v="OTHER INDUSTRIAL MONOCARBOXYLIC FATTY ACID DISTILLED FATTY ACID - C8/C10 (CAPRYLIC CAPRIC ACID)"/>
    <n v="38231900"/>
    <n v="39.57"/>
    <s v="MT"/>
    <s v="USD"/>
    <n v="4000"/>
    <n v="158280"/>
    <n v="52.23"/>
    <n v="3000"/>
    <n v="0"/>
    <n v="0"/>
    <s v="Nhava-sheva"/>
    <n v="155227.76999999999"/>
    <n v="65.900000000000006"/>
    <m/>
    <n v="2152426"/>
    <s v="10.11.2016"/>
    <s v="BKDN0461162100533474"/>
    <d v="2017-03-06T00:00:00"/>
    <m/>
    <m/>
    <m/>
    <s v="PAYMENT  REALISED"/>
  </r>
  <r>
    <n v="721"/>
    <s v="2016-17"/>
    <s v="VIL"/>
    <s v="VVF/TAL/EXP/0691/16-17"/>
    <d v="2016-11-10T00:00:00"/>
    <x v="7"/>
    <n v="9103750607"/>
    <d v="2016-11-14T00:00:00"/>
    <s v="DTA"/>
    <s v="TALOJA"/>
    <s v="DIRECT"/>
    <s v="LOREAL MFG MIDRAND (PTY) LTD."/>
    <s v="South Africa"/>
    <s v="60 Days from B/L date"/>
    <s v="CFR"/>
    <s v="OTHER INDUSTRIAL FATTY ALCOHOL VEGAROL 1618 50:50 (CETO STEARYL ALCOHOL 50:50) PASTILLES"/>
    <n v="38237090"/>
    <n v="19.675000000000001"/>
    <s v="MT"/>
    <s v="USD"/>
    <n v="0"/>
    <n v="27388"/>
    <n v="0"/>
    <n v="700"/>
    <n v="0"/>
    <n v="0"/>
    <s v="Nhava-sheva"/>
    <m/>
    <n v="65.900000000000006"/>
    <m/>
    <n v="2157880"/>
    <s v="10.11.2016"/>
    <s v="BKDN0461162100533423"/>
    <d v="2017-03-06T00:00:00"/>
    <m/>
    <m/>
    <m/>
    <s v="payment not realised"/>
  </r>
  <r>
    <n v="722"/>
    <s v="2016-17"/>
    <s v="VIL"/>
    <s v="VVF/TAL/EXP/0692/16-17"/>
    <d v="2016-11-11T00:00:00"/>
    <x v="7"/>
    <n v="9103750609"/>
    <d v="2016-11-11T00:00:00"/>
    <s v="DTA"/>
    <s v="TALOJA"/>
    <s v="DIRECT"/>
    <s v="KANEDA CO., LTD."/>
    <s v="JAPAN"/>
    <s v="ADVANCE"/>
    <s v="CIF"/>
    <s v="OTHER INDUSTRIAL FATTY ALCOHOL VEGAROL 22 80 (BEHENYL ALCOHOL) PASTILLES"/>
    <n v="38237090"/>
    <n v="3.6"/>
    <s v="MT"/>
    <s v="USD"/>
    <n v="4350"/>
    <n v="15660"/>
    <n v="5.17"/>
    <n v="75"/>
    <n v="0"/>
    <n v="156.6"/>
    <s v="Nhava-sheva"/>
    <m/>
    <n v="65.900000000000006"/>
    <m/>
    <n v="2176617"/>
    <s v="11.11.2016"/>
    <s v="BKDN0461162100533388"/>
    <d v="2017-03-06T00:00:00"/>
    <m/>
    <m/>
    <m/>
    <s v="payment not realised"/>
  </r>
  <r>
    <n v="723"/>
    <s v="2016-17"/>
    <s v="VIL"/>
    <s v="VVF/BULK/EXP/023/16-17"/>
    <d v="2016-11-11T00:00:00"/>
    <x v="7"/>
    <e v="#REF!"/>
    <d v="2016-11-25T00:00:00"/>
    <s v="DTA"/>
    <s v="SION"/>
    <s v="DIRECT-BULK"/>
    <s v="TARMESH INTERNATIONAL (PVT) LIMITED."/>
    <s v="IRAN"/>
    <s v="ADVANCE"/>
    <s v="CFR"/>
    <s v="FATTY ALCOHOL ETHOXYLATED (2)"/>
    <n v="34021300"/>
    <n v="19.61"/>
    <s v="MT"/>
    <s v="INR"/>
    <n v="125168"/>
    <n v="2454544.48"/>
    <n v="0"/>
    <n v="46130"/>
    <n v="0"/>
    <n v="117660"/>
    <s v="HAJIRA"/>
    <n v="2408414.48"/>
    <n v="65.900000000000006"/>
    <m/>
    <n v="2221320"/>
    <d v="2016-11-15T00:00:00"/>
    <s v="UCBA0001945160220912"/>
    <d v="2016-12-15T00:00:00"/>
    <s v="19451617MB1778"/>
    <n v="2454544.48"/>
    <d v="2016-12-13T00:00:00"/>
    <m/>
  </r>
  <r>
    <n v="724"/>
    <s v="2016-17"/>
    <s v="VIL"/>
    <s v="VVF/TAL/EXP/0693/16-17"/>
    <d v="2016-11-12T00:00:00"/>
    <x v="7"/>
    <n v="9103750610"/>
    <d v="2016-11-16T00:00:00"/>
    <s v="DTA"/>
    <s v="TALOJA"/>
    <s v="DIRECT"/>
    <s v="GOLTASH COMPANY"/>
    <s v="IRAN"/>
    <s v="LC AT SIGHT"/>
    <s v="CFR"/>
    <s v="OTHER INDUSTRIAL FATTY ALCOHOL FATTY ALCOHOL C1214 (LAURYL MYRISTYL ALCOHOL)"/>
    <n v="38237090"/>
    <n v="168.42"/>
    <s v="MT"/>
    <s v="INR"/>
    <n v="145390"/>
    <n v="24486583.799999997"/>
    <n v="0"/>
    <n v="222412.5"/>
    <n v="0"/>
    <n v="225682.80300000001"/>
    <s v="Nhava-sheva"/>
    <m/>
    <n v="65.900000000000006"/>
    <m/>
    <n v="2191492"/>
    <s v="12.11.2016"/>
    <s v="UCBA0000003160220434"/>
    <d v="2016-12-08T00:00:00"/>
    <s v="00031617C1028"/>
    <n v="24462097.219999999"/>
    <d v="2016-12-07T00:00:00"/>
    <s v="fully uploaded"/>
  </r>
  <r>
    <n v="725"/>
    <s v="2016-17"/>
    <s v="VIL"/>
    <s v="VVF/TAL/EXP/0694/16-17"/>
    <d v="2016-11-14T00:00:00"/>
    <x v="7"/>
    <s v="9103750615-616"/>
    <d v="2016-11-21T00:00:00"/>
    <s v="DTA"/>
    <s v="TALOJA"/>
    <s v="DIRECT"/>
    <s v="GOLTASH COMPANY"/>
    <s v="IRAN"/>
    <s v="LC AT SIGHT"/>
    <s v="CFR"/>
    <s v="OTHER INDUSTRIAL FATTY ALCOHOL FATTY ALCOHOL C1214 (LAURYL MYRISTYL ALCOHOL)"/>
    <n v="38237090"/>
    <n v="18.89"/>
    <s v="MT"/>
    <s v="INR"/>
    <n v="145390"/>
    <n v="2746417.1"/>
    <n v="0"/>
    <n v="24712.5"/>
    <n v="0"/>
    <n v="25312.6"/>
    <s v="Nhava-sheva"/>
    <m/>
    <n v="65.900000000000006"/>
    <m/>
    <n v="2227086"/>
    <s v="14.11.2016"/>
    <s v="UCBA0000003160220436"/>
    <d v="2016-12-08T00:00:00"/>
    <s v="00031617C1031"/>
    <n v="2746417.1"/>
    <d v="2016-12-07T00:00:00"/>
    <s v="fully uploaded"/>
  </r>
  <r>
    <n v="726"/>
    <s v="2016-17"/>
    <s v="VIL"/>
    <s v="VVF/TAL/EXP/0695/16-17"/>
    <d v="2016-11-15T00:00:00"/>
    <x v="7"/>
    <n v="9103750611"/>
    <d v="2016-11-15T00:00:00"/>
    <s v="DTA"/>
    <s v="TALOJA"/>
    <s v="DIRECT"/>
    <s v="MITSUI &amp; CO., LTD. (TKCQB SEC)"/>
    <s v="JAPAN"/>
    <s v="30 Days from B/L date"/>
    <s v="CFR"/>
    <s v="OTHER SATRTD ACYLC MNOCRBIXYLC ACDS DISTILLED FATTY ACID - C22 (BEHENIC ACID 90%)"/>
    <n v="29159090"/>
    <n v="40"/>
    <s v="MT"/>
    <s v="USD"/>
    <n v="4100"/>
    <n v="164000"/>
    <n v="0"/>
    <n v="120"/>
    <n v="0"/>
    <n v="1640"/>
    <s v="Nhava-sheva"/>
    <n v="163880"/>
    <n v="65.900000000000006"/>
    <m/>
    <n v="2227028"/>
    <s v="15.11.2016"/>
    <s v="BKDN0461162100533478"/>
    <d v="2017-03-06T00:00:00"/>
    <m/>
    <m/>
    <m/>
    <s v="PAYMENT REALISED"/>
  </r>
  <r>
    <n v="727"/>
    <s v="2016-17"/>
    <s v="VIL"/>
    <s v="VVF/BULK/EXP/024/16-17"/>
    <d v="2016-11-15T00:00:00"/>
    <x v="7"/>
    <e v="#REF!"/>
    <m/>
    <s v="DTA"/>
    <s v="SION"/>
    <s v="DIRECT-BULK"/>
    <s v="TARMESH INTERNATIONAL (PVT) LIMITED."/>
    <s v="IRAN"/>
    <s v="ADVANCE"/>
    <s v="CFR"/>
    <s v="FATTY ALCOHOL ETHOXYLATE (7) "/>
    <n v="34021300"/>
    <n v="19.78"/>
    <s v="MT"/>
    <s v="INR"/>
    <n v="125168"/>
    <n v="2475823.04"/>
    <n v="0"/>
    <n v="46130"/>
    <n v="0"/>
    <n v="118680"/>
    <s v="HAJIRA"/>
    <n v="2429693.04"/>
    <n v="65.900000000000006"/>
    <m/>
    <m/>
    <m/>
    <m/>
    <m/>
    <m/>
    <m/>
    <m/>
    <m/>
  </r>
  <r>
    <n v="728"/>
    <s v="2016-17"/>
    <s v="VIL"/>
    <s v="VVF/BULK/EXP/025/16-17"/>
    <d v="2016-11-15T00:00:00"/>
    <x v="7"/>
    <e v="#REF!"/>
    <d v="2016-11-25T00:00:00"/>
    <s v="DTA"/>
    <s v="SION"/>
    <s v="DIRECT-BULK"/>
    <s v="TARMESH INTERNATIONAL (PVT) LIMITED."/>
    <s v="IRAN"/>
    <s v="ADVANCE"/>
    <s v="CFR"/>
    <s v="FATTY ALCOHOL ETHOXYLATE (7) "/>
    <n v="34021300"/>
    <n v="19.559999999999999"/>
    <s v="MT"/>
    <s v="INR"/>
    <n v="125168"/>
    <n v="2448286.0799999996"/>
    <n v="0"/>
    <n v="46130"/>
    <n v="0"/>
    <n v="117360"/>
    <s v="HAJIRA"/>
    <n v="2402156.0799999996"/>
    <n v="65.900000000000006"/>
    <m/>
    <n v="2232941"/>
    <d v="2016-11-15T00:00:00"/>
    <s v="UCBA0001945160220911"/>
    <d v="2016-12-15T00:00:00"/>
    <s v="19451617MB1778"/>
    <n v="2448286.08"/>
    <d v="2016-12-13T00:00:00"/>
    <m/>
  </r>
  <r>
    <n v="729"/>
    <s v="2016-17"/>
    <s v="VIL"/>
    <s v="VVF/BULK/EXP/026/16-17"/>
    <d v="2016-11-15T00:00:00"/>
    <x v="7"/>
    <e v="#REF!"/>
    <d v="2016-11-25T00:00:00"/>
    <s v="DTA"/>
    <s v="SION"/>
    <s v="DIRECT-BULK"/>
    <s v="TARMESH INTERNATIONAL (PVT) LIMITED."/>
    <s v="IRAN"/>
    <s v="ADVANCE"/>
    <s v="CFR"/>
    <s v="FATTY ALCOHOL ETHOXYLATE (7) "/>
    <n v="34021300"/>
    <n v="19.809999999999999"/>
    <s v="MT"/>
    <s v="INR"/>
    <n v="125168"/>
    <n v="2479578.0799999996"/>
    <n v="0"/>
    <n v="46130"/>
    <n v="0"/>
    <n v="118860"/>
    <s v="HAJIRA"/>
    <n v="2433448.0799999996"/>
    <n v="65.900000000000006"/>
    <m/>
    <n v="2232944"/>
    <d v="2016-11-15T00:00:00"/>
    <s v="UCBA0001945160220913"/>
    <d v="2016-12-15T00:00:00"/>
    <s v="19451617MB1778"/>
    <n v="2479578.08"/>
    <d v="2016-12-13T00:00:00"/>
    <m/>
  </r>
  <r>
    <n v="730"/>
    <s v="2016-17"/>
    <s v="VIL"/>
    <s v="VVF/TAL/EXP/0696/16-17"/>
    <d v="2016-11-15T00:00:00"/>
    <x v="7"/>
    <n v="9103750612"/>
    <d v="2016-11-18T00:00:00"/>
    <s v="DTA"/>
    <s v="TALOJA"/>
    <s v="DIRECT"/>
    <s v="GALIL CHEMICALS LTD."/>
    <s v="ISRAEL"/>
    <s v="60 Days from B/L date"/>
    <s v="CIF"/>
    <s v="OTHER INDUSTRIAL FATTY ALCOHOL VEGAROL 1618 TA (CETO STEARYL ALCOHOL 30:70) PASTILLES"/>
    <n v="38237090"/>
    <n v="24"/>
    <s v="MT"/>
    <s v="USD"/>
    <n v="1405"/>
    <n v="33720"/>
    <n v="11.13"/>
    <n v="1200"/>
    <n v="0"/>
    <n v="0"/>
    <s v="Nhava-sheva"/>
    <m/>
    <n v="65.900000000000006"/>
    <m/>
    <n v="2230852"/>
    <s v="15.11.2016"/>
    <s v="BKDN0461162100533432"/>
    <d v="2017-03-06T00:00:00"/>
    <m/>
    <m/>
    <m/>
    <s v="PAYMENT REALISED"/>
  </r>
  <r>
    <n v="731"/>
    <s v="2016-17"/>
    <s v="VIL"/>
    <s v="VVF/TAL/EXP/0697/16-17"/>
    <s v="SEZ SUPPLY"/>
    <x v="7"/>
    <s v="SEZ SUPPLY"/>
    <m/>
    <s v="DTA"/>
    <s v="TALOJA"/>
    <s v="SEZ"/>
    <m/>
    <s v="INDIA"/>
    <m/>
    <m/>
    <m/>
    <m/>
    <m/>
    <s v="MT"/>
    <s v="USD"/>
    <m/>
    <n v="0"/>
    <m/>
    <m/>
    <m/>
    <m/>
    <s v="Nhava-sheva"/>
    <m/>
    <n v="65.900000000000006"/>
    <m/>
    <s v="SEZ SUPPLY"/>
    <m/>
    <s v="SEZ SUPPLY"/>
    <m/>
    <m/>
    <m/>
    <m/>
    <s v="payment not realised"/>
  </r>
  <r>
    <n v="732"/>
    <s v="2016-17"/>
    <s v="VIL"/>
    <s v="VVF/TAL/EXP/0698/16-17"/>
    <d v="2016-11-16T00:00:00"/>
    <x v="7"/>
    <n v="9103750613"/>
    <d v="2016-11-21T00:00:00"/>
    <s v="DTA"/>
    <s v="TALOJA"/>
    <s v="DIRECT"/>
    <s v="VVF LLC"/>
    <s v="MEXICO"/>
    <s v="90 Days from B/L date"/>
    <s v="CIF"/>
    <s v="OTHER INDUSTRIAL FATTY ALCOHOL VEGAROL 1618 50:50 (MB) (CETO STEARYL ALCOHOL) NF, PASTILLES"/>
    <n v="38237090"/>
    <n v="58.5"/>
    <s v="MT"/>
    <s v="USD"/>
    <n v="1424"/>
    <n v="83304"/>
    <n v="27.49"/>
    <n v="3600"/>
    <n v="0"/>
    <n v="0"/>
    <s v="Nhava-sheva"/>
    <m/>
    <n v="65.900000000000006"/>
    <m/>
    <n v="2252411"/>
    <s v="16.11.2016"/>
    <m/>
    <m/>
    <m/>
    <m/>
    <m/>
    <s v="payment not realised"/>
  </r>
  <r>
    <n v="733"/>
    <s v="2016-17"/>
    <s v="VIL"/>
    <s v="VVF/TAL/EXP/0699/16-17"/>
    <d v="2016-11-16T00:00:00"/>
    <x v="7"/>
    <n v="9103750614"/>
    <d v="2016-11-21T00:00:00"/>
    <s v="DTA"/>
    <s v="TALOJA"/>
    <s v="DIRECT"/>
    <s v="IXOM CHILE S.A."/>
    <s v="CHILE"/>
    <s v="60 Days from B/L date"/>
    <s v="CFR"/>
    <s v="SATRTD - HXADECAN-1-OL (CETYL ALCHL) FATTY ALCOHOL VEGAROL 1698 (CETYL ALCOHOL) PASTILLES"/>
    <n v="29051700"/>
    <n v="48"/>
    <s v="MT"/>
    <s v="USD"/>
    <n v="1400"/>
    <n v="67200"/>
    <n v="0"/>
    <n v="3468"/>
    <n v="0"/>
    <n v="0"/>
    <s v="Nhava-sheva"/>
    <m/>
    <n v="65.900000000000006"/>
    <m/>
    <n v="2253291"/>
    <s v="16.11.2016"/>
    <s v="BKDN0461162100533508"/>
    <d v="2017-03-06T00:00:00"/>
    <m/>
    <m/>
    <m/>
    <s v="payment not realised"/>
  </r>
  <r>
    <n v="734"/>
    <s v="2016-17"/>
    <s v="VIL"/>
    <s v="VVF/BULK/EXP/029/16-17"/>
    <d v="2016-11-16T00:00:00"/>
    <x v="7"/>
    <e v="#REF!"/>
    <d v="2016-11-22T00:00:00"/>
    <s v="DTA"/>
    <s v="SION"/>
    <s v="DIRECT-BULK"/>
    <s v="TARMESH INTERNATIONAL (PVT) LIMITED."/>
    <s v="IRAN"/>
    <s v="ADVANCE"/>
    <s v="FOB"/>
    <s v="FATTY ALCOHOL ETHOXYLATE (7) "/>
    <n v="34021300"/>
    <n v="39.200000000000003"/>
    <s v="MT"/>
    <s v="INR"/>
    <n v="112224"/>
    <n v="4399180.8000000007"/>
    <n v="0"/>
    <n v="49425"/>
    <n v="0"/>
    <n v="106702.39999999999"/>
    <s v="Nhava-sheva"/>
    <n v="4349755.8000000007"/>
    <n v="65.900000000000006"/>
    <m/>
    <n v="2252426"/>
    <s v="22.11.2016"/>
    <s v="UCBA0001945160219807"/>
    <d v="2016-12-03T00:00:00"/>
    <s v="19451617MB1747"/>
    <n v="4399180.8"/>
    <d v="2016-12-02T00:00:00"/>
    <m/>
  </r>
  <r>
    <n v="735"/>
    <s v="2016-17"/>
    <s v="VIL"/>
    <s v="VVF/TAL/EXP/0700/16-17"/>
    <d v="2016-11-16T00:00:00"/>
    <x v="7"/>
    <s v="9103750615-616"/>
    <d v="2016-11-21T00:00:00"/>
    <s v="DTA"/>
    <s v="TALOJA"/>
    <s v="DIRECT"/>
    <s v="GOLTASH COMPANY"/>
    <s v="IRAN"/>
    <s v="LC AT SIGHT"/>
    <s v="CFR"/>
    <s v="OTHER INDUSTRIAL FATTY ALCOHOL FATTY ALCOHOL C1214 (LAURYL MYRISTYL ALCOHOL)"/>
    <n v="38237090"/>
    <n v="18.489999999999998"/>
    <s v="MT"/>
    <s v="INR"/>
    <n v="145390"/>
    <n v="2688261.0999999996"/>
    <n v="0"/>
    <n v="24712.5"/>
    <n v="0"/>
    <n v="24776.6"/>
    <s v="Nhava-sheva"/>
    <m/>
    <n v="65.900000000000006"/>
    <m/>
    <n v="2254024"/>
    <s v="16.11.2016"/>
    <s v="UCBA0000003160220435"/>
    <d v="2016-12-08T00:00:00"/>
    <s v="00031617C1031"/>
    <n v="2682826.42"/>
    <d v="2016-12-07T00:00:00"/>
    <s v="fully uploaded"/>
  </r>
  <r>
    <n v="736"/>
    <s v="2016-17"/>
    <s v="VIL"/>
    <s v="VVF/TAL/EXP/0701/16-17"/>
    <d v="2016-11-16T00:00:00"/>
    <x v="7"/>
    <n v="9103750617"/>
    <d v="2016-11-18T00:00:00"/>
    <s v="DTA"/>
    <s v="TALOJA"/>
    <s v="DIRECT"/>
    <s v="VVF LLC"/>
    <s v="USA"/>
    <s v="90 Days from B/L date"/>
    <s v="CIF"/>
    <s v="SATRTD - OCTDECN-1-OL (STRYL ALCHL) FATTY ALCOHOL VEGAROL 1898 (STEARYL ALCOHOL) NF, PASTILLES / OTHER INDUSTRIAL FATTY ALCOHOL VEGAROL 1618 TA (CETO STEARYL ALCOHOL) NF, PASTILLES"/>
    <s v="29051700/38237090"/>
    <n v="19.844999999999999"/>
    <s v="MT"/>
    <s v="USD"/>
    <n v="0"/>
    <n v="29291.219999999998"/>
    <n v="9.67"/>
    <n v="2260"/>
    <n v="0"/>
    <n v="0"/>
    <s v="Nhava-sheva"/>
    <m/>
    <n v="65.900000000000006"/>
    <m/>
    <n v="2256432"/>
    <s v="16.11.2016"/>
    <m/>
    <m/>
    <m/>
    <m/>
    <m/>
    <s v="payment not realised"/>
  </r>
  <r>
    <n v="737"/>
    <s v="2016-17"/>
    <s v="VIL"/>
    <s v="VVF/TAL/EXP/0702/16-17"/>
    <d v="2016-11-17T00:00:00"/>
    <x v="7"/>
    <n v="9103750618"/>
    <d v="2016-11-22T00:00:00"/>
    <s v="DTA"/>
    <s v="TALOJA"/>
    <s v="DIRECT"/>
    <s v="VVF LLC"/>
    <s v="CANADA"/>
    <s v="90 Days from B/L date"/>
    <s v="CIF"/>
    <s v="SATRTD - OCTDECN-1-OL (STRYL ALCHL) FATTY ALCOHOL - VEGAROL 1898 (MB) (STEARYL ALCOHOL) NF, PASTILLES/OTHER INDUSTRIAL FATTY ALCOHOL VEGAROL 1618 TA (MB) (CETO STEARYL ALCOHOL) NF, PASTILLES"/>
    <s v="29051700/38237090"/>
    <n v="21.25"/>
    <s v="MT"/>
    <s v="USD"/>
    <n v="0"/>
    <n v="33840.625"/>
    <n v="11.17"/>
    <n v="1750"/>
    <n v="0"/>
    <n v="0"/>
    <s v="Nhava-sheva"/>
    <m/>
    <n v="65.900000000000006"/>
    <m/>
    <n v="2267977"/>
    <s v="17.11.2016"/>
    <m/>
    <m/>
    <m/>
    <m/>
    <m/>
    <s v="payment not realised"/>
  </r>
  <r>
    <n v="738"/>
    <s v="2016-17"/>
    <s v="VIL"/>
    <s v="VVF/TAL/EXP/0703/16-17"/>
    <d v="2016-11-17T00:00:00"/>
    <x v="7"/>
    <n v="9103750619"/>
    <d v="2016-11-22T00:00:00"/>
    <s v="DTA"/>
    <s v="TALOJA"/>
    <s v="DIRECT"/>
    <s v="VVF LLC"/>
    <s v="USA"/>
    <s v="90 Days from B/L date"/>
    <s v="CIF"/>
    <s v="OTHER INDUSTRIAL FATTY ALCOHOL VEGAROL 1618 TA (CETO STEARYL ALCOHOL) NF, PASTILLES"/>
    <n v="38237090"/>
    <n v="39.69"/>
    <s v="MT"/>
    <s v="USD"/>
    <n v="1405"/>
    <n v="55764.45"/>
    <n v="18.399999999999999"/>
    <n v="3500"/>
    <n v="0"/>
    <n v="0"/>
    <s v="Nhava-sheva"/>
    <m/>
    <n v="65.900000000000006"/>
    <m/>
    <n v="2276140"/>
    <s v="17.11.2016"/>
    <m/>
    <m/>
    <m/>
    <m/>
    <m/>
    <s v="payment not realised"/>
  </r>
  <r>
    <n v="739"/>
    <s v="2016-17"/>
    <s v="VIL"/>
    <s v="VVF/TAL/EXP/0704/16-17"/>
    <d v="2016-11-17T00:00:00"/>
    <x v="7"/>
    <n v="9103750620"/>
    <d v="2016-11-21T00:00:00"/>
    <s v="DTA"/>
    <s v="TALOJA"/>
    <s v="DIRECT"/>
    <s v="C J P CHEMICALS (PTY) LTD.,"/>
    <s v="South Africa"/>
    <s v="LC AT SIGHT"/>
    <s v="CFR"/>
    <s v="OTHER INDUSTRIAL FATTY ALCOHOL VEGAROL 1618 TA (CETO STEARYL ALCOHOL) PASTILLES"/>
    <n v="38237090"/>
    <n v="16"/>
    <s v="MT"/>
    <s v="USD"/>
    <n v="1345"/>
    <n v="21520"/>
    <n v="0"/>
    <n v="513"/>
    <n v="0"/>
    <n v="0"/>
    <s v="Nhava-sheva"/>
    <m/>
    <n v="65.900000000000006"/>
    <m/>
    <n v="2279854"/>
    <s v="17.11.2016"/>
    <s v="BKDN0461162100533392"/>
    <d v="2017-03-06T00:00:00"/>
    <s v="116216XSC001433"/>
    <n v="21283"/>
    <d v="2016-12-13T00:00:00"/>
    <s v="PAYMENT REALISED"/>
  </r>
  <r>
    <n v="740"/>
    <s v="2016-17"/>
    <s v="VIL"/>
    <s v="VVF/TAL/EXP/0705/16-17"/>
    <d v="2016-11-18T00:00:00"/>
    <x v="7"/>
    <n v="9103750621"/>
    <d v="2016-11-22T00:00:00"/>
    <s v="DTA"/>
    <s v="TALOJA"/>
    <s v="DIRECT"/>
    <s v="VVF LLC"/>
    <s v="USA"/>
    <s v="90 Days from B/L date"/>
    <s v="CIF"/>
    <s v="SATRTD - HXADECAN-1-OL (CETYL ALCHL) FATTY ALCOHOL VEGAROL 1698 (CETYL ALCOHOL) NF, PASTILLES / SATRTD - OCTDECN-1-OL (STRYL ALCHL) FATTY ALCOHOL VEGAROL 1898 (STEARYL ALCOHOL) NF, PASTILLES / OTHER INDUSTRIAL FATTY ALCOHOL VEGAROL 1618 TA (CETO STEARYL ALCOHOL) PASTILLES/OTHER INDUSTRIAL FATTY ALCOHOL VEGAROL 22 70_x000a_(BEHENYL ALCOHOL) NF, PASTILLES"/>
    <s v="29051700/38237090"/>
    <n v="19.844999999999999"/>
    <s v="MT"/>
    <s v="USD"/>
    <n v="0"/>
    <n v="30161.565000000002"/>
    <n v="9.9499999999999993"/>
    <n v="1750"/>
    <n v="0"/>
    <n v="0"/>
    <s v="Nhava-sheva"/>
    <m/>
    <n v="67.099999999999994"/>
    <m/>
    <n v="2301654"/>
    <s v="18.11.2016"/>
    <m/>
    <m/>
    <m/>
    <m/>
    <m/>
    <s v="payment not realised"/>
  </r>
  <r>
    <n v="741"/>
    <s v="2016-17"/>
    <s v="VIL"/>
    <s v="VVF/BULK/EXP/031/16-17"/>
    <d v="2016-11-18T00:00:00"/>
    <x v="7"/>
    <e v="#REF!"/>
    <d v="2016-11-25T00:00:00"/>
    <s v="DTA"/>
    <s v="SION"/>
    <s v="DIRECT-BULK"/>
    <s v="TARMESH INTERNATIONAL (PVT) LIMITED."/>
    <s v="IRAN"/>
    <s v="ADVANCE"/>
    <s v="CFR"/>
    <s v="FATTY ALCOHOL ETHOXYLATE (7) "/>
    <n v="34021300"/>
    <n v="18.79"/>
    <s v="MT"/>
    <s v="INR"/>
    <n v="125168"/>
    <n v="2351906.7199999997"/>
    <n v="0"/>
    <n v="46130"/>
    <n v="0"/>
    <n v="112740"/>
    <s v="HAJIRA"/>
    <n v="2305776.7199999997"/>
    <n v="67.099999999999994"/>
    <m/>
    <n v="2301318"/>
    <d v="2016-11-18T00:00:00"/>
    <s v="UCBA0001945160220909"/>
    <d v="2016-12-15T00:00:00"/>
    <s v="19451617MB1778"/>
    <n v="2351906.7200000002"/>
    <d v="2016-12-13T00:00:00"/>
    <m/>
  </r>
  <r>
    <n v="742"/>
    <s v="2016-17"/>
    <s v="VIL"/>
    <s v="VVF/BULK/EXP/032/16-17"/>
    <d v="2016-11-18T00:00:00"/>
    <x v="7"/>
    <e v="#REF!"/>
    <d v="2016-11-22T00:00:00"/>
    <s v="DTA"/>
    <s v="SION"/>
    <s v="DIRECT-BULK"/>
    <s v="TARMESH INTERNATIONAL (PVT) LIMITED."/>
    <s v="IRAN"/>
    <s v="ADVANCE"/>
    <s v="CFR"/>
    <s v="FATTY ALCOHOL ETHOXYLATE (7) "/>
    <n v="34021300"/>
    <n v="58.7"/>
    <s v="MT"/>
    <s v="INR"/>
    <n v="112224"/>
    <n v="6587548.8000000007"/>
    <n v="0"/>
    <n v="74137.5"/>
    <n v="0"/>
    <n v="159781.4"/>
    <s v="Nhava-sheva"/>
    <n v="6513411.3000000007"/>
    <n v="67.099999999999994"/>
    <m/>
    <n v="2303761"/>
    <d v="2016-11-18T00:00:00"/>
    <s v="UCBA0001945160219808"/>
    <d v="2016-12-03T00:00:00"/>
    <s v="19451617MB1747"/>
    <n v="6587548.7999999998"/>
    <d v="2016-12-02T00:00:00"/>
    <m/>
  </r>
  <r>
    <n v="743"/>
    <s v="2016-17"/>
    <s v="VIL"/>
    <s v="VVF/TAL/EXP/0706/16-17"/>
    <d v="2016-11-18T00:00:00"/>
    <x v="7"/>
    <n v="9103750622"/>
    <d v="2016-11-25T00:00:00"/>
    <s v="DTA"/>
    <s v="TALOJA"/>
    <s v="DIRECT"/>
    <s v="UPCITY INTERNATIONAL LIMITED."/>
    <s v="CHINA"/>
    <s v="LC AT SIGHT"/>
    <s v="CIF"/>
    <s v="OTHER INDUSTRIAL MONOCARBOXYLIC FATTY ACID DRUMS DISTILLED FATTY ACID - C22 (ERUCIC ACID 70%)"/>
    <n v="38231900"/>
    <n v="57.6"/>
    <s v="MT"/>
    <s v="USD"/>
    <n v="1900"/>
    <n v="109440"/>
    <n v="36.119999999999997"/>
    <n v="1200"/>
    <n v="0"/>
    <n v="0"/>
    <s v="Nhava-sheva"/>
    <n v="108203.88"/>
    <n v="67.099999999999994"/>
    <m/>
    <n v="2301700"/>
    <s v="18.11.2016"/>
    <s v="BKDN0461162100533468"/>
    <d v="2017-03-06T00:00:00"/>
    <s v="116216XSC001438"/>
    <n v="109155"/>
    <d v="2016-12-14T00:00:00"/>
    <s v="PAYMENT  REALISED"/>
  </r>
  <r>
    <n v="744"/>
    <s v="2016-17"/>
    <s v="VIL"/>
    <s v="VVF/TAL/EXP/0707/16-17"/>
    <d v="2016-11-18T00:00:00"/>
    <x v="7"/>
    <n v="9103750623"/>
    <d v="2016-11-24T00:00:00"/>
    <s v="DTA"/>
    <s v="TALOJA"/>
    <s v="DIRECT"/>
    <s v="WANIA ENTERPRISES"/>
    <s v="PAKISTAN"/>
    <s v="LC AT SIGHT"/>
    <s v="CFR"/>
    <s v="OTHER ARTFCL WAXES AND PREPD WAXES NES. VEGAROL EW 100 (EMULSIFYING WAX)"/>
    <n v="34049090"/>
    <n v="16"/>
    <s v="MT"/>
    <s v="USD"/>
    <n v="2000"/>
    <n v="32000"/>
    <n v="0"/>
    <n v="40"/>
    <n v="0"/>
    <n v="0"/>
    <s v="Nhava-sheva"/>
    <m/>
    <n v="67.099999999999994"/>
    <m/>
    <n v="2303783"/>
    <s v="18.11.2016"/>
    <s v="BKDN0461162100533514"/>
    <d v="2017-03-06T00:00:00"/>
    <m/>
    <m/>
    <m/>
    <s v="PAYMENT  REALISED"/>
  </r>
  <r>
    <n v="745"/>
    <s v="2016-17"/>
    <s v="VIL"/>
    <s v="VVF/BULK/EXP/033/16-17"/>
    <d v="2016-11-21T00:00:00"/>
    <x v="7"/>
    <e v="#REF!"/>
    <d v="2016-12-05T00:00:00"/>
    <s v="DTA"/>
    <s v="SION"/>
    <s v="DIRECT-BULK"/>
    <s v="TARMESH INTERNATIONAL (PVT) LIMITED."/>
    <s v="IRAN"/>
    <s v="ADVANCE"/>
    <s v="CFR"/>
    <s v="FATTY ALCOHOL ETHOXYLATED (2) "/>
    <n v="34021300"/>
    <n v="19.68"/>
    <s v="MT"/>
    <s v="INR"/>
    <n v="125168"/>
    <n v="2463306.2399999998"/>
    <n v="0"/>
    <n v="46130"/>
    <n v="0"/>
    <n v="118080"/>
    <s v="HAJIRA"/>
    <n v="2417176.2399999998"/>
    <n v="67.099999999999994"/>
    <m/>
    <n v="2347208"/>
    <d v="2016-11-21T00:00:00"/>
    <s v="UCBA0001945160220916"/>
    <d v="2016-12-15T00:00:00"/>
    <s v="19451617MB1779"/>
    <n v="2463306.2400000002"/>
    <d v="2016-12-13T00:00:00"/>
    <m/>
  </r>
  <r>
    <n v="746"/>
    <s v="2016-17"/>
    <s v="VIL"/>
    <s v="VVF/BULK/EXP/034/16-17"/>
    <d v="2016-11-21T00:00:00"/>
    <x v="7"/>
    <e v="#REF!"/>
    <d v="2016-12-05T00:00:00"/>
    <s v="DTA"/>
    <s v="SION"/>
    <s v="DIRECT-BULK"/>
    <s v="TARMESH INTERNATIONAL (PVT) LIMITED."/>
    <s v="IRAN"/>
    <s v="ADVANCE"/>
    <s v="CFR"/>
    <s v="FATTY ALCOHOL ETHOXYLATED (2) "/>
    <n v="34021300"/>
    <n v="18.18"/>
    <s v="MT"/>
    <s v="INR"/>
    <n v="125168"/>
    <n v="2275554.2399999998"/>
    <n v="0"/>
    <n v="46130"/>
    <n v="0"/>
    <n v="109080"/>
    <s v="HAJIRA"/>
    <n v="2229424.2399999998"/>
    <n v="67.099999999999994"/>
    <m/>
    <n v="2347218"/>
    <d v="2016-11-21T00:00:00"/>
    <s v="UCBA0001945160220915"/>
    <d v="2016-12-15T00:00:00"/>
    <s v="19451617MB1779"/>
    <n v="2330628.16"/>
    <d v="2016-12-13T00:00:00"/>
    <m/>
  </r>
  <r>
    <n v="747"/>
    <s v="2016-17"/>
    <s v="VIL"/>
    <s v="VVF/BULK/EXP/035/16-17"/>
    <d v="2016-11-21T00:00:00"/>
    <x v="7"/>
    <e v="#REF!"/>
    <d v="2016-12-05T00:00:00"/>
    <s v="DTA"/>
    <s v="SION"/>
    <s v="DIRECT-BULK"/>
    <s v="TARMESH INTERNATIONAL (PVT) LIMITED."/>
    <s v="IRAN"/>
    <s v="ADVANCE"/>
    <s v="CFR"/>
    <s v="FATTY ALCOHOL ETHOXYLATED (2) "/>
    <n v="34021300"/>
    <n v="19.75"/>
    <s v="MT"/>
    <s v="INR"/>
    <n v="125168"/>
    <n v="2472068"/>
    <n v="0"/>
    <n v="46130"/>
    <n v="0"/>
    <n v="118500"/>
    <s v="HAJIRA"/>
    <n v="2425938"/>
    <n v="67.099999999999994"/>
    <m/>
    <n v="2347246"/>
    <d v="2016-11-21T00:00:00"/>
    <m/>
    <m/>
    <m/>
    <m/>
    <m/>
    <m/>
  </r>
  <r>
    <n v="748"/>
    <s v="2016-17"/>
    <s v="VIL"/>
    <s v="VVF/BULK/EXP/036/16-17"/>
    <d v="2016-11-21T00:00:00"/>
    <x v="7"/>
    <e v="#REF!"/>
    <d v="2016-12-05T00:00:00"/>
    <s v="DTA"/>
    <s v="SION"/>
    <s v="DIRECT-BULK"/>
    <s v="TARMESH INTERNATIONAL (PVT) LIMITED."/>
    <s v="IRAN"/>
    <s v="ADVANCE"/>
    <s v="CFR"/>
    <s v="FATTY ALCOHOL ETHOXYLATED (2) "/>
    <n v="34021300"/>
    <n v="17.86"/>
    <s v="MT"/>
    <s v="INR"/>
    <n v="125168"/>
    <n v="2235500.48"/>
    <n v="0"/>
    <n v="46130"/>
    <n v="0"/>
    <n v="107160"/>
    <s v="HAJIRA"/>
    <n v="2189370.48"/>
    <n v="67.099999999999994"/>
    <m/>
    <n v="2347317"/>
    <d v="2016-11-21T00:00:00"/>
    <s v="UCBA0001945160220914"/>
    <d v="2016-12-15T00:00:00"/>
    <s v="19451617MB1779"/>
    <n v="2235500.48"/>
    <d v="2016-12-13T00:00:00"/>
    <s v="payment not realised"/>
  </r>
  <r>
    <n v="749"/>
    <s v="2016-17"/>
    <s v="VIL"/>
    <s v="VVF/TAL/EXP/0708/16-17"/>
    <d v="2016-11-21T00:00:00"/>
    <x v="7"/>
    <n v="9103750624"/>
    <d v="2016-11-26T00:00:00"/>
    <s v="DTA"/>
    <s v="TALOJA"/>
    <s v="DIRECT"/>
    <s v="VVF LLC"/>
    <s v="USA"/>
    <s v="90 Days from B/L date"/>
    <s v="CIF"/>
    <s v="SATRTD - HXADECAN-1-OL (CETYL ALCHL) FATTY ALCOHOL VEGAROL 1698 (CETYL ALCOHOL) NF"/>
    <n v="29051700"/>
    <n v="36.287999999999997"/>
    <s v="MT"/>
    <s v="USD"/>
    <n v="1427"/>
    <n v="51782.975999999995"/>
    <n v="17.09"/>
    <n v="3200"/>
    <n v="0"/>
    <n v="0"/>
    <s v="Nhava-sheva"/>
    <m/>
    <n v="67.099999999999994"/>
    <m/>
    <n v="2346298"/>
    <s v="21.11.2016"/>
    <m/>
    <m/>
    <m/>
    <m/>
    <m/>
    <m/>
  </r>
  <r>
    <n v="750"/>
    <s v="2016-17"/>
    <s v="VIL"/>
    <s v="VVF/TAL/EXP/0709/16-17"/>
    <d v="2016-11-21T00:00:00"/>
    <x v="7"/>
    <n v="9103750629"/>
    <d v="2016-11-23T00:00:00"/>
    <s v="DTA"/>
    <s v="TALOJA"/>
    <s v="DIRECT"/>
    <s v="INTERBEAUTY COSMETICS LTD."/>
    <s v="ISRAEL"/>
    <s v="60 Days from B/L date"/>
    <s v="CIF"/>
    <s v="SATRTD - HXADECAN-1-OL (CETYL ALCHL) FATTY ALCOHOL VEGAROL 1698 (CETYL ALCOHOL) PASTILLES "/>
    <n v="29051700"/>
    <n v="0.17499999999999999"/>
    <s v="MT"/>
    <s v="USD"/>
    <n v="5800"/>
    <n v="1014.9999999999999"/>
    <n v="0.33"/>
    <n v="763.34"/>
    <n v="0"/>
    <n v="0"/>
    <s v="Nhava-sheva"/>
    <m/>
    <n v="67.099999999999994"/>
    <m/>
    <n v="2363319"/>
    <s v="22.11.2016"/>
    <s v="BKDN0461162100533375"/>
    <d v="2017-03-06T00:00:00"/>
    <m/>
    <m/>
    <m/>
    <s v="PAYMENT REALISED"/>
  </r>
  <r>
    <n v="751"/>
    <s v="2016-17"/>
    <s v="VIL"/>
    <s v="VVF/TAL/EXP/0710/16-17"/>
    <d v="2016-11-22T00:00:00"/>
    <x v="7"/>
    <n v="9103750627"/>
    <d v="2016-11-30T00:00:00"/>
    <s v="DTA"/>
    <s v="TALOJA"/>
    <s v="DIRECT"/>
    <s v="INTERBEAUTY COSMETICS LTD."/>
    <s v="ISRAEL"/>
    <s v="60 days from b/l"/>
    <s v="CIF"/>
    <s v="OTHER INDUSTRIAL FATTY ALCOHOL VEGAROL 1618 50:50 (CETO STEARYL ALCOHOL 50:50) PASTILLES/ SATRTD - HXADECAN-1-OL (CETYL ALCHL) FATTY ALCOHOL VEGAROL 1698 (CETYL ALCOHOL) PASTILLES/ SATRTD - OCTDECN-1-OL (STRYL ALCHL) FATTY ALCOHOL VEGAROL 1898 (STEARYL ALCOHOL) PASTILLES"/>
    <s v="29051700/38237090"/>
    <n v="2.375"/>
    <s v="MT"/>
    <s v="USD"/>
    <n v="0"/>
    <n v="4012.5"/>
    <n v="1.32"/>
    <n v="75"/>
    <n v="0"/>
    <n v="0"/>
    <s v="Nhava-sheva"/>
    <m/>
    <n v="67.099999999999994"/>
    <m/>
    <n v="2367589"/>
    <s v="22.11.2016"/>
    <s v="BKDN0461162100533380"/>
    <d v="2017-03-06T00:00:00"/>
    <m/>
    <m/>
    <m/>
    <s v="PAYMENT REALISED"/>
  </r>
  <r>
    <n v="752"/>
    <s v="2016-17"/>
    <s v="VIL"/>
    <s v="VVF/TAL/EXP/0711/16-17"/>
    <d v="2016-11-22T00:00:00"/>
    <x v="7"/>
    <n v="9103750625"/>
    <d v="2016-11-28T00:00:00"/>
    <s v="DTA"/>
    <s v="TALOJA"/>
    <s v="DIRECT"/>
    <s v="UPCITY INTERNATIONAL LIMITED."/>
    <s v="CHINA"/>
    <s v="L/C AT Sight"/>
    <s v="CIF"/>
    <s v="OTHER DISTILLED FATTY ACID - C22 (ERUCIC ACID 70%)"/>
    <n v="38231900"/>
    <n v="115.2"/>
    <s v="MT"/>
    <s v="USD"/>
    <n v="1900"/>
    <n v="218880"/>
    <n v="72.23"/>
    <n v="1800"/>
    <n v="0"/>
    <n v="0"/>
    <s v="Nhava-sheva"/>
    <n v="217007.77"/>
    <n v="67.099999999999994"/>
    <m/>
    <n v="2367584"/>
    <s v="22.11.2016"/>
    <s v="BKDN0461162100533485"/>
    <d v="2017-03-06T00:00:00"/>
    <s v="116216XSC001448"/>
    <n v="218600"/>
    <d v="2016-12-14T00:00:00"/>
    <s v="PAYMENT REALISED"/>
  </r>
  <r>
    <n v="753"/>
    <s v="2016-17"/>
    <s v="VIL"/>
    <s v="VVF/TAL/EXP/0712/16-17"/>
    <d v="2016-11-22T00:00:00"/>
    <x v="7"/>
    <n v="9103750626"/>
    <d v="2016-11-25T00:00:00"/>
    <s v="DTA"/>
    <s v="TALOJA"/>
    <s v="DIRECT"/>
    <s v="VVF LLC"/>
    <s v="USA"/>
    <s v="90 Days from B/L date"/>
    <s v="CIF"/>
    <s v="OTHER DISTILLED FATTY ACID - C22 (BEHENIC ACID 90%)"/>
    <n v="29159090"/>
    <n v="18.75"/>
    <s v="MT"/>
    <s v="USD"/>
    <n v="4303"/>
    <n v="80681.25"/>
    <n v="26.62"/>
    <n v="2200"/>
    <n v="0"/>
    <n v="0"/>
    <s v="Nhava-sheva"/>
    <n v="78454.63"/>
    <n v="67.099999999999994"/>
    <m/>
    <n v="2372779"/>
    <s v="22.11.2016"/>
    <m/>
    <m/>
    <m/>
    <m/>
    <m/>
    <s v="payment not realised"/>
  </r>
  <r>
    <n v="754"/>
    <s v="2016-17"/>
    <s v="VIL"/>
    <s v="VVF/TAL/EXP/0713/16-17"/>
    <d v="2016-11-23T00:00:00"/>
    <x v="7"/>
    <n v="9103750628"/>
    <d v="2016-11-25T00:00:00"/>
    <s v="DTA"/>
    <s v="TALOJA"/>
    <s v="DIRECT"/>
    <s v="BONNET GARDENS S/A"/>
    <s v="BRAZIL"/>
    <s v="ADVANCE"/>
    <s v="CFR"/>
    <s v="OTHER - MYRISTIC ACID 99%"/>
    <n v="29159090"/>
    <n v="32"/>
    <s v="MT"/>
    <s v="USD"/>
    <n v="1660"/>
    <n v="53120"/>
    <n v="0"/>
    <n v="1800"/>
    <n v="0"/>
    <n v="0"/>
    <s v="Nhava-sheva"/>
    <m/>
    <n v="67.099999999999994"/>
    <m/>
    <n v="2397492"/>
    <s v="23.11.2016"/>
    <s v="BKDN0461162100533511"/>
    <d v="2017-03-06T00:00:00"/>
    <m/>
    <m/>
    <m/>
    <s v="payment not realised"/>
  </r>
  <r>
    <n v="755"/>
    <s v="2016-17"/>
    <s v="VIL"/>
    <s v="VVF/TAL/EXP/0714/16-17"/>
    <d v="2016-11-23T00:00:00"/>
    <x v="7"/>
    <n v="9103750630"/>
    <d v="2016-11-28T00:00:00"/>
    <s v="DTA"/>
    <s v="TALOJA"/>
    <s v="DIRECT"/>
    <s v="VVF LLC"/>
    <s v="MEXICO"/>
    <s v="90 Days from B/L date"/>
    <s v="CIF"/>
    <s v="OTHER INDUSTRIAL FATTY ALCOHOL VEGAROL 1618 50:50 (MB) (CETO STEARYL ALCOHOL) NF, PASTILLES"/>
    <n v="38237090"/>
    <n v="40"/>
    <s v="MT"/>
    <s v="USD"/>
    <n v="1424"/>
    <n v="56960"/>
    <n v="18.8"/>
    <n v="2334"/>
    <n v="0"/>
    <n v="0"/>
    <s v="Nhava-sheva"/>
    <m/>
    <n v="67.099999999999994"/>
    <m/>
    <n v="2397468"/>
    <s v="23.11.2016"/>
    <m/>
    <m/>
    <m/>
    <m/>
    <m/>
    <s v="payment not realised"/>
  </r>
  <r>
    <n v="756"/>
    <s v="2016-17"/>
    <s v="VIL"/>
    <s v="VVF/TAL/EXP/0715/16-17"/>
    <d v="2016-11-24T00:00:00"/>
    <x v="7"/>
    <n v="9103750642"/>
    <d v="2016-12-05T00:00:00"/>
    <s v="DTA"/>
    <s v="TALOJA"/>
    <s v="DIRECT"/>
    <s v="SHANZHENG TECHNOLOGY CO. LTD."/>
    <s v="JAPAN"/>
    <s v="ADVANCE"/>
    <s v="CIF"/>
    <s v="STEARYL ALCOHOL VEGAROL 1822 PASTILLES FORM"/>
    <n v="38237040"/>
    <n v="2.5000000000000001E-2"/>
    <s v="MT"/>
    <s v="USD"/>
    <n v="11960"/>
    <n v="299"/>
    <n v="0"/>
    <n v="50"/>
    <n v="0"/>
    <n v="0"/>
    <s v="mumbai airport"/>
    <n v="249"/>
    <n v="67.099999999999994"/>
    <m/>
    <n v="5491078"/>
    <d v="2014-10-13T00:00:00"/>
    <m/>
    <m/>
    <m/>
    <m/>
    <m/>
    <s v="payment not realised"/>
  </r>
  <r>
    <n v="757"/>
    <s v="2016-17"/>
    <s v="VIL"/>
    <s v="VVF/BULK/EXP/037/16-17"/>
    <d v="2016-11-24T00:00:00"/>
    <x v="7"/>
    <e v="#REF!"/>
    <d v="2016-11-28T00:00:00"/>
    <s v="DTA"/>
    <s v="SION"/>
    <s v="DIRECT-BULK"/>
    <s v="PAKSHOO INDUSTRIAL GROUP"/>
    <s v="IRAN"/>
    <s v="ADVANCE"/>
    <s v="CFR"/>
    <s v="FATTY ALCOHOL ETHOXYLATE (7) "/>
    <n v="34021300"/>
    <n v="19.84"/>
    <s v="MT"/>
    <s v="INR"/>
    <n v="112224"/>
    <n v="2226524.1600000001"/>
    <n v="0"/>
    <n v="26840"/>
    <n v="0"/>
    <n v="54004.480000000003"/>
    <s v="Nhava-sheva"/>
    <n v="2199684.16"/>
    <n v="67.099999999999994"/>
    <m/>
    <n v="2417184"/>
    <d v="2016-11-24T00:00:00"/>
    <s v="BKDN0461162100535369"/>
    <d v="2017-03-21T00:00:00"/>
    <s v="116217XSC000169"/>
    <n v="2226524.1600000001"/>
    <d v="2016-11-24T00:00:00"/>
    <m/>
  </r>
  <r>
    <n v="758"/>
    <s v="2016-17"/>
    <s v="VIL"/>
    <s v="VVF/TAL/EXP/0716/16-17"/>
    <d v="2016-11-24T00:00:00"/>
    <x v="7"/>
    <s v="9103750631-632"/>
    <d v="2016-11-30T00:00:00"/>
    <s v="DTA"/>
    <s v="TALOJA"/>
    <s v="DIRECT"/>
    <s v="UPCITY INTERNATIONAL LIMITED"/>
    <s v="CHINA"/>
    <s v="LC AT SIGHT"/>
    <s v="CIF"/>
    <s v="STEARYL ALCOHOL VEGAROL 18 70 "/>
    <m/>
    <m/>
    <s v="MT"/>
    <s v="USD"/>
    <m/>
    <n v="0"/>
    <m/>
    <m/>
    <m/>
    <m/>
    <s v="Nhava-sheva"/>
    <m/>
    <n v="67.099999999999994"/>
    <m/>
    <n v="2417227"/>
    <s v="24.11.2016"/>
    <s v="BKDN0461162100533512"/>
    <d v="2017-03-06T00:00:00"/>
    <s v="116216XSC001451"/>
    <n v="50400"/>
    <d v="2016-12-21T00:00:00"/>
    <s v="PAYMENT  REALISED"/>
  </r>
  <r>
    <n v="759"/>
    <s v="2016-17"/>
    <s v="VIL"/>
    <s v="VVF/TAL/EXP/0717/16-17"/>
    <d v="2016-11-25T00:00:00"/>
    <x v="7"/>
    <s v="9103750631-632"/>
    <d v="2016-11-30T00:00:00"/>
    <s v="DTA"/>
    <s v="TALOJA"/>
    <s v="DIRECT"/>
    <s v="UPCITY INTERNATIONAL LIMITED"/>
    <s v="CHINA"/>
    <s v="LC AT SIGHT"/>
    <s v="CIF"/>
    <s v="STEARYL ALCOHOL VEGAROL 18 70 (PASTILLES FORM)"/>
    <n v="38237040"/>
    <n v="143.32499999999999"/>
    <s v="MT"/>
    <s v="USD"/>
    <n v="525"/>
    <n v="75245.625"/>
    <n v="24.83"/>
    <n v="1800"/>
    <n v="0"/>
    <n v="0"/>
    <s v="Nhava-sheva"/>
    <m/>
    <n v="67.099999999999994"/>
    <m/>
    <n v="2443753"/>
    <s v="25.11.2016"/>
    <s v="BKDN0461162100533513"/>
    <d v="2017-03-06T00:00:00"/>
    <s v="116216XSC001451"/>
    <n v="75245.63"/>
    <d v="2016-12-21T00:00:00"/>
    <s v="PAYMENT  REALISED"/>
  </r>
  <r>
    <n v="760"/>
    <s v="2016-17"/>
    <s v="VIL"/>
    <s v="VVF/TAL/EXP/0718/16-17"/>
    <d v="2016-11-25T00:00:00"/>
    <x v="7"/>
    <n v="9103750634"/>
    <d v="2016-12-08T00:00:00"/>
    <s v="DTA"/>
    <s v="TALOJA"/>
    <s v="DIRECT"/>
    <s v="CHEMIPAMS"/>
    <s v="KOREA"/>
    <m/>
    <s v="CIF"/>
    <s v="OTHER INDUSTRIAL FATTY ALCOHOL VEGAROL 1618 50:50 (CETO STEARYL ALCOHOL 50:50) PASTILLES"/>
    <n v="38237090"/>
    <n v="3"/>
    <s v="MT"/>
    <s v="USD"/>
    <n v="1410"/>
    <n v="4230"/>
    <n v="1.4"/>
    <n v="50"/>
    <n v="0"/>
    <n v="0"/>
    <s v="Nhava-sheva"/>
    <m/>
    <n v="67.099999999999994"/>
    <m/>
    <n v="2474083"/>
    <s v="28.11.2016"/>
    <s v="BKID0000160160123864"/>
    <d v="2016-12-28T00:00:00"/>
    <s v="0160FBC16001545"/>
    <n v="4210"/>
    <d v="2016-12-27T00:00:00"/>
    <s v="payment not realised"/>
  </r>
  <r>
    <n v="761"/>
    <s v="2016-17"/>
    <s v="VIL"/>
    <s v="VVF/TAL/EXP/0719/16-17"/>
    <d v="2016-11-25T00:00:00"/>
    <x v="7"/>
    <n v="9103750633"/>
    <d v="2016-11-30T00:00:00"/>
    <s v="DTA"/>
    <s v="TALOJA"/>
    <s v="DIRECT"/>
    <s v="SYNERGY CHEMICALS SARL"/>
    <s v="LEBANON"/>
    <s v="ADVANCE"/>
    <s v="FOB"/>
    <s v="OTHER INDUSTRIAL FATTY ALCOHOL VEGAROL 1618 50:50 (CETO STEARYL ALCOHOL 50:50) PASTILLES"/>
    <n v="38237090"/>
    <n v="31"/>
    <s v="MT"/>
    <s v="USD"/>
    <n v="0"/>
    <n v="37975"/>
    <n v="0"/>
    <n v="0"/>
    <n v="0"/>
    <n v="0"/>
    <s v="Nhava-sheva"/>
    <m/>
    <n v="67.099999999999994"/>
    <m/>
    <n v="2449907"/>
    <s v="25.11.2016"/>
    <s v="BKDN0461162100533507"/>
    <d v="2017-03-06T00:00:00"/>
    <s v="116217XSC000173"/>
    <n v="37975"/>
    <m/>
    <s v="payment not realised"/>
  </r>
  <r>
    <n v="762"/>
    <s v="2016-17"/>
    <s v="VIL"/>
    <s v="VVF/TAL/EXP/0720/16-17"/>
    <d v="2016-11-28T00:00:00"/>
    <x v="7"/>
    <e v="#REF!"/>
    <m/>
    <s v="DTA"/>
    <s v="TALOJA"/>
    <s v="DIRECT"/>
    <s v="KIMYAGARAN EMROOZ CHEMICAL IND"/>
    <s v="IRAN"/>
    <s v="LC AT SIGHT"/>
    <s v="CFR"/>
    <s v="OTHER INDUSTRIAL FATTY ALCOHOL FATTY ALCOHOL C1214 (LAURYL MYRISTYL ALCOHOL)"/>
    <n v="38237090"/>
    <n v="206.32"/>
    <s v="MT"/>
    <s v="INR"/>
    <n v="149632"/>
    <n v="30872074.239999998"/>
    <n v="0"/>
    <n v="276787.5"/>
    <n v="0"/>
    <n v="298545.03999999998"/>
    <s v="Nhava-sheva"/>
    <n v="30595286.739999998"/>
    <n v="67.099999999999994"/>
    <m/>
    <m/>
    <m/>
    <m/>
    <m/>
    <m/>
    <m/>
    <m/>
    <s v="Shipment returned back to factory."/>
  </r>
  <r>
    <n v="763"/>
    <s v="2016-17"/>
    <s v="VIL"/>
    <s v="VVF/BULK/EXP/039/16-17"/>
    <d v="2016-11-29T00:00:00"/>
    <x v="7"/>
    <e v="#REF!"/>
    <d v="2016-12-03T00:00:00"/>
    <s v="DTA"/>
    <s v="SION"/>
    <s v="DIRECT-BULK"/>
    <s v="PAKSHOO INDUSTRIAL GROUP"/>
    <s v="IRAN"/>
    <s v="ADVANCE"/>
    <s v="CFR"/>
    <s v="FATTY ALCOHOL ETHOXYLATE (7) "/>
    <n v="34021300"/>
    <n v="19.61"/>
    <s v="MT"/>
    <s v="INR"/>
    <n v="112224"/>
    <n v="2200712.64"/>
    <n v="0"/>
    <n v="26840"/>
    <n v="0"/>
    <n v="53378.42"/>
    <s v="Nhava-sheva"/>
    <n v="2173872.64"/>
    <n v="67.099999999999994"/>
    <m/>
    <n v="2507912"/>
    <d v="2016-11-29T00:00:00"/>
    <s v="BKDN0461162100535365"/>
    <d v="2017-03-21T00:00:00"/>
    <s v="116217XSC000185"/>
    <n v="2200712.64"/>
    <d v="2016-11-29T00:00:00"/>
    <s v="payment not realised"/>
  </r>
  <r>
    <n v="764"/>
    <s v="2016-17"/>
    <s v="VIL"/>
    <s v="VVF/TAL/EXP/0721/16-17"/>
    <s v="SEZ SUPPLY"/>
    <x v="7"/>
    <s v="SEZ SUPPLY"/>
    <m/>
    <s v="DTA"/>
    <s v="TALOJA"/>
    <s v="SEZ"/>
    <m/>
    <s v="INDIA"/>
    <m/>
    <m/>
    <m/>
    <m/>
    <m/>
    <m/>
    <m/>
    <m/>
    <n v="0"/>
    <m/>
    <m/>
    <m/>
    <m/>
    <m/>
    <m/>
    <m/>
    <m/>
    <s v="SEZ SUPPLY"/>
    <m/>
    <s v="SEZ SUPPLY"/>
    <m/>
    <m/>
    <m/>
    <m/>
    <m/>
  </r>
  <r>
    <n v="765"/>
    <s v="2016-17"/>
    <s v="VIL"/>
    <s v="VVF/TAL/EXP/0722/16-17"/>
    <d v="2016-11-29T00:00:00"/>
    <x v="7"/>
    <n v="9103750636"/>
    <d v="2016-12-03T00:00:00"/>
    <s v="DTA"/>
    <s v="TALOJA"/>
    <s v="DIRECT"/>
    <s v="DPV PRODUTOS QUIMICOS LTDA"/>
    <s v="BRAZIL"/>
    <s v="ADVANCE"/>
    <s v="CFR"/>
    <s v="OTHER INDUSTRIAL FATTY ALCOHOL VEGAROL 1618 TA (CETO STEARYL ALCOHOL) PASTILLES"/>
    <n v="38237090"/>
    <m/>
    <m/>
    <m/>
    <m/>
    <n v="0"/>
    <m/>
    <m/>
    <m/>
    <m/>
    <m/>
    <m/>
    <n v="67.099999999999994"/>
    <m/>
    <n v="2417227"/>
    <s v="24.11.2016"/>
    <s v="BKDN0461162100533512"/>
    <d v="2017-03-06T00:00:00"/>
    <s v="116216XSC001451"/>
    <n v="50400"/>
    <d v="2016-12-21T00:00:00"/>
    <m/>
  </r>
  <r>
    <n v="766"/>
    <s v="2016-17"/>
    <s v="VIL"/>
    <s v="VVF/TAL/EXP/0723/16-17"/>
    <d v="2016-11-30T00:00:00"/>
    <x v="7"/>
    <n v="9103750639"/>
    <d v="2016-12-04T00:00:00"/>
    <s v="DTA"/>
    <s v="TALOJA"/>
    <s v="DIRECT"/>
    <s v="UPCITY INTERNATIONAL LIMITED."/>
    <s v="china"/>
    <s v="LC AT SIGHT"/>
    <s v="CIF"/>
    <s v="OTHER DISTILLED FATTY ACID - C6 (CAPROIC ACID 50%)"/>
    <n v="38231900"/>
    <n v="28.8"/>
    <s v="MT"/>
    <s v="USD"/>
    <n v="1000"/>
    <n v="28800"/>
    <n v="9.5"/>
    <n v="200"/>
    <n v="0"/>
    <n v="0"/>
    <s v="Nhava-sheva"/>
    <n v="28590.5"/>
    <n v="67.099999999999994"/>
    <m/>
    <n v="2443753"/>
    <s v="25.11.2016"/>
    <s v="BKDN0461162100533513"/>
    <d v="2017-03-06T00:00:00"/>
    <s v="116216XSC001451"/>
    <n v="75245.63"/>
    <d v="2016-12-21T00:00:00"/>
    <s v="PAYMENT REALISED"/>
  </r>
  <r>
    <n v="767"/>
    <s v="2016-17"/>
    <s v="VIL"/>
    <s v="VVF/TAL/EXP/0724/16-17"/>
    <d v="2016-11-30T00:00:00"/>
    <x v="7"/>
    <n v="9103750640"/>
    <d v="2016-12-05T00:00:00"/>
    <s v="DTA"/>
    <s v="TALOJA"/>
    <s v="DIRECT"/>
    <s v="M+H, MICA A HARASTA S.R.O."/>
    <s v="Germany"/>
    <s v="ADVANCE"/>
    <s v="FOB"/>
    <s v="OTHER INDUSTRIAL FATTY ALCOHOL VEGAROL 1618 50:50 (CETO STEARYL ALCOHOL 50:50) PASTILLES"/>
    <n v="38237090"/>
    <n v="16"/>
    <s v="MT"/>
    <s v="USD"/>
    <n v="1365"/>
    <n v="21840"/>
    <n v="0"/>
    <n v="0"/>
    <n v="0"/>
    <n v="0"/>
    <s v="Nhava-sheva"/>
    <m/>
    <n v="67.099999999999994"/>
    <m/>
    <n v="2474083"/>
    <s v="28.11.2016"/>
    <s v="BKID0000160160123864"/>
    <d v="2016-12-28T00:00:00"/>
    <s v="0160FBC16001545"/>
    <n v="4210"/>
    <d v="2016-12-27T00:00:00"/>
    <m/>
  </r>
  <r>
    <n v="768"/>
    <s v="2016-17"/>
    <s v="VIL"/>
    <s v="VVF/TAL/EXP/0725/16-17"/>
    <d v="2016-11-30T00:00:00"/>
    <x v="7"/>
    <n v="9103750641"/>
    <d v="2016-12-06T00:00:00"/>
    <s v="DTA"/>
    <s v="TALOJA"/>
    <s v="DIRECT"/>
    <s v="VVF SINGAPORE PTE LTD"/>
    <s v="South Africa"/>
    <s v="30 Days from B/L date"/>
    <s v="CIF"/>
    <s v="OTHER INDUSTRIAL FATTY ALCOHOL VEGAROL 1618 TA (CETO STEARYL ALCOHOL) PASTILLES"/>
    <n v="38237090"/>
    <n v="16"/>
    <s v="MT"/>
    <s v="USD"/>
    <n v="1320"/>
    <n v="21120"/>
    <n v="6.97"/>
    <n v="488"/>
    <n v="0"/>
    <n v="0"/>
    <s v="Nhava-sheva"/>
    <m/>
    <n v="67.099999999999994"/>
    <m/>
    <n v="2449907"/>
    <s v="25.11.2016"/>
    <s v="BKDN0461162100533507"/>
    <d v="2017-03-06T00:00:00"/>
    <s v="116217XSC000173"/>
    <n v="37975"/>
    <d v="2016-11-15T00:00:00"/>
    <m/>
  </r>
  <r>
    <n v="769"/>
    <s v="2016-17"/>
    <s v="VIL"/>
    <s v="VVF/TAL/EXP/0726/16-17"/>
    <s v="SEZ SUPPLY"/>
    <x v="7"/>
    <s v="SEZ SUPPLY"/>
    <m/>
    <s v="DTA"/>
    <s v="TALOJA"/>
    <s v="SEZ"/>
    <m/>
    <s v="INDIA"/>
    <m/>
    <m/>
    <m/>
    <m/>
    <m/>
    <m/>
    <m/>
    <m/>
    <n v="0"/>
    <m/>
    <m/>
    <m/>
    <m/>
    <m/>
    <m/>
    <m/>
    <m/>
    <s v="SEZ SUPPLY"/>
    <m/>
    <s v="SEZ SUPPLY"/>
    <m/>
    <m/>
    <m/>
    <m/>
    <m/>
  </r>
  <r>
    <n v="770"/>
    <s v="2016-17"/>
    <s v="VIL"/>
    <s v="VVF/TAL/EXP/0727/16-17"/>
    <d v="2016-12-01T00:00:00"/>
    <x v="8"/>
    <n v="9103750643"/>
    <d v="2016-12-06T00:00:00"/>
    <s v="DTA"/>
    <s v="TALOJA"/>
    <s v="DIRECT"/>
    <s v="SEJIN COSTEC CO. LTD."/>
    <s v="South Africa"/>
    <s v="LC AT SIGHT"/>
    <s v="CIF"/>
    <s v="OTHER INDUSTRIAL FATTY ALCOHOL VEGAROL 22 80 (BEHENYL ALCOHOL) PASTILLES"/>
    <n v="38237090"/>
    <n v="4"/>
    <s v="MT"/>
    <s v="USD"/>
    <n v="4895"/>
    <n v="19580"/>
    <n v="6.46"/>
    <n v="100"/>
    <n v="0"/>
    <n v="0"/>
    <s v="Nhava-sheva"/>
    <m/>
    <n v="67.099999999999994"/>
    <m/>
    <n v="2566593"/>
    <d v="2016-12-01T00:00:00"/>
    <s v="BKDN0461162100533389"/>
    <d v="2017-03-06T00:00:00"/>
    <s v="116216XSC001474"/>
    <n v="19580"/>
    <d v="2016-12-29T00:00:00"/>
    <s v="PAYMENT REALISED"/>
  </r>
  <r>
    <n v="771"/>
    <s v="2016-17"/>
    <s v="VIL"/>
    <s v="VVF/TAL/EXP/0728/16-17"/>
    <d v="2016-12-02T00:00:00"/>
    <x v="8"/>
    <n v="9103750644"/>
    <d v="2016-12-06T00:00:00"/>
    <s v="DTA"/>
    <s v="TALOJA"/>
    <s v="DIRECT"/>
    <s v="HEINRICH NAGEL KG GMBH &amp; CO."/>
    <s v="Germany"/>
    <s v="100% CAD"/>
    <s v="CIF"/>
    <s v="PALMITIC ACID - PALMITIC ACID 98%_x000a_(PALMIT 90) BEAD FORMS"/>
    <n v="29157010"/>
    <n v="48"/>
    <s v="MT"/>
    <s v="USD"/>
    <n v="1010"/>
    <n v="48480"/>
    <n v="16"/>
    <n v="1650"/>
    <n v="0"/>
    <n v="912.96"/>
    <s v="Nhava-sheva"/>
    <m/>
    <n v="67.7"/>
    <m/>
    <n v="2588952"/>
    <d v="2016-12-02T00:00:00"/>
    <s v="BKDN0461162100533442"/>
    <d v="2017-03-06T00:00:00"/>
    <s v="116216XSC001462"/>
    <n v="48480"/>
    <d v="2016-12-23T00:00:00"/>
    <m/>
  </r>
  <r>
    <n v="772"/>
    <s v="2016-17"/>
    <s v="VIL"/>
    <s v="VVF/TAL/EXP/0729/16-17"/>
    <d v="2016-12-02T00:00:00"/>
    <x v="8"/>
    <n v="9103750645"/>
    <d v="2016-12-06T00:00:00"/>
    <s v="DTA"/>
    <s v="TALOJA"/>
    <s v="DIRECT"/>
    <s v="CJP CHEMICALS (PTY) LTD."/>
    <s v="South Africa"/>
    <s v="LC AT SIGHT"/>
    <s v="CFR"/>
    <s v="SATRTD - HXADECAN-1-OL (CETYL ALCHL) FATTY ALCOHOL VEGAROL 1698 (CETYL ALCOHOL) PASTILLES / OTHER INDUSTRIAL FATTY ALCOHOL VEGAROL 1618 TA (CETO STEARYL ALCOHOL) PASTILLES"/>
    <n v="29051700"/>
    <n v="16"/>
    <s v="MT"/>
    <s v="USD"/>
    <n v="0"/>
    <n v="21820"/>
    <n v="0"/>
    <n v="488"/>
    <n v="0"/>
    <n v="0"/>
    <s v="Nhava-sheva"/>
    <m/>
    <n v="67.7"/>
    <m/>
    <n v="2596765"/>
    <d v="2016-12-02T00:00:00"/>
    <s v="BKDN0461162100533400"/>
    <d v="2017-03-06T00:00:00"/>
    <s v="116216XSC001470"/>
    <n v="21820"/>
    <d v="2016-12-26T00:00:00"/>
    <m/>
  </r>
  <r>
    <n v="773"/>
    <s v="2016-17"/>
    <s v="VIL"/>
    <s v="VVF/TAL/EXP/0730/16-17"/>
    <d v="2016-12-02T00:00:00"/>
    <x v="8"/>
    <s v="9103750647-648"/>
    <d v="2016-12-07T00:00:00"/>
    <s v="DTA"/>
    <s v="TALOJA"/>
    <s v="DIRECT"/>
    <s v="GALIL CHEMICALS LTD."/>
    <s v="ISRAEL"/>
    <s v="60 Days from B/L date"/>
    <s v="CIF"/>
    <s v="OTHER INDUSTRIAL FATTY ALCOHOL VEGAROL 1618 TA (CETO STEARYL ALCOHOL 30:70) PASTILLES"/>
    <n v="38237090"/>
    <n v="24"/>
    <s v="MT"/>
    <s v="USD"/>
    <n v="1405"/>
    <n v="33720"/>
    <n v="11.13"/>
    <n v="1150"/>
    <n v="0"/>
    <n v="0"/>
    <s v="Nhava-sheva"/>
    <m/>
    <n v="67.7"/>
    <m/>
    <m/>
    <m/>
    <m/>
    <m/>
    <m/>
    <m/>
    <m/>
    <m/>
  </r>
  <r>
    <n v="774"/>
    <s v="2016-17"/>
    <s v="VIL"/>
    <s v="VVF/TAL/EXP/0731/16-17"/>
    <d v="2016-12-02T00:00:00"/>
    <x v="8"/>
    <n v="9103750649"/>
    <d v="2016-12-06T00:00:00"/>
    <s v="DTA"/>
    <s v="TALOJA"/>
    <s v="DIRECT"/>
    <s v="KIMYAGARAN EMROOZ CHEMICAL IND."/>
    <s v="IRAN"/>
    <s v="LC AT SIGHT"/>
    <s v="CFR"/>
    <s v="OTHER INDUSTRIAL FATTY ALCOHOL FATTY ALCOHOL C1214 (LAURYL MYRISTYL ALCOHOL)"/>
    <n v="38237090"/>
    <n v="206.79"/>
    <s v="MT"/>
    <s v="INR"/>
    <n v="149632"/>
    <n v="30942401.279999997"/>
    <n v="0"/>
    <n v="297880"/>
    <n v="0"/>
    <n v="299225.13"/>
    <s v="Nhava-sheva"/>
    <m/>
    <n v="67.7"/>
    <m/>
    <m/>
    <m/>
    <m/>
    <m/>
    <m/>
    <m/>
    <m/>
    <s v="PAYMENT REALISED"/>
  </r>
  <r>
    <n v="775"/>
    <s v="2016-17"/>
    <s v="VIL"/>
    <s v="VVF/TAL/EXP/0732/16-17"/>
    <s v="03.12.2016"/>
    <x v="8"/>
    <m/>
    <m/>
    <s v="DTA"/>
    <s v="TALOJA"/>
    <s v="DIRECT"/>
    <m/>
    <m/>
    <m/>
    <m/>
    <m/>
    <m/>
    <m/>
    <s v="MT"/>
    <s v="USD"/>
    <m/>
    <n v="0"/>
    <m/>
    <m/>
    <m/>
    <m/>
    <m/>
    <m/>
    <n v="67.7"/>
    <m/>
    <m/>
    <m/>
    <m/>
    <m/>
    <m/>
    <m/>
    <m/>
    <m/>
  </r>
  <r>
    <n v="776"/>
    <s v="2016-17"/>
    <s v="VIL"/>
    <s v="VVF/TAL/EXP/0733/16-17"/>
    <d v="2016-12-03T00:00:00"/>
    <x v="8"/>
    <s v="9103750647-648"/>
    <d v="2016-12-07T00:00:00"/>
    <s v="DTA"/>
    <s v="TALOJA"/>
    <s v="DIRECT"/>
    <s v="GALIL CHEMICALS LTD"/>
    <s v="ISRAEL"/>
    <s v="60 Days from B/L date"/>
    <s v="CIF"/>
    <s v="OTHER INDUSTRIAL FATTY ALCOHOL VEGAROL 1618 TA (CETO STEARYL ALCOHOL 30:70) PASTILLES"/>
    <n v="38237090"/>
    <n v="24"/>
    <s v="MT"/>
    <s v="USD"/>
    <n v="1405"/>
    <n v="33720"/>
    <n v="11.13"/>
    <n v="1150"/>
    <n v="0"/>
    <n v="0"/>
    <s v="Nhava-sheva"/>
    <m/>
    <n v="67.7"/>
    <m/>
    <m/>
    <m/>
    <m/>
    <m/>
    <m/>
    <m/>
    <m/>
    <m/>
  </r>
  <r>
    <n v="777"/>
    <s v="2016-17"/>
    <s v="VIL"/>
    <s v="VVF/TAL/EXP/0734/16-17"/>
    <d v="2016-12-03T00:00:00"/>
    <x v="8"/>
    <n v="9103750646"/>
    <d v="2016-12-11T00:00:00"/>
    <s v="DTA"/>
    <s v="TALOJA"/>
    <s v="DIRECT"/>
    <s v="VVF SINGAPORE PTE LTD."/>
    <s v="MOZAMBIQUE"/>
    <s v="30 Days from B/L date"/>
    <s v="CIF"/>
    <s v="OTHER INDUSTRIAL FATTY ALCOHOL VEGAROL 1618 TA (CETO STEARYL ALCOHOL) PASTILLES"/>
    <n v="38237090"/>
    <n v="30"/>
    <s v="MT"/>
    <s v="USD"/>
    <n v="1375"/>
    <n v="41250"/>
    <n v="13.61"/>
    <n v="1650"/>
    <n v="0"/>
    <n v="0"/>
    <s v="Nhava-sheva"/>
    <m/>
    <n v="67.7"/>
    <m/>
    <m/>
    <m/>
    <m/>
    <m/>
    <m/>
    <m/>
    <m/>
    <m/>
  </r>
  <r>
    <n v="778"/>
    <s v="2016-17"/>
    <s v="VIL"/>
    <s v="VVF/TAL/EXP/0735/16-17"/>
    <d v="2016-12-06T00:00:00"/>
    <x v="8"/>
    <n v="9103750652"/>
    <d v="2016-12-06T00:00:00"/>
    <s v="DTA"/>
    <s v="TALOJA"/>
    <s v="DIRECT"/>
    <s v="MITSUI &amp; CO. LTD."/>
    <s v="JAPAN"/>
    <s v="30 Days from B/L date"/>
    <s v="CFR"/>
    <s v="OTHER UNSATRTD ACYCLC, MONOCRBOXYLC ACDS DISTILLED FATTY ACID - C22_x000a_(ERUCIC ACID 90%)"/>
    <n v="29161990"/>
    <n v="7.2"/>
    <s v="MT"/>
    <s v="USD"/>
    <n v="3450"/>
    <n v="24840"/>
    <n v="0"/>
    <n v="60"/>
    <n v="0"/>
    <n v="0"/>
    <s v="Nhava-sheva"/>
    <n v="24780"/>
    <n v="67.7"/>
    <m/>
    <m/>
    <m/>
    <m/>
    <m/>
    <m/>
    <m/>
    <m/>
    <s v="PAYMENT REALISED"/>
  </r>
  <r>
    <n v="779"/>
    <s v="2016-17"/>
    <s v="VIL"/>
    <s v="VVF/TAL/EXP/0736/16-17"/>
    <d v="2016-12-06T00:00:00"/>
    <x v="8"/>
    <n v="9103750650"/>
    <d v="2016-12-09T00:00:00"/>
    <s v="DTA"/>
    <s v="TALOJA"/>
    <s v="DIRECT"/>
    <s v="VVF LLC"/>
    <s v="USA"/>
    <s v="90 Days from B/L date"/>
    <s v="CIF"/>
    <s v="OTHER INDUSTRIAL FATTY ALCOHOL VEGAROL 20-70 (BEHENYL ALCOHOL) PASTILLES FORM"/>
    <n v="38237090"/>
    <n v="0.2"/>
    <s v="MT"/>
    <s v="USD"/>
    <n v="25170"/>
    <n v="5034"/>
    <n v="1.66"/>
    <n v="800"/>
    <n v="0"/>
    <n v="0"/>
    <s v="mumbai airport"/>
    <m/>
    <n v="67.7"/>
    <m/>
    <n v="2656354"/>
    <d v="2016-12-06T00:00:00"/>
    <m/>
    <d v="1899-12-30T00:00:00"/>
    <m/>
    <m/>
    <m/>
    <m/>
  </r>
  <r>
    <n v="780"/>
    <s v="2016-17"/>
    <s v="VIL"/>
    <s v="VVF/TAL/EXP/0737/16-17"/>
    <d v="2016-12-06T00:00:00"/>
    <x v="8"/>
    <n v="9103750651"/>
    <d v="2016-12-09T00:00:00"/>
    <s v="DTA"/>
    <s v="TALOJA"/>
    <s v="DIRECT"/>
    <s v="DPV PRODUTOS QUIMICOS LTDA."/>
    <s v="BRAZIL"/>
    <s v="ADVANCE"/>
    <s v="CFR"/>
    <s v="OTHER INDUSTRIAL FATTY ALCOHOL VEGAROL 1618 TA (CETO STEARYL ALCOHOL 30:70) PASTILLES FORM"/>
    <n v="38237090"/>
    <n v="16"/>
    <s v="MT"/>
    <s v="USD"/>
    <n v="1350"/>
    <n v="21600"/>
    <n v="0"/>
    <n v="813"/>
    <n v="0"/>
    <n v="320"/>
    <s v="Nhava-sheva"/>
    <m/>
    <n v="67.7"/>
    <m/>
    <m/>
    <m/>
    <m/>
    <m/>
    <m/>
    <m/>
    <m/>
    <s v="payment not realised"/>
  </r>
  <r>
    <n v="781"/>
    <s v="2016-17"/>
    <s v="VIL"/>
    <s v="VVF/TAL/EXP/0738/16-17"/>
    <d v="2016-12-07T00:00:00"/>
    <x v="8"/>
    <n v="9103750656"/>
    <d v="2016-12-14T00:00:00"/>
    <s v="DTA"/>
    <s v="TALOJA"/>
    <s v="DIRECT"/>
    <s v="DARIC MATERIALS AND TRADING"/>
    <s v="IRAN"/>
    <s v="LC AT SIGHT"/>
    <s v="CFR"/>
    <s v="OTHER INDUSTRIAL FATTY ALCOHOL VEGAROL 1618 TA (CETO STEARYL ALCOHOL) PASTILLES FORM"/>
    <n v="38237090"/>
    <n v="64"/>
    <s v="MT"/>
    <s v="INR"/>
    <n v="96795"/>
    <n v="6194880"/>
    <n v="0"/>
    <n v="27080"/>
    <n v="0"/>
    <n v="142560"/>
    <s v="Nhava-sheva"/>
    <m/>
    <n v="67.7"/>
    <m/>
    <n v="2680947"/>
    <d v="2016-12-07T00:00:00"/>
    <s v="UCBA0000003170223270"/>
    <d v="2017-01-12T00:00:00"/>
    <s v="00031617C1211"/>
    <n v="6182490.2400000002"/>
    <d v="2017-01-07T00:00:00"/>
    <s v="payment not realised"/>
  </r>
  <r>
    <n v="782"/>
    <s v="2016-17"/>
    <s v="VIL"/>
    <s v="VVF/TAL/EXP/0739/16-17"/>
    <d v="2016-12-08T00:00:00"/>
    <x v="8"/>
    <n v="9103750653"/>
    <d v="2016-12-13T00:00:00"/>
    <s v="DTA"/>
    <s v="TALOJA"/>
    <s v="DIRECT"/>
    <s v="TARMESH INTERNATIONAL PRIVATE LIMITED."/>
    <s v="IRAN"/>
    <s v="ADVANCE"/>
    <s v="CFR"/>
    <s v="OTHER INDUSTRIAL FATTY ALCOHOL IN FATTY ALCOHOL C1214 (LAURYL MYRISTYL ALCOHOL)"/>
    <n v="38237090"/>
    <n v="112.61"/>
    <s v="MT"/>
    <s v="INR"/>
    <n v="144882"/>
    <n v="16315162.02"/>
    <n v="0"/>
    <n v="162480"/>
    <n v="0"/>
    <n v="92368.35"/>
    <s v="Nhava-sheva"/>
    <m/>
    <n v="67.7"/>
    <m/>
    <n v="2698774"/>
    <d v="2016-12-08T00:00:00"/>
    <s v="UCBA0001945160222221"/>
    <d v="2016-12-26T00:00:00"/>
    <e v="#N/A"/>
    <m/>
    <m/>
    <s v="payment not realised"/>
  </r>
  <r>
    <n v="783"/>
    <s v="2016-17"/>
    <s v="VIL"/>
    <s v="VVF/TAL/EXP/0740/16-17"/>
    <d v="2016-12-08T00:00:00"/>
    <x v="8"/>
    <n v="9103750655"/>
    <d v="2016-12-14T00:00:00"/>
    <s v="DTA"/>
    <s v="TALOJA"/>
    <s v="DIRECT"/>
    <s v="TARMESH INTERNATIONAL PRIVATE LIMITED."/>
    <s v="IRAN"/>
    <s v="ADVANCE"/>
    <s v="CFR"/>
    <s v="OTHER INDUSTRIAL FATTY ALCOHOL IN FATTY ALCOHOL C1214 (LAURYL MYRISTYL ALCOHOL)"/>
    <n v="38237090"/>
    <n v="93.73"/>
    <s v="MT"/>
    <s v="INR"/>
    <n v="116702"/>
    <n v="10938478.460000001"/>
    <n v="0"/>
    <n v="135400"/>
    <n v="0"/>
    <n v="157185.21"/>
    <s v="Nhava-sheva"/>
    <m/>
    <n v="67.7"/>
    <m/>
    <n v="2698772"/>
    <d v="2016-12-08T00:00:00"/>
    <s v="UCBA0001945160222222"/>
    <d v="2016-12-26T00:00:00"/>
    <e v="#N/A"/>
    <m/>
    <m/>
    <s v="payment not realised"/>
  </r>
  <r>
    <n v="784"/>
    <s v="2016-17"/>
    <s v="VIL"/>
    <s v="VVF/TAL/EXP/0741/16-17"/>
    <d v="2016-12-08T00:00:00"/>
    <x v="8"/>
    <n v="9103750657"/>
    <d v="2016-12-14T00:00:00"/>
    <s v="DTA"/>
    <s v="TALOJA"/>
    <s v="DIRECT"/>
    <s v="DARIC MATERIALS AND TRADING"/>
    <s v="IRAN"/>
    <s v="LC AT SIGHT"/>
    <s v="CFR"/>
    <s v="OTHER INDUSTRIAL FATTY ALCOHOL VEGAROL 1618 TA (CETO STEARYL ALCOHOL) PASTILLES FORM"/>
    <n v="38237090"/>
    <n v="64"/>
    <s v="MT"/>
    <s v="INR"/>
    <n v="96795"/>
    <n v="6194880"/>
    <n v="0"/>
    <n v="27080"/>
    <n v="0"/>
    <n v="142560"/>
    <s v="Nhava-sheva"/>
    <m/>
    <n v="67.7"/>
    <m/>
    <n v="2702589"/>
    <d v="2016-12-08T00:00:00"/>
    <s v="UCBA0000003170223271"/>
    <d v="2017-01-12T00:00:00"/>
    <s v="00031617C1211"/>
    <n v="6194880"/>
    <d v="2017-01-07T00:00:00"/>
    <s v="payment not realised"/>
  </r>
  <r>
    <n v="785"/>
    <s v="2016-17"/>
    <s v="VIL"/>
    <s v="VVF/TAL/EXP/0742/16-17"/>
    <d v="2016-12-08T00:00:00"/>
    <x v="8"/>
    <n v="9103750654"/>
    <d v="2016-12-13T00:00:00"/>
    <s v="DTA"/>
    <s v="TALOJA"/>
    <s v="DIRECT"/>
    <s v="INDUSTRIAL QUIMICA LASEM, S.A.U."/>
    <s v="SPAIN"/>
    <s v="30 Days from B/L date"/>
    <s v="CIF"/>
    <s v="OCTOIC ACID (CAPRYLIC ACID) DISTILLED FATTY ACID - C8 (CAPRYLIC ACID 99%)"/>
    <n v="29159020"/>
    <n v="19.829999999999998"/>
    <s v="MT"/>
    <s v="USD"/>
    <n v="5070"/>
    <n v="100538.09999999999"/>
    <n v="33.18"/>
    <n v="1450"/>
    <n v="0"/>
    <n v="0"/>
    <s v="Nhava-sheva"/>
    <n v="99054.92"/>
    <n v="67.7"/>
    <m/>
    <m/>
    <m/>
    <m/>
    <m/>
    <m/>
    <m/>
    <m/>
    <s v="payment not realised"/>
  </r>
  <r>
    <n v="786"/>
    <s v="2016-17"/>
    <s v="VIL"/>
    <s v="VVF/TAL/EXP/0743/16-17"/>
    <d v="2016-12-09T00:00:00"/>
    <x v="8"/>
    <n v="9103750658"/>
    <d v="2016-12-26T00:00:00"/>
    <s v="DTA"/>
    <s v="TALOJA"/>
    <s v="DIRECT"/>
    <s v="CJP CHEMICALS (PTY) LTD"/>
    <s v="South Africa"/>
    <s v="LC AT SIGHT"/>
    <s v="CFR"/>
    <s v="OTHER INDUSTRIAL FATTY ALCOHOL VEGAROL 1618 TA (CETO STEARYL ALCOHOL) PASTILLES FORM"/>
    <n v="38237090"/>
    <n v="16"/>
    <s v="MT"/>
    <s v="USD"/>
    <n v="1345"/>
    <n v="21520"/>
    <n v="0"/>
    <n v="550"/>
    <n v="0"/>
    <n v="0"/>
    <s v="Nhava-sheva"/>
    <m/>
    <n v="67.7"/>
    <m/>
    <m/>
    <m/>
    <m/>
    <m/>
    <m/>
    <m/>
    <m/>
    <s v="PAYMENT REALISED"/>
  </r>
  <r>
    <n v="787"/>
    <s v="2016-17"/>
    <s v="VIL"/>
    <s v="VVF/TAL/EXP/0744/16-17"/>
    <d v="2016-12-10T00:00:00"/>
    <x v="8"/>
    <n v="9103750660"/>
    <d v="2016-12-14T00:00:00"/>
    <s v="DTA"/>
    <s v="TALOJA"/>
    <s v="DIRECT"/>
    <s v="VVF SINGAPORE PTE LTD."/>
    <s v="EGYPT"/>
    <s v="30 Days from B/L date"/>
    <s v="CIF"/>
    <s v="OTHER INDUSTRIAL FATTY ALCOHOL VEGAROL 1618 TA (CETO STEARYL ALCOHOL) PASTILLES FORM"/>
    <n v="38237090"/>
    <n v="13"/>
    <s v="MT"/>
    <s v="USD"/>
    <n v="1355"/>
    <n v="17615"/>
    <n v="5.81"/>
    <n v="550"/>
    <n v="0"/>
    <n v="0"/>
    <s v="Nhava-sheva"/>
    <m/>
    <n v="67.7"/>
    <m/>
    <m/>
    <m/>
    <m/>
    <m/>
    <m/>
    <m/>
    <m/>
    <s v="payment not realised"/>
  </r>
  <r>
    <n v="788"/>
    <s v="2016-17"/>
    <s v="VIL"/>
    <s v="VVF/TAL/EXP/0745/16-17"/>
    <d v="2016-12-10T00:00:00"/>
    <x v="8"/>
    <n v="9103750659"/>
    <d v="2016-12-14T00:00:00"/>
    <s v="DTA"/>
    <s v="TALOJA"/>
    <s v="DIRECT"/>
    <s v="LOREAL COSMETICS INDUSTRY"/>
    <s v="EGYPT"/>
    <s v="45 Days from B/L date"/>
    <s v="CFR"/>
    <s v="OTHER INDUSTRIAL FATTY ALCOHOL VEGAROL 1618 TA (CETO STEARYL ALCOHOL) PASTILLES FORM"/>
    <n v="38237090"/>
    <n v="8"/>
    <s v="MT"/>
    <s v="USD"/>
    <n v="1560"/>
    <n v="12480"/>
    <n v="0"/>
    <n v="550"/>
    <n v="0"/>
    <n v="0"/>
    <s v="Nhava-sheva"/>
    <m/>
    <n v="67.7"/>
    <m/>
    <m/>
    <m/>
    <m/>
    <m/>
    <m/>
    <m/>
    <m/>
    <s v="payment not realised"/>
  </r>
  <r>
    <n v="789"/>
    <s v="2016-17"/>
    <s v="VIL"/>
    <s v="VVF/TAL/EXP/0746/16-17"/>
    <d v="2016-12-10T00:00:00"/>
    <x v="8"/>
    <n v="9103750661"/>
    <d v="2016-12-10T00:00:00"/>
    <s v="DTA"/>
    <s v="TALOJA"/>
    <s v="DIRECT"/>
    <s v="UNIOLEON SDN. BHD."/>
    <s v="MALAYSIA"/>
    <s v="60 Days from B/L date"/>
    <s v="CIF"/>
    <s v="GLYCEROL GLYCERINE USP (REFINED GLYCERINE USP)"/>
    <n v="29054500"/>
    <n v="19.3"/>
    <s v="MT"/>
    <s v="USD"/>
    <n v="755"/>
    <n v="14571.5"/>
    <n v="4.8099999999999996"/>
    <n v="300"/>
    <n v="0"/>
    <n v="0"/>
    <s v="Nhava-sheva"/>
    <m/>
    <n v="67.7"/>
    <m/>
    <m/>
    <m/>
    <m/>
    <m/>
    <m/>
    <m/>
    <m/>
    <s v="payment not realised"/>
  </r>
  <r>
    <n v="790"/>
    <s v="2016-17"/>
    <s v="VIL"/>
    <s v="VVF/TAL/EXP/0747/16-17"/>
    <d v="2016-12-10T00:00:00"/>
    <x v="8"/>
    <n v="9103750662"/>
    <d v="2016-12-14T00:00:00"/>
    <s v="DTA"/>
    <s v="TALOJA"/>
    <s v="DIRECT"/>
    <s v="DIPOL CHEMICAL INTERNATIONAL INC."/>
    <s v="UKRAINE"/>
    <s v="100% CAD"/>
    <s v="CFR"/>
    <s v="OTHER INDUSTRIAL FATTY ALCOHOL VEGAROL 1618 50:50 (CETO STEARYL ALCOHOL 50:50) PASTILLES FORM/OTHER STEARIC ACID DISTILLED STEARIC ACID - P12 PASTILLES FORM/ OTHER INDUSTRIAL FATTY ALCOHOL VEGAROL 1618 TA (CETO STEARYL ALCOHOL) PASTILLES FORM"/>
    <s v="38237090/38231190"/>
    <n v="24"/>
    <s v="MT"/>
    <s v="USD"/>
    <n v="0"/>
    <n v="30035"/>
    <n v="0"/>
    <n v="1200"/>
    <n v="0"/>
    <n v="0"/>
    <s v="Nhava-sheva"/>
    <m/>
    <n v="67.7"/>
    <m/>
    <m/>
    <m/>
    <m/>
    <m/>
    <m/>
    <m/>
    <m/>
    <s v="PAYMENT  REALISED"/>
  </r>
  <r>
    <n v="791"/>
    <s v="2016-17"/>
    <s v="VIL"/>
    <s v="VVF/TAL/EXP/0748/16-17"/>
    <d v="2016-12-13T00:00:00"/>
    <x v="8"/>
    <n v="9103750670"/>
    <d v="2016-12-16T00:00:00"/>
    <s v="DTA"/>
    <s v="TALOJA"/>
    <s v="DIRECT"/>
    <s v="VVF SINGAPORE PTE LTD."/>
    <s v="KENYA"/>
    <s v="30 Days from B/L date"/>
    <s v="CIF"/>
    <s v="OTHER INDUSTRIAL FATTY ALCOHOL VEGAROL 1618 TA (CETO STEARYL ALCOHOL) PASTILLES FORM"/>
    <s v="3823.70.90"/>
    <n v="32"/>
    <s v="MT"/>
    <s v="USD"/>
    <n v="1350"/>
    <n v="43200"/>
    <n v="14.26"/>
    <n v="1100"/>
    <n v="0"/>
    <n v="0"/>
    <s v="Nhava-sheva"/>
    <m/>
    <n v="67.7"/>
    <m/>
    <m/>
    <m/>
    <m/>
    <m/>
    <m/>
    <m/>
    <m/>
    <m/>
  </r>
  <r>
    <n v="792"/>
    <s v="2016-17"/>
    <s v="VIL"/>
    <s v="VVF/TAL/EXP/0749/16-17"/>
    <d v="2016-12-13T00:00:00"/>
    <x v="8"/>
    <n v="9103750663"/>
    <d v="2016-12-19T00:00:00"/>
    <s v="DTA"/>
    <s v="TALOJA"/>
    <s v="DIRECT"/>
    <s v="SURFACHEM LTD."/>
    <s v="BRAZIL"/>
    <s v="ADVANCE"/>
    <s v="CFR"/>
    <s v="OTHER MYRISTIC ACID 99%"/>
    <s v="2915.90.90"/>
    <n v="14.4"/>
    <s v="MT"/>
    <s v="USD"/>
    <n v="1660"/>
    <n v="23904"/>
    <n v="0"/>
    <n v="825"/>
    <n v="0"/>
    <n v="446.4"/>
    <s v="Nhava-sheva"/>
    <m/>
    <n v="67.7"/>
    <m/>
    <n v="2786918"/>
    <d v="2016-12-13T00:00:00"/>
    <s v="BKDN0461162100533405"/>
    <d v="2017-03-06T00:00:00"/>
    <s v="116217XSC000186"/>
    <n v="23904"/>
    <d v="2016-12-22T00:00:00"/>
    <m/>
  </r>
  <r>
    <n v="793"/>
    <s v="2016-17"/>
    <s v="VIL"/>
    <s v="VVF/TAL/EXP/0750/16-17"/>
    <d v="2016-12-13T00:00:00"/>
    <x v="8"/>
    <n v="9103750664"/>
    <d v="2016-12-18T00:00:00"/>
    <s v="DTA"/>
    <s v="TALOJA"/>
    <s v="DIRECT"/>
    <s v="SERTRADING BR LTDA."/>
    <s v="BRAZIL"/>
    <s v="ADVANCE"/>
    <s v="CFR"/>
    <s v="OTHER MYRISTIC ACID 99%"/>
    <s v="2915.90.90"/>
    <n v="16"/>
    <s v="MT"/>
    <s v="USD"/>
    <n v="1670"/>
    <n v="26720"/>
    <n v="0"/>
    <n v="825"/>
    <n v="0"/>
    <n v="505.6"/>
    <s v="Nhava-sheva"/>
    <m/>
    <n v="67.7"/>
    <m/>
    <n v="2786883"/>
    <d v="2016-12-13T00:00:00"/>
    <m/>
    <m/>
    <m/>
    <m/>
    <m/>
    <m/>
  </r>
  <r>
    <n v="794"/>
    <s v="2016-17"/>
    <s v="VIL"/>
    <s v="VVF/TAL/EXP/0751/16-17"/>
    <d v="2016-12-13T00:00:00"/>
    <x v="8"/>
    <n v="9103750669"/>
    <d v="2016-12-17T00:00:00"/>
    <s v="DTA"/>
    <s v="TALOJA"/>
    <s v="DIRECT"/>
    <s v="VVF LLC"/>
    <s v="MEXICO"/>
    <s v="90 Days from B/L date"/>
    <s v="CIF"/>
    <s v="OTHER INDUSTRIAL FATTY ALCOHOL VEGAROL 1618 50:50 (MB) (CETO STEARYL ALCOHOL) NF, PASTILLES"/>
    <n v="38237090"/>
    <n v="40"/>
    <s v="MT"/>
    <s v="USD"/>
    <n v="1424"/>
    <n v="56960"/>
    <n v="18.8"/>
    <n v="2300"/>
    <n v="0"/>
    <n v="0"/>
    <s v="Nhava-sheva"/>
    <m/>
    <n v="67.7"/>
    <m/>
    <n v="2786913"/>
    <d v="2016-12-13T00:00:00"/>
    <m/>
    <m/>
    <m/>
    <m/>
    <m/>
    <m/>
  </r>
  <r>
    <n v="795"/>
    <s v="2016-17"/>
    <s v="VIL"/>
    <s v="VVF/TAL/EXP/0752/16-17"/>
    <d v="2016-12-14T00:00:00"/>
    <x v="8"/>
    <n v="9103750665"/>
    <d v="2016-12-20T00:00:00"/>
    <s v="DTA"/>
    <s v="TALOJA"/>
    <s v="DIRECT"/>
    <s v="VVF LLC"/>
    <s v="USA"/>
    <s v="90 Days from B/L date"/>
    <s v="CIF"/>
    <s v="SATRTD - OCTDECN-1-OL (STRYL ALCHL) FATTY ALCOHOL VEGAROL 18 DO (STEARYL ALCOHOL) "/>
    <s v="2905.17.00"/>
    <n v="18.5"/>
    <s v="MT"/>
    <s v="USD"/>
    <n v="1820"/>
    <n v="33670"/>
    <n v="11.11"/>
    <n v="3500"/>
    <n v="0"/>
    <n v="0"/>
    <s v="Nhava-sheva"/>
    <m/>
    <n v="67.7"/>
    <m/>
    <n v="2802257"/>
    <d v="2016-12-14T00:00:00"/>
    <m/>
    <m/>
    <m/>
    <m/>
    <m/>
    <m/>
  </r>
  <r>
    <n v="796"/>
    <s v="2016-17"/>
    <s v="VIL"/>
    <s v="VVF/TAL/EXP/0753/16-17"/>
    <d v="2016-12-14T00:00:00"/>
    <x v="8"/>
    <n v="9103750666"/>
    <d v="2016-12-20T00:00:00"/>
    <s v="DTA"/>
    <s v="TALOJA"/>
    <s v="DIRECT"/>
    <s v="INDUSTRIAL QUIMICA LASEM, S.A.U."/>
    <s v="SPAIN"/>
    <s v="30 Days from B/L date"/>
    <s v="CIF"/>
    <s v="OTHER DISTILLED FATTY ACID - C8/C10 (CAPRYLIC CAPRIC ACID)"/>
    <s v="3823.19.00"/>
    <n v="39.75"/>
    <s v="MT"/>
    <s v="USD"/>
    <n v="4000"/>
    <n v="159000"/>
    <n v="52.47"/>
    <n v="2900"/>
    <n v="0"/>
    <n v="0"/>
    <s v="Nhava-sheva"/>
    <n v="156047.53"/>
    <n v="67.7"/>
    <m/>
    <n v="2807448"/>
    <d v="2016-12-14T00:00:00"/>
    <s v="BKDN0461162100533475"/>
    <d v="2017-03-06T00:00:00"/>
    <s v="116217XUC000101"/>
    <n v="159000"/>
    <d v="2017-02-02T00:00:00"/>
    <m/>
  </r>
  <r>
    <n v="797"/>
    <s v="2016-17"/>
    <s v="VIL"/>
    <s v="VVF/TAL/EXP/0754/16-17"/>
    <d v="2016-12-14T00:00:00"/>
    <x v="8"/>
    <n v="9103750667"/>
    <d v="2016-12-17T00:00:00"/>
    <s v="DTA"/>
    <s v="TALOJA"/>
    <s v="DIRECT"/>
    <s v="VVF SINGAPORE PTE LTD."/>
    <s v="Ukraine"/>
    <s v="30 Days from B/L date"/>
    <s v="CIF"/>
    <s v="OTHER INDUSTRIAL FATTY ALCOHOL VEGAROL 1618 50:50 (CETO STEARYL ALCOHOL 50:50) PASTILLES FORM / "/>
    <s v="3823.70.90"/>
    <n v="16"/>
    <s v="MT"/>
    <s v="USD"/>
    <n v="0"/>
    <n v="22000"/>
    <n v="7.26"/>
    <n v="700"/>
    <n v="0"/>
    <n v="0"/>
    <s v="Nhava-sheva"/>
    <m/>
    <n v="67.7"/>
    <m/>
    <m/>
    <m/>
    <m/>
    <m/>
    <m/>
    <m/>
    <m/>
    <m/>
  </r>
  <r>
    <n v="798"/>
    <s v="2016-17"/>
    <s v="VIL"/>
    <s v="VVF/TAL/EXP/0755/16-17"/>
    <d v="2016-12-14T00:00:00"/>
    <x v="8"/>
    <n v="9103750668"/>
    <d v="2016-12-17T00:00:00"/>
    <s v="DTA"/>
    <s v="TALOJA"/>
    <s v="DIRECT"/>
    <s v="VVF LLC"/>
    <s v="USA"/>
    <s v="90 Days from B/L date"/>
    <s v="CIF"/>
    <s v="SATRTD - OCTDECN-1-OL (STRYL ALCHL) FATTY ALCOHOL VEGAROL 1898 (STEARYL ALCOHOL) NF, PASTILLES FORM"/>
    <s v="2905.17.00"/>
    <n v="19.844999999999999"/>
    <s v="MT"/>
    <s v="USD"/>
    <n v="1593"/>
    <n v="31613.084999999999"/>
    <n v="10.43"/>
    <n v="1400"/>
    <n v="0"/>
    <n v="0"/>
    <s v="Nhava-sheva"/>
    <m/>
    <n v="67.7"/>
    <m/>
    <n v="2812680"/>
    <d v="2016-12-14T00:00:00"/>
    <m/>
    <m/>
    <m/>
    <m/>
    <m/>
    <m/>
  </r>
  <r>
    <n v="799"/>
    <s v="2016-17"/>
    <s v="VIL"/>
    <s v="VVF/TAL/EXP/0756/16-17"/>
    <d v="2016-12-15T00:00:00"/>
    <x v="8"/>
    <n v="9103750671"/>
    <d v="2016-12-21T00:00:00"/>
    <s v="DTA"/>
    <s v="TALOJA"/>
    <s v="DIRECT"/>
    <s v="TRADE BRILLIANCE INC."/>
    <s v="CANADA"/>
    <s v="100% CAD"/>
    <s v="CIF"/>
    <s v="SATRTD - OCTDECN-1-OL (STRYL ALCHL) FATTY ALCOHOL VEGAROL 1898 (STEARYL ALCOHOL) PASTILLES FORM"/>
    <s v="2905.17.00"/>
    <n v="12"/>
    <s v="MT"/>
    <s v="USD"/>
    <n v="1645"/>
    <n v="19740"/>
    <n v="6.51"/>
    <n v="1300"/>
    <n v="0"/>
    <n v="0"/>
    <s v="Nhava-sheva"/>
    <m/>
    <n v="67.7"/>
    <m/>
    <n v="2831512"/>
    <d v="2016-12-15T00:00:00"/>
    <m/>
    <m/>
    <m/>
    <m/>
    <m/>
    <m/>
  </r>
  <r>
    <n v="800"/>
    <s v="2016-17"/>
    <s v="VIL"/>
    <s v="VVF/TAL/EXP/0757/16-17"/>
    <d v="2016-12-15T00:00:00"/>
    <x v="8"/>
    <n v="9103750672"/>
    <d v="2016-12-18T00:00:00"/>
    <s v="DTA"/>
    <s v="TALOJA"/>
    <s v="DIRECT"/>
    <s v="OOO REVADA"/>
    <s v="RUSSIA"/>
    <s v="45 Days from B/L date"/>
    <s v="CFR"/>
    <s v="OTHER INDUSTRIAL FATTY ALCOHOL VEGAROL 1618 50:50 (MB) (CETO STEARYL ALCOHOL) "/>
    <s v="3823.70.90"/>
    <n v="24"/>
    <s v="MT"/>
    <s v="USD"/>
    <n v="1321"/>
    <n v="31704"/>
    <n v="0"/>
    <n v="1450"/>
    <n v="0"/>
    <n v="0"/>
    <s v="Nhava-sheva"/>
    <m/>
    <n v="67.7"/>
    <m/>
    <n v="2844222"/>
    <d v="2016-12-15T00:00:00"/>
    <s v="BKDN0461162100533429"/>
    <d v="2017-03-06T00:00:00"/>
    <s v="116217XUC000143"/>
    <n v="31704"/>
    <d v="2017-02-10T00:00:00"/>
    <m/>
  </r>
  <r>
    <n v="801"/>
    <s v="2016-17"/>
    <s v="VIL"/>
    <s v="VVF/TAL/EXP/0758/16-17"/>
    <d v="2016-12-15T00:00:00"/>
    <x v="8"/>
    <n v="9103750674"/>
    <d v="2016-12-20T00:00:00"/>
    <s v="DTA"/>
    <s v="TALOJA"/>
    <s v="DIRECT"/>
    <s v="PAKSHOO INDUSRIAL GROUP"/>
    <s v="IRAN"/>
    <s v="LC AT SIGHT"/>
    <s v="CFR"/>
    <s v="OTHER INDUSTRIAL FATTY ALCOHOL FATTY ALCOHOL C1214 (LAURYL MYRISTYL ALCOHOL)"/>
    <s v="3823.70.90"/>
    <n v="187.75"/>
    <s v="MT"/>
    <s v="INR"/>
    <n v="126510"/>
    <n v="23752252.5"/>
    <n v="0"/>
    <n v="270800"/>
    <n v="0"/>
    <n v="379630.5"/>
    <s v="Nhava-sheva"/>
    <m/>
    <n v="67.7"/>
    <m/>
    <n v="2844216"/>
    <d v="2016-12-15T00:00:00"/>
    <s v="UCBA0000003170224423"/>
    <d v="2017-01-18T00:00:00"/>
    <s v="00031617C1246"/>
    <n v="23752252"/>
    <d v="2017-01-17T00:00:00"/>
    <m/>
  </r>
  <r>
    <n v="802"/>
    <s v="2016-17"/>
    <s v="VIL"/>
    <s v="VVF/TAL/EXP/0759/16-17"/>
    <d v="2016-12-15T00:00:00"/>
    <x v="8"/>
    <n v="9103750673"/>
    <d v="2016-12-18T00:00:00"/>
    <s v="DTA"/>
    <s v="TALOJA"/>
    <s v="DIRECT"/>
    <s v="GREENWELL OLEOCHEMICALS SDN BHD"/>
    <s v="USA"/>
    <s v="ADVANCE"/>
    <s v="CIF"/>
    <s v="OTHER INDUSTRIAL FATTY ALCOHOL VEGAROL 1214 (LAURYL MYRISTYL ALCOHOL) "/>
    <s v="3823.70.90"/>
    <n v="19.54"/>
    <s v="MT"/>
    <s v="USD"/>
    <n v="1920"/>
    <n v="37516.799999999996"/>
    <n v="12.38"/>
    <n v="3500"/>
    <n v="0"/>
    <n v="0"/>
    <s v="Nhava-sheva"/>
    <m/>
    <n v="67.7"/>
    <m/>
    <n v="2844197"/>
    <d v="2016-12-15T00:00:00"/>
    <s v="BKDN0461162100533460"/>
    <d v="2017-03-06T00:00:00"/>
    <s v="116217XSC000187"/>
    <n v="37516.800000000003"/>
    <d v="2016-10-13T00:00:00"/>
    <m/>
  </r>
  <r>
    <n v="803"/>
    <s v="2016-17"/>
    <s v="VIL"/>
    <s v="VVF/TAL/EXP/0760/16-17"/>
    <d v="2016-12-16T00:00:00"/>
    <x v="8"/>
    <n v="9103750675"/>
    <d v="2016-12-21T00:00:00"/>
    <s v="DTA"/>
    <s v="TALOJA"/>
    <s v="DIRECT"/>
    <s v="PAKSHOO INDUSTRIAL GROUP"/>
    <s v="IRAN"/>
    <s v="LC AT SIGHT"/>
    <s v="CFR"/>
    <s v="OTHER INDUSTRIAL FATTY ALCOHOL FATTY ALCOHOL C1214 (LAURYL MYRISTYL ALCOHOL)"/>
    <s v="3823.70.90"/>
    <n v="18.91"/>
    <s v="MT"/>
    <s v="INR"/>
    <n v="126510"/>
    <n v="2392304.1"/>
    <n v="0"/>
    <n v="26800"/>
    <n v="0"/>
    <n v="38236.019999999997"/>
    <s v="Nhava-sheva"/>
    <m/>
    <n v="67.7"/>
    <m/>
    <n v="2851678"/>
    <d v="2016-12-16T00:00:00"/>
    <s v="UCBA0000003170224422"/>
    <d v="2017-01-18T00:00:00"/>
    <s v="00031617C1246"/>
    <n v="2366159.54"/>
    <d v="2017-01-17T00:00:00"/>
    <m/>
  </r>
  <r>
    <n v="804"/>
    <s v="2016-17"/>
    <s v="VIL"/>
    <s v="VVF/TAL/EXP/0761/16-17"/>
    <d v="2016-12-16T00:00:00"/>
    <x v="8"/>
    <n v="9103750677"/>
    <d v="2016-12-20T00:00:00"/>
    <s v="DTA"/>
    <s v="TALOJA"/>
    <s v="DIRECT"/>
    <s v="DISTRIBUIDORA Y CONVERTIDORA INDUSTRIAL SA DE CV"/>
    <s v="MEXICO"/>
    <s v="30 Days from B/L date"/>
    <s v="FOB"/>
    <s v="SATRTD - HXADECAN-1-OL (CETYL ALCHL) FATTY ALCOHOL VEGAROL 1698 (CETYL ALCOHOL) PASTILLES FORM / OTHER INDUSTRIAL FATTY ALCOHOL VEGAROL 22 (BEHENYL ALCOHOL) PASTILLES FORM / SATRTD - OCTDECN-1-OL (STRYL ALCHL) FATTY ALCOHOL_x000a_VEGAROL 1898 (STEARYL ALCOHOL) PASTILLES FORM "/>
    <s v="2905.17.00 / 3823.70.90"/>
    <n v="16"/>
    <s v="MT"/>
    <s v="USD"/>
    <n v="0"/>
    <n v="22830"/>
    <n v="0"/>
    <n v="0"/>
    <n v="0"/>
    <n v="0"/>
    <s v="Nhava-sheva"/>
    <m/>
    <n v="67.7"/>
    <m/>
    <n v="2865085"/>
    <d v="2016-12-16T00:00:00"/>
    <s v="BKDN0461162100533404"/>
    <d v="2017-03-06T00:00:00"/>
    <s v="116217XUC000033"/>
    <n v="22830"/>
    <d v="2017-02-02T00:00:00"/>
    <m/>
  </r>
  <r>
    <n v="805"/>
    <s v="2016-17"/>
    <s v="VIL"/>
    <s v="VVF/TAL/EXP/0762/16-17"/>
    <d v="2016-12-16T00:00:00"/>
    <x v="8"/>
    <m/>
    <m/>
    <s v="DTA"/>
    <s v="TALOJA"/>
    <s v="DIRECT"/>
    <m/>
    <m/>
    <m/>
    <m/>
    <m/>
    <m/>
    <m/>
    <m/>
    <m/>
    <m/>
    <m/>
    <m/>
    <m/>
    <m/>
    <m/>
    <m/>
    <m/>
    <n v="67.7"/>
    <m/>
    <m/>
    <m/>
    <m/>
    <m/>
    <m/>
    <m/>
    <m/>
    <m/>
  </r>
  <r>
    <n v="806"/>
    <s v="2016-17"/>
    <s v="VIL"/>
    <s v="VVF/TAL/EXP/0763/16-17"/>
    <d v="2016-12-16T00:00:00"/>
    <x v="8"/>
    <n v="9103750676"/>
    <d v="2016-12-28T00:00:00"/>
    <s v="DTA"/>
    <s v="TALOJA"/>
    <s v="DIRECT"/>
    <s v="COPOLEO S.A.S."/>
    <s v="ALGERIA"/>
    <s v="50% ADV; 50% CAD"/>
    <s v="FOB"/>
    <s v="OTHER INDUSTRIAL FATTY ALCOHOL VEGAROL 1618 50:50 (CETO STEARYL ALCOHOL 50:50) PASTILLES"/>
    <s v="3823.70.90"/>
    <n v="16"/>
    <s v="MT"/>
    <s v="USD"/>
    <n v="1380"/>
    <n v="22080"/>
    <n v="0"/>
    <n v="0"/>
    <n v="0"/>
    <n v="0"/>
    <s v="Nhava-sheva"/>
    <m/>
    <n v="67.7"/>
    <m/>
    <m/>
    <m/>
    <m/>
    <m/>
    <m/>
    <m/>
    <m/>
    <s v="advance received"/>
  </r>
  <r>
    <n v="807"/>
    <s v="2016-17"/>
    <s v="VIL"/>
    <s v="VVF/TAL/EXP/0764/16-17"/>
    <d v="2016-12-19T00:00:00"/>
    <x v="8"/>
    <n v="9103750678"/>
    <d v="2016-12-26T00:00:00"/>
    <s v="DTA"/>
    <s v="TALOJA"/>
    <s v="DIRECT"/>
    <s v="AFRICAN CONSUMER CARE LTD"/>
    <s v="NIGERIA"/>
    <s v="100% CAD"/>
    <s v="CFR"/>
    <s v="OTHER INDUSTRIAL FATTY ALCOHOL VEGAROL 1618 TA (CETO STEARYL ALCOHOL) PASTILLES FORM"/>
    <s v="3823.70.90"/>
    <n v="10"/>
    <s v="MT"/>
    <s v="USD"/>
    <n v="1380"/>
    <n v="13800"/>
    <n v="0"/>
    <n v="850"/>
    <n v="0"/>
    <n v="0"/>
    <s v="Nhava-sheva"/>
    <m/>
    <n v="67.7"/>
    <m/>
    <n v="2907488"/>
    <d v="2016-12-19T00:00:00"/>
    <m/>
    <m/>
    <m/>
    <m/>
    <m/>
    <m/>
  </r>
  <r>
    <n v="808"/>
    <s v="2016-17"/>
    <s v="VIL"/>
    <s v="VVF/TAL/EXP/0765/16-17"/>
    <d v="2016-12-19T00:00:00"/>
    <x v="8"/>
    <n v="9103750679"/>
    <d v="2016-12-28T00:00:00"/>
    <s v="DTA"/>
    <s v="TALOJA"/>
    <s v="DIRECT"/>
    <s v="PADIDEH SHIMI GHARB CO."/>
    <s v="iran"/>
    <s v="LC AT SIGHT"/>
    <s v="CFR"/>
    <s v="OTHER INDUSTRIAL FATTY ALCOHOL FATTY ALCOHOL C1214 (LAURYL MYRISTYL ALCOHOL) "/>
    <s v="3823.70.90"/>
    <n v="149.83000000000001"/>
    <s v="MT"/>
    <s v="INR"/>
    <n v="149632"/>
    <n v="22419362.560000002"/>
    <n v="0"/>
    <n v="201000"/>
    <n v="0"/>
    <n v="216804.01"/>
    <s v="Nhava-sheva"/>
    <m/>
    <n v="67.7"/>
    <m/>
    <n v="2916209"/>
    <d v="2016-12-19T00:00:00"/>
    <s v="UCBA0000003170226005"/>
    <d v="2017-01-31T00:00:00"/>
    <s v="00031617C1352"/>
    <n v="22393544.719999999"/>
    <d v="2017-01-30T00:00:00"/>
    <m/>
  </r>
  <r>
    <n v="809"/>
    <s v="2016-17"/>
    <s v="VIL"/>
    <s v="VVF/TAL/EXP/0766/16-17"/>
    <d v="2016-12-20T00:00:00"/>
    <x v="8"/>
    <n v="9103750694"/>
    <d v="2016-12-26T00:00:00"/>
    <s v="DTA"/>
    <s v="TALOJA"/>
    <s v="DIRECT"/>
    <s v="DARIC MATERIALS AND TRADING"/>
    <s v="iran"/>
    <s v="LC AT SIGHT"/>
    <s v="CFR"/>
    <s v="SATRTD - HXADECAN-1-OL (CETYL ALCHL) FATTY ALCOHOL VEGAROL 1698 (CETYL ALCOHOL) PASTILLES"/>
    <s v="2905.17.00"/>
    <n v="32"/>
    <s v="MT"/>
    <s v="INR"/>
    <n v="93475"/>
    <n v="2991200"/>
    <n v="0"/>
    <n v="9380"/>
    <n v="0"/>
    <n v="63868.800000000003"/>
    <s v="Nhava-sheva"/>
    <m/>
    <n v="67.7"/>
    <m/>
    <n v="2937191"/>
    <d v="2016-12-20T00:00:00"/>
    <s v="UCBA0000003170225146"/>
    <d v="2017-01-23T00:00:00"/>
    <s v="00031617C1354"/>
    <n v="2991200"/>
    <d v="2017-01-21T00:00:00"/>
    <m/>
  </r>
  <r>
    <n v="810"/>
    <s v="2016-17"/>
    <s v="VIL"/>
    <s v="VVF/TAL/EXP/0767/16-17"/>
    <s v="CANCELLED"/>
    <x v="8"/>
    <m/>
    <m/>
    <s v="DTA"/>
    <s v="TALOJA"/>
    <s v="DIRECT"/>
    <m/>
    <m/>
    <m/>
    <m/>
    <m/>
    <m/>
    <m/>
    <s v="MT"/>
    <s v="USD"/>
    <m/>
    <n v="0"/>
    <m/>
    <m/>
    <m/>
    <m/>
    <s v="Nhava-sheva"/>
    <m/>
    <n v="67.7"/>
    <m/>
    <m/>
    <m/>
    <m/>
    <m/>
    <m/>
    <m/>
    <m/>
    <m/>
  </r>
  <r>
    <n v="811"/>
    <s v="2016-17"/>
    <s v="VIL"/>
    <s v="VVF/TAL/EXP/0768/16-17"/>
    <d v="2016-12-20T00:00:00"/>
    <x v="8"/>
    <n v="9103750681"/>
    <d v="2016-12-24T00:00:00"/>
    <s v="DTA"/>
    <s v="TALOJA"/>
    <s v="DIRECT"/>
    <s v="INDUSTRIAL QUIMICA LASEM, S.A.U."/>
    <s v="SPAIN"/>
    <s v="30 Days from B/L date"/>
    <m/>
    <s v="SATRTD - HXADECAN-1-OL (CETYL ALCHL) FATTY ALCOHOL VEGAROL 1698 (CETYL ALCOHOL)"/>
    <s v="2905.17.00"/>
    <n v="19.739999999999998"/>
    <s v="MT"/>
    <s v="USD"/>
    <n v="1355"/>
    <n v="26747.699999999997"/>
    <n v="8.83"/>
    <n v="1350"/>
    <n v="0"/>
    <n v="0"/>
    <s v="Nhava-sheva"/>
    <m/>
    <n v="67.7"/>
    <m/>
    <n v="2943915"/>
    <d v="2016-12-20T00:00:00"/>
    <s v="BKDN0461162100533408"/>
    <d v="2017-03-06T00:00:00"/>
    <s v="116217XUC000102"/>
    <n v="26747.7"/>
    <d v="2017-02-02T00:00:00"/>
    <m/>
  </r>
  <r>
    <n v="812"/>
    <s v="2016-17"/>
    <s v="VIL"/>
    <s v="VVF/TAL/EXP/0769/16-17"/>
    <d v="2016-12-20T00:00:00"/>
    <x v="8"/>
    <n v="9103750683"/>
    <d v="2016-12-24T00:00:00"/>
    <s v="DTA"/>
    <s v="TALOJA"/>
    <s v="DIRECT"/>
    <s v="DARIC MATERIALS AND TRADING"/>
    <s v="IRAN"/>
    <s v="LC AT SIGHT"/>
    <s v="CFR"/>
    <s v="SATRTD - HXADECAN-1-OL (CETYL ALCHL) FATTY ALCOHOL VEGAROL 1698 (CETYL ALCOHOL) PASTILLES"/>
    <s v="2905.17.00"/>
    <n v="16"/>
    <s v="MT"/>
    <s v="INR"/>
    <n v="93714"/>
    <n v="1499424"/>
    <n v="0"/>
    <n v="4690"/>
    <n v="0"/>
    <n v="0"/>
    <s v="Nhava-sheva"/>
    <m/>
    <n v="67.7"/>
    <m/>
    <n v="2943912"/>
    <d v="2016-12-20T00:00:00"/>
    <s v="UCBA0000003170225143"/>
    <d v="2017-01-23T00:00:00"/>
    <s v="00031617C1353"/>
    <n v="1494925.73"/>
    <d v="2017-01-21T00:00:00"/>
    <m/>
  </r>
  <r>
    <n v="813"/>
    <s v="2016-17"/>
    <s v="VIL"/>
    <s v="VVF/TAL/EXP/0770/16-17"/>
    <d v="2016-12-21T00:00:00"/>
    <x v="8"/>
    <n v="9103750682"/>
    <d v="2016-12-26T00:00:00"/>
    <s v="DTA"/>
    <s v="TALOJA"/>
    <s v="DIRECT"/>
    <s v="BASF ESPANOLA S.L."/>
    <s v="spain"/>
    <s v="30 Days from B/L date"/>
    <s v="CIF"/>
    <s v="OTHER  DISTILLED FATTY ACID - C8/C10 (CAPRYLIC CAPRIC ACID)"/>
    <s v="3823.19.00"/>
    <n v="59.38"/>
    <s v="MT"/>
    <s v="USD"/>
    <n v="3816"/>
    <n v="226594.08000000002"/>
    <n v="74.78"/>
    <n v="2550"/>
    <n v="0"/>
    <n v="0"/>
    <s v="Nhava-sheva"/>
    <n v="223969.30000000002"/>
    <n v="67.7"/>
    <m/>
    <n v="2957642"/>
    <d v="2016-12-20T00:00:00"/>
    <m/>
    <m/>
    <m/>
    <m/>
    <m/>
    <m/>
  </r>
  <r>
    <n v="814"/>
    <s v="2016-17"/>
    <s v="VIL"/>
    <s v="VVF/TAL/EXP/0771/16-17"/>
    <d v="2016-12-21T00:00:00"/>
    <x v="8"/>
    <n v="9103750684"/>
    <d v="2016-12-23T00:00:00"/>
    <s v="DTA"/>
    <s v="TALOJA"/>
    <s v="DIRECT"/>
    <s v="DARIC MATERIALS AND TRADING"/>
    <s v="IRAN"/>
    <s v="LC AT SIGHT"/>
    <s v="CFR"/>
    <s v="SATRTD - HXADECAN-1-OL (CETYL ALCHL) FATTY ALCOHOL VEGAROL 1698 (CETYL ALCOHOL) PASTILLES FORM"/>
    <s v="2905.17.00"/>
    <n v="32"/>
    <s v="MT"/>
    <s v="INR"/>
    <n v="93714"/>
    <n v="2998848"/>
    <n v="0"/>
    <n v="9380"/>
    <n v="0"/>
    <n v="96064"/>
    <s v="Nhava-sheva"/>
    <m/>
    <n v="67.7"/>
    <m/>
    <n v="2958110"/>
    <d v="2016-12-21T00:00:00"/>
    <s v="UCBA0000003170225144"/>
    <d v="2017-01-23T00:00:00"/>
    <s v="00031617C1353"/>
    <n v="2998848"/>
    <d v="2017-01-21T00:00:00"/>
    <m/>
  </r>
  <r>
    <n v="815"/>
    <s v="2016-17"/>
    <s v="VIL"/>
    <s v="VVF/TAL/EXP/0772/16-17"/>
    <d v="2016-12-21T00:00:00"/>
    <x v="8"/>
    <n v="9103750686"/>
    <d v="2016-12-29T00:00:00"/>
    <s v="DTA"/>
    <s v="TALOJA"/>
    <s v="DIRECT"/>
    <s v="COSMOPHARM"/>
    <s v="ISRAEL"/>
    <s v="100% CAD"/>
    <s v="CIF"/>
    <s v="SATRTD - HXADECAN-1-OL (CETYL ALCHL) FATTY ALCOHOL VEGAROL 1698 (CETYL ALCOHOL) PASTILLES FORM"/>
    <s v="2905.17.00"/>
    <n v="12"/>
    <s v="MT"/>
    <s v="USD"/>
    <n v="1445"/>
    <n v="17340"/>
    <n v="5.72"/>
    <n v="700"/>
    <n v="0"/>
    <n v="420"/>
    <s v="Nhava-sheva"/>
    <m/>
    <n v="67.7"/>
    <m/>
    <m/>
    <m/>
    <m/>
    <m/>
    <m/>
    <m/>
    <m/>
    <m/>
  </r>
  <r>
    <n v="816"/>
    <s v="2016-17"/>
    <s v="VIL"/>
    <s v="VVF/TAL/EXP/0773/16-17"/>
    <d v="2016-12-21T00:00:00"/>
    <x v="8"/>
    <n v="9103750687"/>
    <d v="2016-12-24T00:00:00"/>
    <s v="DTA"/>
    <s v="TALOJA"/>
    <s v="DIRECT"/>
    <s v="VVF LLC"/>
    <s v="CANADA"/>
    <s v="90 Days from B/L date"/>
    <s v="CIF"/>
    <s v="OTHER INDUSTRIAL FATTY ALCOHOL VEGAROL 1618 50:50 (MB) (CETO STEARYL ALCOHOL) NF, PASTILLES FORM"/>
    <s v="3823.70.90"/>
    <n v="36"/>
    <s v="MT"/>
    <s v="USD"/>
    <n v="1388"/>
    <n v="49968"/>
    <n v="16.489999999999998"/>
    <n v="3300"/>
    <n v="0"/>
    <n v="0"/>
    <s v="Nhava-sheva"/>
    <m/>
    <n v="67.7"/>
    <m/>
    <n v="2969365"/>
    <d v="2016-12-21T00:00:00"/>
    <m/>
    <m/>
    <m/>
    <m/>
    <m/>
    <m/>
  </r>
  <r>
    <n v="817"/>
    <s v="2016-17"/>
    <s v="VIL"/>
    <s v="VVF/TAL/EXP/0774/16-17"/>
    <d v="2016-12-21T00:00:00"/>
    <x v="8"/>
    <n v="9103750688"/>
    <d v="2016-12-25T00:00:00"/>
    <s v="DTA"/>
    <s v="TALOJA"/>
    <s v="DIRECT"/>
    <s v="CRODA SINGAPORE PTE LTD."/>
    <s v="SINGAPORE"/>
    <s v="60 Days from B/L date"/>
    <s v="CIF"/>
    <s v="OTHER - DISTILLED FATTY ACID - C8/C10 (CAPRYLIC CAPRIC ACID)"/>
    <s v="3823.19.00"/>
    <n v="19.809999999999999"/>
    <s v="MT"/>
    <s v="USD"/>
    <n v="3850"/>
    <n v="76268.5"/>
    <n v="25.17"/>
    <n v="150"/>
    <n v="0"/>
    <n v="0"/>
    <s v="Nhava-sheva"/>
    <n v="76093.33"/>
    <n v="67.7"/>
    <m/>
    <n v="2969351"/>
    <d v="2016-12-21T00:00:00"/>
    <m/>
    <m/>
    <m/>
    <m/>
    <m/>
    <m/>
  </r>
  <r>
    <n v="818"/>
    <s v="2016-17"/>
    <s v="VIL"/>
    <s v="VVF/TAL/EXP/0775/16-17"/>
    <d v="2016-12-21T00:00:00"/>
    <x v="8"/>
    <n v="9103750690"/>
    <d v="2016-12-26T00:00:00"/>
    <s v="DTA"/>
    <s v="TALOJA"/>
    <s v="DIRECT"/>
    <s v="CRODA DO BRASIL LTDA"/>
    <s v="brazil"/>
    <s v="60 Days from B/L date"/>
    <s v="CFR"/>
    <s v="OTHER DISTILLED FATTY ACID - C8/C10 (CAPRYLIC CAPRIC ACID)"/>
    <s v="3823.19.00"/>
    <n v="19.86"/>
    <s v="MT"/>
    <s v="USD"/>
    <n v="3950"/>
    <n v="78447"/>
    <n v="0"/>
    <n v="2450"/>
    <n v="0"/>
    <n v="0"/>
    <s v="Nhava-sheva"/>
    <n v="75997"/>
    <n v="67.7"/>
    <m/>
    <n v="2969357"/>
    <d v="2016-12-21T00:00:00"/>
    <m/>
    <m/>
    <m/>
    <m/>
    <m/>
    <m/>
  </r>
  <r>
    <n v="819"/>
    <s v="2016-17"/>
    <s v="VIL"/>
    <s v="VVF/TAL/EXP/0776/16-17"/>
    <d v="2016-12-21T00:00:00"/>
    <x v="8"/>
    <n v="9103750690"/>
    <d v="2016-12-26T00:00:00"/>
    <s v="DTA"/>
    <s v="TALOJA"/>
    <s v="DIRECT"/>
    <s v="CRODA DO BRASIL LTDA"/>
    <s v="brazil"/>
    <s v="60 Days from B/L date"/>
    <s v="CFR"/>
    <s v="OTHER DISTILLED FATTY ACID - C8/C10 (CAPRYLIC CAPRIC ACID)"/>
    <s v="3823.19.00"/>
    <n v="19.809999999999999"/>
    <s v="MT"/>
    <s v="USD"/>
    <n v="3950"/>
    <n v="78249.5"/>
    <n v="0"/>
    <n v="2450"/>
    <n v="0"/>
    <n v="0"/>
    <s v="Nhava-sheva"/>
    <n v="75799.5"/>
    <n v="67.7"/>
    <m/>
    <n v="2969198"/>
    <d v="2016-12-11T00:00:00"/>
    <m/>
    <m/>
    <m/>
    <m/>
    <m/>
    <m/>
  </r>
  <r>
    <n v="820"/>
    <s v="2016-17"/>
    <s v="VIL"/>
    <s v="VVF/TAL/EXP/0777/16-17"/>
    <d v="2016-12-21T00:00:00"/>
    <x v="8"/>
    <n v="9103750689"/>
    <d v="2016-12-25T00:00:00"/>
    <s v="DTA"/>
    <s v="TALOJA"/>
    <s v="DIRECT"/>
    <s v="BERG &amp; SCHMIDT GMBH &amp; CO. KG."/>
    <s v="Germany"/>
    <s v="60 Days from B/L date"/>
    <s v="FOB"/>
    <s v="PALMITIC ACID PALMITIC ACID 98% BEADS FORM"/>
    <s v="2915.70.10"/>
    <n v="30"/>
    <s v="MT"/>
    <s v="USD"/>
    <n v="955"/>
    <n v="28650"/>
    <n v="0"/>
    <n v="0"/>
    <n v="0"/>
    <n v="0"/>
    <s v="Nhava-sheva"/>
    <m/>
    <n v="67.7"/>
    <m/>
    <n v="2969166"/>
    <d v="2016-12-21T00:00:00"/>
    <m/>
    <m/>
    <m/>
    <m/>
    <m/>
    <m/>
  </r>
  <r>
    <n v="821"/>
    <s v="2016-17"/>
    <s v="VIL"/>
    <s v="VVF/TAL/EXP/0778/16-17"/>
    <d v="2016-12-21T00:00:00"/>
    <x v="8"/>
    <n v="9103750691"/>
    <d v="2016-12-25T00:00:00"/>
    <s v="DTA"/>
    <s v="TALOJA"/>
    <s v="DIRECT"/>
    <s v="UNIVAR BRASIL LTDA"/>
    <s v="brazil"/>
    <s v="30% AGAINST COPY DOCUMENTS; 70% - 30 DAYS FROM BL"/>
    <s v="CFR"/>
    <s v="SATRTD - HXADECAN-1-OL (CETYL ALCHL) FATTY ALCOHOL VEGAROL 1698 (CETYL ALCOHOL) PASTILLES FORM"/>
    <s v="2905.17.00"/>
    <n v="26"/>
    <s v="MT"/>
    <s v="USD"/>
    <n v="1290"/>
    <n v="33540"/>
    <n v="0"/>
    <n v="1200"/>
    <n v="0"/>
    <n v="0"/>
    <s v="Nhava-sheva"/>
    <m/>
    <n v="67.7"/>
    <m/>
    <n v="2969091"/>
    <d v="2016-12-21T00:00:00"/>
    <m/>
    <m/>
    <m/>
    <m/>
    <m/>
    <m/>
  </r>
  <r>
    <n v="822"/>
    <s v="2016-17"/>
    <s v="VIL"/>
    <s v="VVF/TAL/EXP/0779/16-17"/>
    <d v="2016-12-21T00:00:00"/>
    <x v="8"/>
    <n v="9103750695"/>
    <d v="2016-12-26T00:00:00"/>
    <s v="DTA"/>
    <s v="TALOJA"/>
    <s v="DIRECT"/>
    <s v="DARIC MATERIALS AND TRADING"/>
    <s v="IRAN"/>
    <s v="LC AT SIGHT"/>
    <s v="CFR"/>
    <s v="SATRTD - HXADECAN-1-OL (CETYL ALCHL) FATTY ALCOHOL VEGAROL 1698 (CETYL ALCOHOL) PASTILLES FORM"/>
    <s v="2905.17.00"/>
    <n v="16"/>
    <s v="MT"/>
    <s v="INR"/>
    <n v="93475"/>
    <n v="1495600"/>
    <n v="0"/>
    <n v="4690"/>
    <n v="0"/>
    <n v="31934.400000000001"/>
    <s v="Nhava-sheva"/>
    <m/>
    <n v="67.7"/>
    <m/>
    <n v="2969084"/>
    <d v="2016-12-21T00:00:00"/>
    <s v="UCBA0000003170225145"/>
    <d v="2017-01-23T00:00:00"/>
    <s v="00031617C1354"/>
    <n v="1491113.2"/>
    <d v="2017-01-21T00:00:00"/>
    <m/>
  </r>
  <r>
    <n v="823"/>
    <s v="2016-17"/>
    <s v="VIL"/>
    <s v="VVF/TAL/EXP/0780/16-17"/>
    <d v="2016-12-21T00:00:00"/>
    <x v="8"/>
    <n v="9103750693"/>
    <d v="2016-12-26T00:00:00"/>
    <s v="DTA"/>
    <s v="TALOJA"/>
    <s v="DIRECT"/>
    <s v="CRODA DO BRASIL LTDA"/>
    <s v="brazil"/>
    <s v="60 Days from B/L date"/>
    <s v="CFR"/>
    <s v="OTHER DISTILLED FATTY ACID - C8/C10 (CAPRYLIC CAPRIC ACID)"/>
    <s v="3823.19.00"/>
    <n v="19.96"/>
    <s v="MT"/>
    <s v="USD"/>
    <n v="3950"/>
    <n v="78842"/>
    <n v="0"/>
    <n v="2450"/>
    <n v="0"/>
    <n v="0"/>
    <s v="Nhava-sheva"/>
    <n v="76392"/>
    <n v="67.7"/>
    <m/>
    <n v="2969076"/>
    <d v="2016-12-21T00:00:00"/>
    <m/>
    <m/>
    <m/>
    <m/>
    <m/>
    <m/>
  </r>
  <r>
    <n v="824"/>
    <s v="2016-17"/>
    <s v="VIL"/>
    <s v="VVF/TAL/EXP/0781/16-17"/>
    <d v="2016-12-21T00:00:00"/>
    <x v="8"/>
    <n v="9103750692"/>
    <d v="2016-12-26T00:00:00"/>
    <s v="DTA"/>
    <s v="TALOJA"/>
    <s v="DIRECT"/>
    <s v="VVF LLC"/>
    <s v="MEXICO"/>
    <s v="90 Days from B/L date"/>
    <s v="CFR"/>
    <s v="OTHER INDUSTRIAL FATTY ALCOHOL VEGAROL 1618 50:50 (MB) (CETO STEARYL ALCOHOL) NF, PASTILLES FORM"/>
    <s v="3823.70.90"/>
    <n v="20"/>
    <s v="MT"/>
    <s v="USD"/>
    <n v="1424"/>
    <n v="28480"/>
    <n v="9.4"/>
    <n v="1200"/>
    <n v="0"/>
    <n v="0"/>
    <s v="Nhava-sheva"/>
    <m/>
    <n v="67.7"/>
    <m/>
    <n v="2969437"/>
    <d v="2016-12-21T00:00:00"/>
    <m/>
    <m/>
    <m/>
    <m/>
    <m/>
    <m/>
  </r>
  <r>
    <n v="825"/>
    <s v="2016-17"/>
    <s v="VIL"/>
    <s v="VVF/TAL/EXP/0782/16-17"/>
    <d v="2016-12-22T00:00:00"/>
    <x v="8"/>
    <n v="9103750696"/>
    <d v="2016-12-28T00:00:00"/>
    <s v="DTA"/>
    <s v="TALOJA"/>
    <s v="DIRECT"/>
    <s v="VVF LLC"/>
    <s v="USA"/>
    <s v="90 Days from B/L date"/>
    <s v="CFR"/>
    <s v="OTHER INDUSTRIAL FATTY ALCOHOL VEGAROL 1618 50:50 (MB) (CETO STEARYL ALCOHOL) NF, PASTILLES FORM"/>
    <s v="3823.70.90"/>
    <n v="18.143999999999998"/>
    <s v="MT"/>
    <s v="USD"/>
    <n v="1473"/>
    <n v="26726.111999999997"/>
    <n v="8.82"/>
    <n v="1350"/>
    <n v="0"/>
    <n v="0"/>
    <s v="Nhava-sheva"/>
    <m/>
    <n v="67.7"/>
    <m/>
    <n v="2981156"/>
    <d v="2016-12-22T00:00:00"/>
    <m/>
    <m/>
    <m/>
    <m/>
    <m/>
    <m/>
  </r>
  <r>
    <n v="826"/>
    <s v="2016-17"/>
    <s v="VIL"/>
    <s v="VVF/TAL/EXP/0783/16-17"/>
    <d v="2016-12-22T00:00:00"/>
    <x v="8"/>
    <n v="9103750697"/>
    <d v="2016-12-27T00:00:00"/>
    <s v="DTA"/>
    <s v="TALOJA"/>
    <s v="DIRECT"/>
    <s v="VVF LLC.,"/>
    <s v="USA"/>
    <s v="90 Days from B/L date"/>
    <s v="CIF"/>
    <s v="SATRTD - HXADECAN-1-OL (CETYL ALCHL) FATTY ALCOHOL VEGAROL 1698 MB (CETYL ALCOHOL) PASTILLES FORM"/>
    <s v="2905.17.00"/>
    <n v="18.143999999999998"/>
    <s v="MT"/>
    <s v="USD"/>
    <n v="1427"/>
    <n v="25891.487999999998"/>
    <n v="8.5399999999999991"/>
    <n v="1350"/>
    <n v="0"/>
    <n v="0"/>
    <s v="Nhava-sheva"/>
    <m/>
    <n v="67.7"/>
    <m/>
    <n v="2987703"/>
    <d v="2016-12-22T00:00:00"/>
    <m/>
    <m/>
    <m/>
    <m/>
    <m/>
    <m/>
  </r>
  <r>
    <n v="827"/>
    <s v="2016-17"/>
    <s v="VIL"/>
    <s v="VVF/TAL/EXP/0784/16-17"/>
    <d v="2016-12-22T00:00:00"/>
    <x v="8"/>
    <n v="9103750698"/>
    <d v="2016-12-26T00:00:00"/>
    <s v="DTA"/>
    <s v="TALOJA"/>
    <s v="DIRECT"/>
    <s v="CRODA EUROPE LIMITED"/>
    <s v="THE NETHERLANDS"/>
    <s v="60 Days from B/L date"/>
    <s v="CIF"/>
    <s v="OTHER DISTILLED FATTY ACID C8/C10 (CAPRYLIC CAPRIC ACID)"/>
    <s v="3823.19.00"/>
    <n v="19.8"/>
    <s v="MT"/>
    <s v="USD"/>
    <n v="3835"/>
    <n v="75933"/>
    <n v="25.06"/>
    <n v="750"/>
    <n v="0"/>
    <n v="0"/>
    <s v="Nhava-sheva"/>
    <n v="75157.94"/>
    <n v="67.7"/>
    <m/>
    <n v="2990789"/>
    <d v="2016-12-22T00:00:00"/>
    <m/>
    <m/>
    <m/>
    <m/>
    <m/>
    <m/>
  </r>
  <r>
    <n v="828"/>
    <s v="2016-17"/>
    <s v="VIL"/>
    <s v="VVF/TAL/EXP/0785/16-17"/>
    <d v="2016-12-23T00:00:00"/>
    <x v="8"/>
    <n v="9103750699"/>
    <d v="2016-12-30T00:00:00"/>
    <s v="DTA"/>
    <s v="TALOJA"/>
    <s v="DIRECT"/>
    <s v="VVF LLC"/>
    <s v="CANADA"/>
    <s v="90 Days from B/L date"/>
    <s v="CIF"/>
    <s v="SATRTD - HXADECAN-1-OL (CETYL ALCHL) FATTY ALCOHOL - VEGAROL 1698 (MB) (CETYL ALCOHOL) NF, PASTILLES FORM / OTHER INDUSTRIAL FATTY ALCOHOL VEGAROL 1618  50:50 (MB)_x000a_(CETO STEARYL ALCOHOL) NF, PASTILLES FORM"/>
    <s v="2905.17.00/3823.70.90"/>
    <n v="43.34"/>
    <s v="MT"/>
    <s v="USD"/>
    <n v="0"/>
    <n v="59281.487000000001"/>
    <n v="19.559999999999999"/>
    <n v="3400"/>
    <n v="0"/>
    <n v="0"/>
    <s v="Nhava-sheva"/>
    <m/>
    <n v="67.7"/>
    <m/>
    <n v="3004049"/>
    <d v="2016-12-23T00:00:00"/>
    <m/>
    <m/>
    <m/>
    <m/>
    <m/>
    <m/>
  </r>
  <r>
    <n v="829"/>
    <s v="2016-17"/>
    <s v="VIL"/>
    <s v="VVF/TAL/EXP/0786/16-17"/>
    <s v="23.12.2016"/>
    <x v="8"/>
    <m/>
    <m/>
    <s v="DTA"/>
    <s v="TALOJA"/>
    <s v="DIRECT"/>
    <m/>
    <m/>
    <m/>
    <m/>
    <m/>
    <m/>
    <m/>
    <s v="MT"/>
    <m/>
    <m/>
    <n v="0"/>
    <m/>
    <m/>
    <m/>
    <m/>
    <s v="Nhava-sheva"/>
    <m/>
    <n v="67.7"/>
    <m/>
    <m/>
    <m/>
    <m/>
    <m/>
    <m/>
    <m/>
    <m/>
    <m/>
  </r>
  <r>
    <n v="830"/>
    <s v="2016-17"/>
    <s v="VIL"/>
    <s v="VVF/TAL/EXP/0787/16-17"/>
    <d v="2016-12-23T00:00:00"/>
    <x v="8"/>
    <n v="9103750700"/>
    <d v="2016-12-30T00:00:00"/>
    <s v="DTA"/>
    <s v="TALOJA"/>
    <s v="DIRECT"/>
    <s v="IXOM CHILE S.A."/>
    <s v="ARGENTINA"/>
    <s v="60 Days from B/L date"/>
    <s v="CFR"/>
    <s v="SATRTD - HXADECAN-1-OL (CETYL ALCHL) FATTY ALCOHOL VEGAROL 1698 (CETYL ALCOHOL) PASTILLES FORM / OTHER - DISTILLED FATTY ACID - C8/C10 (CAPRYLIC CAPRIC ACID)"/>
    <s v="2905.17.00/ 3823.19.00"/>
    <n v="12.72"/>
    <s v="MT"/>
    <s v="USD"/>
    <n v="0"/>
    <n v="30335.520000000004"/>
    <n v="0"/>
    <n v="950"/>
    <n v="0"/>
    <n v="0"/>
    <s v="Nhava-sheva"/>
    <n v="29385.520000000004"/>
    <n v="67.7"/>
    <m/>
    <n v="3014208"/>
    <d v="2016-12-23T00:00:00"/>
    <m/>
    <m/>
    <m/>
    <m/>
    <m/>
    <m/>
  </r>
  <r>
    <n v="831"/>
    <s v="2016-17"/>
    <s v="VIL"/>
    <s v="VVF/TAL/EXP/0788/16-17"/>
    <d v="2016-12-23T00:00:00"/>
    <x v="8"/>
    <n v="9103750701"/>
    <d v="2016-12-28T00:00:00"/>
    <s v="DTA"/>
    <s v="TALOJA"/>
    <s v="DIRECT"/>
    <s v="SOLVAY (BANGPOO) SPECIALTY CHEMICALS LTD."/>
    <s v="THAILAND"/>
    <s v="60 Days from B/L date"/>
    <s v="CIF"/>
    <s v="OTHER UNSATRTD ACYCLC, MONOCRBOXYLC ACDS DISTILLED FATTY ACID - C22 (ERUCIC ACID 90%)"/>
    <s v="2916.19.90"/>
    <n v="19.72"/>
    <s v="MT"/>
    <s v="USD"/>
    <n v="2925"/>
    <n v="57681"/>
    <n v="19.03"/>
    <n v="450"/>
    <n v="0"/>
    <n v="0"/>
    <s v="Nhava-sheva"/>
    <n v="57211.97"/>
    <n v="67.7"/>
    <m/>
    <n v="3014179"/>
    <d v="2016-12-23T00:00:00"/>
    <m/>
    <m/>
    <m/>
    <m/>
    <m/>
    <m/>
  </r>
  <r>
    <n v="832"/>
    <s v="2016-17"/>
    <s v="VIL"/>
    <s v="VVF/TAL/EXP/0789/16-17"/>
    <d v="2016-12-23T00:00:00"/>
    <x v="8"/>
    <n v="9103750706"/>
    <d v="2016-12-30T00:00:00"/>
    <s v="DTA"/>
    <s v="TALOJA"/>
    <s v="DIRECT"/>
    <s v="SOLVAY (ZHANGJIAGANG) SPECIALTY CHEMICALS CO. LTD."/>
    <s v="china"/>
    <s v="90 Days from B/L date"/>
    <s v="CIF"/>
    <s v="OTHER INDUSTRIAL FATTY ALCOHOL VEGAROL 1214 (LAURYL TETRADECYL ALCOHOL)"/>
    <s v="3823.70.90"/>
    <n v="74.84"/>
    <s v="MT"/>
    <s v="USD"/>
    <n v="2300"/>
    <n v="172132"/>
    <n v="56.8"/>
    <n v="1700"/>
    <n v="0"/>
    <n v="0"/>
    <s v="Nhava-sheva"/>
    <m/>
    <n v="67.7"/>
    <m/>
    <n v="3014442"/>
    <d v="2016-12-23T00:00:00"/>
    <m/>
    <m/>
    <m/>
    <m/>
    <m/>
    <m/>
  </r>
  <r>
    <n v="833"/>
    <s v="2016-17"/>
    <s v="VIL"/>
    <s v="VVF/TAL/EXP/0790/16-17"/>
    <d v="2016-12-24T00:00:00"/>
    <x v="8"/>
    <n v="9103750707"/>
    <d v="2016-12-28T00:00:00"/>
    <s v="DTA"/>
    <s v="TALOJA"/>
    <s v="DIRECT"/>
    <s v="SOLVAY (ZHANGJIAGANG) SPECIALTY CHEMICALS CO. LTD."/>
    <s v="china"/>
    <s v="90 Days from B/L date"/>
    <s v="CIF"/>
    <s v="OTHER INDUSTRIAL FATTY ALCOHOL VEGAROL 1214 (LAURYL TETRADECYL ALCOHOL)"/>
    <s v="3823.70.90"/>
    <n v="74.41"/>
    <s v="MT"/>
    <s v="USD"/>
    <n v="2300"/>
    <n v="171143"/>
    <n v="56.48"/>
    <n v="1700"/>
    <n v="0"/>
    <n v="0"/>
    <s v="Nhava-sheva"/>
    <m/>
    <n v="67.7"/>
    <m/>
    <n v="3034406"/>
    <d v="2016-12-24T00:00:00"/>
    <m/>
    <m/>
    <m/>
    <m/>
    <m/>
    <m/>
  </r>
  <r>
    <n v="834"/>
    <s v="2016-17"/>
    <s v="VIL"/>
    <s v="VVF/TAL/EXP/0791/16-17"/>
    <d v="2016-12-24T00:00:00"/>
    <x v="8"/>
    <n v="9103750702"/>
    <d v="2016-12-29T00:00:00"/>
    <s v="DTA"/>
    <s v="TALOJA"/>
    <s v="DIRECT"/>
    <s v="SOLVAY (BANGPOO) SPECIALTY CHEMICALS LTD."/>
    <s v="THAILAND"/>
    <s v="60 Days from B/L date"/>
    <s v="CIF"/>
    <s v="OTHER UNSATRTD ACYCLC, MONOCRBOXYLC ACDS DISTILLED FATTY ACID - C22 (ERUCIC ACID 90%)"/>
    <s v="2916.19.90"/>
    <n v="19.63"/>
    <s v="MT"/>
    <s v="USD"/>
    <n v="2925"/>
    <n v="57417.75"/>
    <n v="18.95"/>
    <n v="450"/>
    <n v="0"/>
    <n v="0"/>
    <s v="Nhava-sheva"/>
    <n v="56948.800000000003"/>
    <n v="67.7"/>
    <m/>
    <n v="3034434"/>
    <d v="2016-12-24T00:00:00"/>
    <m/>
    <m/>
    <m/>
    <m/>
    <m/>
    <m/>
  </r>
  <r>
    <n v="835"/>
    <s v="2016-17"/>
    <s v="VIL"/>
    <s v="VVF/TAL/EXP/0792/16-17"/>
    <d v="2016-12-24T00:00:00"/>
    <x v="8"/>
    <n v="9103750705"/>
    <d v="2016-12-31T00:00:00"/>
    <s v="DTA"/>
    <s v="TALOJA"/>
    <s v="DIRECT"/>
    <s v="CARGIL INTERNATIONAL TRADING PTE LTD."/>
    <s v="USA"/>
    <s v="ADVANCE"/>
    <s v="CIF"/>
    <s v="SATRTD - HXADECAN-1-OL (CETYL ALCHL) FATTY ALCOHOL VEGAROL 1698 (CETYL ALCOHOL) NF, PASTILLES FORM"/>
    <s v="2905.17.00"/>
    <n v="18.14"/>
    <s v="MT"/>
    <s v="USD"/>
    <n v="1493"/>
    <n v="27083.02"/>
    <n v="8.94"/>
    <n v="1400"/>
    <n v="0"/>
    <n v="0"/>
    <s v="Nhava-sheva"/>
    <m/>
    <n v="67.7"/>
    <m/>
    <n v="3038859"/>
    <d v="2016-12-24T00:00:00"/>
    <s v="BKID0000160170152333"/>
    <d v="2017-02-08T00:00:00"/>
    <s v="0160FBC17000092"/>
    <n v="27083.02"/>
    <d v="2017-02-07T00:00:00"/>
    <m/>
  </r>
  <r>
    <n v="836"/>
    <s v="2016-17"/>
    <s v="VIL"/>
    <s v="VVF/TAL/EXP/0793/16-17"/>
    <d v="2016-12-24T00:00:00"/>
    <x v="8"/>
    <n v="9103750708"/>
    <d v="2016-12-31T00:00:00"/>
    <s v="DTA"/>
    <s v="TALOJA"/>
    <s v="DIRECT"/>
    <s v="CARGIL INTERNATIONAL TRADING PTE LTD."/>
    <s v="USA"/>
    <s v="ADVANCE"/>
    <s v="CIF"/>
    <s v="SATRTD - HXADECAN-1-OL (CETYL ALCHL) FATTY ALCOHOL VEGAROL 1698 (CETYL ALCOHOL) NF, PASTILLES"/>
    <s v="2905.17.00"/>
    <n v="39.688000000000002"/>
    <s v="MT"/>
    <s v="USD"/>
    <n v="1493"/>
    <n v="59254.184000000001"/>
    <n v="19.55"/>
    <n v="3270"/>
    <n v="0"/>
    <n v="0"/>
    <s v="Nhava-sheva"/>
    <m/>
    <n v="67.7"/>
    <m/>
    <n v="3038862"/>
    <d v="2016-12-24T00:00:00"/>
    <s v="BKID0000160170152336"/>
    <d v="2017-02-08T00:00:00"/>
    <s v="0160FBC17000095"/>
    <n v="59254.18"/>
    <d v="2017-02-07T00:00:00"/>
    <m/>
  </r>
  <r>
    <n v="837"/>
    <s v="2016-17"/>
    <s v="VIL"/>
    <s v="VVF/TAL/EXP/0794/16-17"/>
    <d v="2016-12-24T00:00:00"/>
    <x v="8"/>
    <n v="9103750704"/>
    <d v="2016-12-31T00:00:00"/>
    <s v="DTA"/>
    <s v="TALOJA"/>
    <s v="DIRECT"/>
    <s v="AL ITTIHAD INTERNATIONAL CHEMICALS TRADING LLC"/>
    <s v="UAE"/>
    <s v="50% Adv &amp; 50% CAD"/>
    <s v="CIF"/>
    <s v="SATRTD - HXADECAN-1-OL (CETYL ALCHL) FATTY ALCOHOL VEGAROL 1698 (CETYL ALCOHOL) PASTILLES FORM"/>
    <s v="2905.17.00"/>
    <n v="16"/>
    <s v="MT"/>
    <s v="USD"/>
    <n v="1380"/>
    <n v="22080"/>
    <n v="7.29"/>
    <n v="200"/>
    <n v="0"/>
    <n v="0"/>
    <s v="Nhava-sheva"/>
    <m/>
    <n v="67.7"/>
    <m/>
    <n v="3038857"/>
    <d v="2016-12-24T00:00:00"/>
    <m/>
    <m/>
    <m/>
    <m/>
    <m/>
    <m/>
  </r>
  <r>
    <n v="838"/>
    <s v="2016-17"/>
    <s v="VIL"/>
    <s v="VVF/TAL/EXP/0795/16-17"/>
    <d v="2016-12-24T00:00:00"/>
    <x v="8"/>
    <n v="9103750703"/>
    <d v="2017-01-03T00:00:00"/>
    <s v="DTA"/>
    <s v="TALOJA"/>
    <s v="DIRECT"/>
    <s v="PMC BIOGENIX (KOREA) LTD."/>
    <s v="South Korea"/>
    <s v="90 Days from B/L date"/>
    <s v="CIF"/>
    <s v="OTHER UNSATRTD ACYCLC, MONOCRBOXYLC ACDS DISTILLED FATTY ACID - C22 (ERUCIC ACID 90%)"/>
    <s v="2916.19.90"/>
    <n v="39.31"/>
    <s v="MT"/>
    <s v="USD"/>
    <n v="2935"/>
    <n v="115374.85"/>
    <n v="38.07"/>
    <n v="200"/>
    <n v="0"/>
    <n v="0"/>
    <s v="Nhava-sheva"/>
    <n v="115136.78"/>
    <n v="67.7"/>
    <m/>
    <n v="3038837"/>
    <d v="2016-12-24T00:00:00"/>
    <m/>
    <m/>
    <m/>
    <m/>
    <m/>
    <m/>
  </r>
  <r>
    <n v="839"/>
    <s v="2016-17"/>
    <s v="VIL"/>
    <s v="VVF/TAL/EXP/0796/16-17"/>
    <d v="2016-12-26T00:00:00"/>
    <x v="8"/>
    <n v="9103750709"/>
    <d v="2016-12-31T00:00:00"/>
    <s v="DTA"/>
    <s v="TALOJA"/>
    <s v="DIRECT"/>
    <s v="CARGIL INTERNATIONAL TRADING PTE LTD."/>
    <s v="USA"/>
    <s v="ADVANCE"/>
    <s v="CIF"/>
    <s v="SATRTD - HXADECAN-1-OL (CETYL ALCHL) FATTY ALCOHOL VEGAROL 1698 (CETYL ALCOHOL) NF, PASTILLES FORM"/>
    <s v="2905.17.00"/>
    <n v="39.688000000000002"/>
    <s v="MT"/>
    <s v="USD"/>
    <n v="1477"/>
    <n v="58619.176000000007"/>
    <n v="19.34"/>
    <n v="2800"/>
    <n v="0"/>
    <n v="0"/>
    <s v="Nhava-sheva"/>
    <m/>
    <n v="67.7"/>
    <m/>
    <n v="3055479"/>
    <d v="2016-12-26T00:00:00"/>
    <s v="BKID0000160170152337"/>
    <d v="2017-02-08T00:00:00"/>
    <s v="0160FBC17000096"/>
    <n v="58619.18"/>
    <d v="2017-02-07T00:00:00"/>
    <m/>
  </r>
  <r>
    <n v="840"/>
    <s v="2016-17"/>
    <s v="VIL"/>
    <s v="VVF/TAL/EXP/0797/16-17"/>
    <d v="2016-12-26T00:00:00"/>
    <x v="8"/>
    <n v="9103750711"/>
    <d v="2016-12-31T00:00:00"/>
    <s v="DTA"/>
    <s v="TALOJA"/>
    <s v="DIRECT"/>
    <s v="UPCITY INTERNATIONAL LIMITED."/>
    <s v="CHINA"/>
    <s v="LC AT SIGHT"/>
    <s v="CIF"/>
    <s v="OTHER DISTILLED FATTY ACID - C6 (CAPROIC ACID 50%)"/>
    <s v="3823.19.00"/>
    <n v="14.4"/>
    <s v="MT"/>
    <s v="USD"/>
    <n v="1000"/>
    <n v="14400"/>
    <n v="4.75"/>
    <n v="100"/>
    <n v="0"/>
    <n v="0"/>
    <s v="Nhava-sheva"/>
    <n v="14295.25"/>
    <n v="67.7"/>
    <m/>
    <n v="3055477"/>
    <d v="2016-12-26T00:00:00"/>
    <s v="BKDN0461162100533506"/>
    <d v="2017-03-06T00:00:00"/>
    <s v="116217XSC000056"/>
    <n v="14400"/>
    <d v="2017-01-23T00:00:00"/>
    <m/>
  </r>
  <r>
    <n v="841"/>
    <s v="2016-17"/>
    <s v="VIL"/>
    <s v="VVF/TAL/EXP/0798/16-17"/>
    <d v="2016-12-26T00:00:00"/>
    <x v="8"/>
    <n v="9103750712"/>
    <d v="2016-12-31T00:00:00"/>
    <s v="DTA"/>
    <s v="TALOJA"/>
    <s v="DIRECT"/>
    <s v="UPCITY INTERNATIONAL LIMITED."/>
    <s v="CHINA"/>
    <s v="LC AT SIGHT"/>
    <s v="CIF"/>
    <s v="OTHER DISTILLED FATTY ACID - C6 (CAPROIC ACID 50%)"/>
    <s v="3823.19.00"/>
    <n v="14.4"/>
    <s v="MT"/>
    <s v="USD"/>
    <n v="1000"/>
    <n v="14400"/>
    <n v="4.75"/>
    <n v="100"/>
    <n v="0"/>
    <n v="0"/>
    <s v="Nhava-sheva"/>
    <n v="14295.25"/>
    <n v="67.7"/>
    <m/>
    <n v="3055483"/>
    <d v="2016-12-26T00:00:00"/>
    <s v="BKDN0461162100533385"/>
    <d v="2017-03-06T00:00:00"/>
    <s v="116217XSC000057"/>
    <n v="14400"/>
    <d v="2017-01-25T00:00:00"/>
    <m/>
  </r>
  <r>
    <n v="842"/>
    <s v="2016-17"/>
    <s v="VIL"/>
    <s v="VVF/TAL/EXP/0799/16-17"/>
    <d v="2016-12-26T00:00:00"/>
    <x v="8"/>
    <n v="9103750710"/>
    <d v="2017-01-05T00:00:00"/>
    <s v="DTA"/>
    <s v="TALOJA"/>
    <s v="DIRECT"/>
    <s v="ILMOR KIMYA TEKSTIL SANAYI VE TIC. LTD. STI"/>
    <s v="TURKEY"/>
    <s v="100% CAD"/>
    <s v="CIF"/>
    <s v="OTHER INDUSTRIAL FATTY ALCOHOL VEGAROL 1618 TA (CETO STEARYL ALCOHOL) PASTILLES FORM / SATRTD - HXADECAN-1-OL (CETYL ALCHL) FATTY ALCOHOL VEGAROL 1698 (CETYL ALCOHOL) PASTILLES FORM / SATRTD - OCTDECN-1-OL (STRYL ALCHL) FATTY ALCOHOL VEGAROL 1898 (STEARYL ALCOHOL) PASTILLES FORM"/>
    <s v="3823.70.90 / 2905.17.00"/>
    <n v="16"/>
    <s v="MT"/>
    <s v="USD"/>
    <n v="0"/>
    <n v="23090"/>
    <n v="7.62"/>
    <n v="650"/>
    <n v="0"/>
    <n v="0"/>
    <s v="Nhava-sheva"/>
    <m/>
    <n v="67.7"/>
    <m/>
    <n v="3057255"/>
    <d v="2016-12-26T00:00:00"/>
    <m/>
    <m/>
    <m/>
    <m/>
    <m/>
    <m/>
  </r>
  <r>
    <n v="843"/>
    <s v="2016-17"/>
    <s v="VIL"/>
    <s v="VVF/TAL/EXP/0800/16-17"/>
    <d v="2016-12-26T00:00:00"/>
    <x v="8"/>
    <n v="9103750713"/>
    <d v="2016-12-30T00:00:00"/>
    <s v="DTA"/>
    <s v="TALOJA"/>
    <s v="DIRECT"/>
    <s v="CARGIL INTERNATIONAL TRADING PTE LTD."/>
    <s v="USA"/>
    <s v="ADVANCE"/>
    <s v="CIF"/>
    <s v="SATRTD - HXADECAN-1-OL (CETYL ALCHL) FATTY ALCOHOL VEGAROL 1698 (CETYL ALCOHOL) NF, PASTILLES FORM"/>
    <s v="2905.17.00"/>
    <n v="39.688000000000002"/>
    <s v="MT"/>
    <s v="USD"/>
    <n v="1512"/>
    <n v="60008.256000000001"/>
    <n v="19.8"/>
    <n v="4000"/>
    <n v="0"/>
    <n v="0"/>
    <s v="Nhava-sheva"/>
    <m/>
    <n v="67.7"/>
    <m/>
    <n v="3062665"/>
    <d v="2016-12-26T00:00:00"/>
    <s v="BKID0000160170152334"/>
    <d v="2017-02-08T00:00:00"/>
    <s v="0160FBC17000093"/>
    <n v="60008.26"/>
    <d v="2017-02-07T00:00:00"/>
    <m/>
  </r>
  <r>
    <n v="844"/>
    <s v="2016-17"/>
    <s v="VIL"/>
    <s v="VVF/TAL/EXP/0801/16-17"/>
    <d v="2016-12-26T00:00:00"/>
    <x v="8"/>
    <n v="9103750714"/>
    <d v="2016-12-31T00:00:00"/>
    <s v="DTA"/>
    <s v="TALOJA"/>
    <s v="DIRECT"/>
    <s v="CARGIL INTERNATIONAL TRADING PTE LTD"/>
    <s v="USA"/>
    <s v="ADVANCE"/>
    <s v="CIF"/>
    <s v="OTHER INDUSTRIAL FATTY ALCOHOL VEGAROL 1618 50:50 (CETO STEARYL ALCOHOL) NF, PASTILLES FORM"/>
    <s v="3823.70.90"/>
    <n v="18.14"/>
    <s v="MT"/>
    <s v="USD"/>
    <n v="1473"/>
    <n v="26720.22"/>
    <n v="8.82"/>
    <n v="1400"/>
    <n v="0"/>
    <n v="0"/>
    <s v="Nhava-sheva"/>
    <m/>
    <n v="67.7"/>
    <m/>
    <n v="3062577"/>
    <d v="2016-12-26T00:00:00"/>
    <s v="BKID0000160170152335"/>
    <d v="2017-02-08T00:00:00"/>
    <s v="0160FBC17000094"/>
    <n v="26720.22"/>
    <d v="2017-02-07T00:00:00"/>
    <m/>
  </r>
  <r>
    <n v="845"/>
    <s v="2016-17"/>
    <s v="VIL"/>
    <s v="VVF/TAL/EXP/0802/16-17"/>
    <d v="2016-12-27T00:00:00"/>
    <x v="8"/>
    <n v="9103750717"/>
    <d v="2017-01-05T00:00:00"/>
    <s v="DTA"/>
    <s v="TALOJA"/>
    <s v="DIRECT"/>
    <s v="DARIC MATERIALS AND TRADING"/>
    <s v="IRAN"/>
    <s v="LC AT SIGHT"/>
    <s v="CFR"/>
    <s v="OTHER INDUSTRIAL FATTY ALCOHOL VEGAROL 1618 TA (CETO STEARYL ALCOHOL) PASTILLES FORM"/>
    <s v="3823.70.90"/>
    <n v="16"/>
    <s v="MT"/>
    <s v="INR"/>
    <n v="91479"/>
    <n v="1463664"/>
    <n v="0"/>
    <n v="4690"/>
    <n v="0"/>
    <n v="31934.400000000001"/>
    <s v="Nhava-sheva"/>
    <m/>
    <n v="67.7"/>
    <m/>
    <n v="3084655"/>
    <d v="2016-12-27T00:00:00"/>
    <m/>
    <m/>
    <m/>
    <m/>
    <m/>
    <m/>
  </r>
  <r>
    <n v="846"/>
    <s v="2016-17"/>
    <s v="VIL"/>
    <s v="VVF/TAL/EXP/0803/16-17"/>
    <s v="28.12.2016"/>
    <x v="8"/>
    <n v="9103750715"/>
    <d v="2016-12-30T00:00:00"/>
    <m/>
    <m/>
    <m/>
    <m/>
    <m/>
    <m/>
    <m/>
    <m/>
    <m/>
    <m/>
    <s v="MT"/>
    <m/>
    <m/>
    <n v="0"/>
    <m/>
    <m/>
    <m/>
    <m/>
    <m/>
    <m/>
    <n v="67.7"/>
    <m/>
    <n v="3099044"/>
    <d v="2016-12-28T00:00:00"/>
    <s v="BKDN0461162100533434"/>
    <d v="2017-03-06T00:00:00"/>
    <s v="116217XSC000090"/>
    <n v="34320"/>
    <d v="2017-02-01T00:00:00"/>
    <m/>
  </r>
  <r>
    <n v="847"/>
    <s v="2016-17"/>
    <s v="VIL"/>
    <s v="VVF/TAL/EXP/0804/16-17"/>
    <d v="2016-12-28T00:00:00"/>
    <x v="8"/>
    <n v="9103750716"/>
    <d v="2016-12-30T00:00:00"/>
    <m/>
    <m/>
    <m/>
    <s v="GALIL CHEMICALS LTD"/>
    <s v="ISRAEL"/>
    <s v="60 Days from B/L date"/>
    <s v="CIF"/>
    <s v="OTHER INDUSTRIAL FATTY ALCOHOL VEGAROL 1618 TA (CETO STEARYL ALCOHOL 30:70) PASTILLES FORM"/>
    <s v="3823.70.90"/>
    <n v="24"/>
    <s v="MT"/>
    <s v="USD"/>
    <n v="1405"/>
    <n v="33720"/>
    <n v="11.13"/>
    <n v="1050"/>
    <n v="0"/>
    <n v="0"/>
    <s v="Nhava-sheva"/>
    <m/>
    <n v="67.7"/>
    <m/>
    <n v="3104264"/>
    <d v="2016-12-28T00:00:00"/>
    <m/>
    <m/>
    <m/>
    <m/>
    <m/>
    <m/>
  </r>
  <r>
    <n v="848"/>
    <s v="2016-17"/>
    <s v="VIL"/>
    <s v="VVF/TAL/EXP/0805/16-17"/>
    <d v="2016-12-28T00:00:00"/>
    <x v="8"/>
    <n v="9103750718"/>
    <d v="2017-01-05T00:00:00"/>
    <m/>
    <m/>
    <m/>
    <s v="DARIC MATERIALS AND TRADING"/>
    <s v="IRAN"/>
    <s v="LC AT SIGHT"/>
    <s v="CFR"/>
    <s v="OTHER INDUSTRIAL FATTY ALCOHOL VEGAROL 1618 TA (CETO STEARYL ALCOHOL) PASTILLES FORM"/>
    <s v="3823.70.90"/>
    <n v="48"/>
    <s v="MT"/>
    <s v="USD"/>
    <n v="91479"/>
    <n v="4390992"/>
    <n v="0"/>
    <n v="14070"/>
    <n v="0"/>
    <n v="95803.199999999997"/>
    <s v="Nhava-sheva"/>
    <m/>
    <n v="67.7"/>
    <m/>
    <n v="3110305"/>
    <d v="2016-12-28T00:00:00"/>
    <m/>
    <m/>
    <m/>
    <m/>
    <m/>
    <m/>
  </r>
  <r>
    <n v="849"/>
    <s v="2016-17"/>
    <s v="VIL"/>
    <s v="VVF/TAL/EXP/0806/16-17"/>
    <d v="2016-12-28T00:00:00"/>
    <x v="8"/>
    <n v="9103750719"/>
    <d v="2017-01-02T00:00:00"/>
    <m/>
    <m/>
    <m/>
    <s v="IXOM PERU S.A.C."/>
    <s v="PERU"/>
    <s v="60 Days from B/L date"/>
    <s v="CFR"/>
    <s v="SATRTD - HXADECAN-1-OL (CETYL ALCHL) FATTY ALCOHOL VEGAROL 1698 (CETYL ALCOHOL) PASTILLES FORM"/>
    <s v="2905.17.00"/>
    <n v="24"/>
    <s v="MT"/>
    <s v="USD"/>
    <n v="1495"/>
    <n v="35880"/>
    <n v="0"/>
    <n v="1740"/>
    <n v="0"/>
    <n v="0"/>
    <s v="Nhava-sheva"/>
    <m/>
    <n v="67.7"/>
    <m/>
    <n v="3110880"/>
    <d v="2016-12-28T00:00:00"/>
    <m/>
    <m/>
    <m/>
    <m/>
    <m/>
    <m/>
  </r>
  <r>
    <n v="850"/>
    <s v="2016-17"/>
    <s v="VIL"/>
    <s v="VVF/TAL/EXP/0807/16-17"/>
    <d v="2016-12-28T00:00:00"/>
    <x v="8"/>
    <n v="9103750720"/>
    <d v="2017-01-02T00:00:00"/>
    <m/>
    <m/>
    <m/>
    <s v="VVF LLC.,"/>
    <s v="MEXICO"/>
    <s v="90 Days from B/L date"/>
    <s v="CIF"/>
    <s v="OTHER INDUSTRIAL FATTY ALCOHOL VEGAROL 1618 50:50 (MB) (CETO STEARYL ALCOHOL) NF, PASTILLES FORM"/>
    <s v="3823.70.90"/>
    <n v="20"/>
    <s v="MT"/>
    <s v="USD"/>
    <n v="1424"/>
    <n v="28480"/>
    <n v="9.4"/>
    <n v="1200"/>
    <n v="0"/>
    <n v="0"/>
    <s v="Nhava-sheva"/>
    <m/>
    <n v="67.7"/>
    <m/>
    <n v="3115825"/>
    <d v="2016-12-28T00:00:00"/>
    <m/>
    <m/>
    <m/>
    <m/>
    <m/>
    <m/>
  </r>
  <r>
    <n v="851"/>
    <s v="2016-17"/>
    <s v="VIL"/>
    <s v="VVF/TAL/EXP/0808/16-17"/>
    <d v="2016-12-28T00:00:00"/>
    <x v="8"/>
    <n v="9103750721"/>
    <d v="2017-01-03T00:00:00"/>
    <m/>
    <m/>
    <m/>
    <s v="VVF LLC.,"/>
    <s v="USA"/>
    <s v="90 Days from B/L date"/>
    <s v="CIF"/>
    <s v="GLYCEROL GLYCERINE USP (REFINED GLYCERINE MIN. 99.5% USP)"/>
    <s v="2905.45.00"/>
    <n v="19.77"/>
    <s v="MT"/>
    <s v="USD"/>
    <n v="918.5"/>
    <n v="18158.744999999999"/>
    <n v="5.99"/>
    <n v="3600"/>
    <n v="0"/>
    <n v="0"/>
    <s v="Nhava-sheva"/>
    <m/>
    <n v="67.7"/>
    <m/>
    <n v="3115871"/>
    <d v="2016-12-28T00:00:00"/>
    <m/>
    <m/>
    <m/>
    <m/>
    <m/>
    <m/>
  </r>
  <r>
    <n v="852"/>
    <s v="2016-17"/>
    <s v="VIL"/>
    <s v="VVF/TAL/EXP/0809/16-17"/>
    <d v="2016-12-28T00:00:00"/>
    <x v="8"/>
    <n v="9103750723"/>
    <d v="2017-01-04T00:00:00"/>
    <m/>
    <m/>
    <m/>
    <s v="VVF LLC.,"/>
    <s v="USA"/>
    <s v="90 Days from B/L date"/>
    <s v="CIF"/>
    <s v="SATRTD - HXADECAN-1-OL (CETYL ALCHL) FATTY ALCOHOL VEGAROL 1698 (MB) (CETYL ALCOHOL) NF"/>
    <s v="2905.17.00"/>
    <n v="18.143999999999998"/>
    <s v="MT"/>
    <s v="USD"/>
    <n v="1427"/>
    <n v="25891.487999999998"/>
    <n v="8.5399999999999991"/>
    <n v="1400"/>
    <n v="0"/>
    <n v="0"/>
    <s v="Nhava-sheva"/>
    <m/>
    <n v="67.7"/>
    <m/>
    <n v="3115820"/>
    <d v="2016-12-28T00:00:00"/>
    <m/>
    <m/>
    <m/>
    <m/>
    <m/>
    <m/>
  </r>
  <r>
    <n v="853"/>
    <s v="2016-17"/>
    <s v="VIL"/>
    <s v="VVF/TAL/EXP/0810/16-17"/>
    <s v="29.12.2016"/>
    <x v="8"/>
    <m/>
    <m/>
    <m/>
    <m/>
    <m/>
    <m/>
    <m/>
    <m/>
    <m/>
    <m/>
    <m/>
    <m/>
    <s v="MT"/>
    <m/>
    <m/>
    <n v="0"/>
    <m/>
    <m/>
    <m/>
    <m/>
    <m/>
    <m/>
    <n v="67.7"/>
    <m/>
    <m/>
    <m/>
    <m/>
    <m/>
    <m/>
    <m/>
    <m/>
    <m/>
  </r>
  <r>
    <n v="854"/>
    <s v="2016-17"/>
    <s v="VIL"/>
    <s v="VVF/TAL/EXP/0811/16-17"/>
    <d v="2016-12-29T00:00:00"/>
    <x v="8"/>
    <n v="9103750722"/>
    <d v="2017-01-03T00:00:00"/>
    <m/>
    <m/>
    <m/>
    <s v="VVF LLC.,"/>
    <s v="USA"/>
    <s v="90 Days from B/L date"/>
    <s v="CIF"/>
    <s v="GLYCEROL GLYCERINE USP (REFINED GLYCERINE MIN. 99.5% USP)"/>
    <s v="2905.45.00"/>
    <n v="19.8"/>
    <s v="MT"/>
    <s v="USD"/>
    <n v="918.5"/>
    <n v="18186.3"/>
    <n v="6"/>
    <n v="3600"/>
    <n v="0"/>
    <n v="0"/>
    <s v="Nhava-sheva"/>
    <m/>
    <n v="67.7"/>
    <m/>
    <n v="3130889"/>
    <d v="2016-12-29T00:00:00"/>
    <m/>
    <m/>
    <m/>
    <m/>
    <m/>
    <m/>
  </r>
  <r>
    <n v="855"/>
    <s v="2016-17"/>
    <s v="VIL"/>
    <s v="VVF/TAL/EXP/0812/16-17"/>
    <d v="2016-12-29T00:00:00"/>
    <x v="8"/>
    <n v="9103750724"/>
    <d v="2017-01-04T00:00:00"/>
    <m/>
    <m/>
    <m/>
    <s v="VVF LLC.,"/>
    <s v="USA"/>
    <s v="90 Days from B/L date"/>
    <s v="CIF"/>
    <s v="SATRTD - HXADECAN-1-OL (CETYL ALCHL) FATTY ALCOHOL VEGAROL 1698 (CETYL ALCOHOL)"/>
    <s v="2905.17.00"/>
    <n v="18.143999999999998"/>
    <s v="MT"/>
    <s v="USD"/>
    <n v="1427"/>
    <n v="25891.487999999998"/>
    <n v="8.5399999999999991"/>
    <n v="1400"/>
    <n v="0"/>
    <n v="0"/>
    <s v="Nhava-sheva"/>
    <m/>
    <n v="67.7"/>
    <m/>
    <n v="3133975"/>
    <d v="2016-12-29T00:00:00"/>
    <m/>
    <m/>
    <m/>
    <m/>
    <m/>
    <m/>
  </r>
  <r>
    <n v="856"/>
    <s v="2016-17"/>
    <s v="VIL"/>
    <s v="VVF/TAL/EXP/0813/16-17"/>
    <d v="2016-12-29T00:00:00"/>
    <x v="8"/>
    <n v="9103750726"/>
    <d v="2017-01-05T00:00:00"/>
    <m/>
    <m/>
    <m/>
    <s v="SAINA HYGENIC INDUSTRIES CO"/>
    <s v="IRAN"/>
    <s v="LC AT SIGHT"/>
    <s v="CFR"/>
    <s v="OTHER INDUSTRIAL FATTY ALCOHOL FATTY ALCOHOL C1214 (LAURYL MYRISTYL ALCOHOL)"/>
    <s v="3823.70.90"/>
    <n v="206.73"/>
    <s v="MT"/>
    <s v="INR"/>
    <n v="116702"/>
    <n v="24125804.459999997"/>
    <n v="0"/>
    <n v="276375"/>
    <n v="0"/>
    <n v="346686.21"/>
    <s v="Nhava-sheva"/>
    <m/>
    <n v="67.7"/>
    <m/>
    <n v="3140251"/>
    <d v="2016-12-29T00:00:00"/>
    <m/>
    <m/>
    <m/>
    <m/>
    <m/>
    <m/>
  </r>
  <r>
    <n v="857"/>
    <s v="2016-17"/>
    <s v="VIL"/>
    <s v="VVF/TAL/EXP/0814/16-17"/>
    <d v="2016-12-29T00:00:00"/>
    <x v="8"/>
    <n v="9103750730"/>
    <d v="2017-01-01T00:00:00"/>
    <m/>
    <m/>
    <m/>
    <s v="VVF LLC.,"/>
    <s v="USA"/>
    <s v="90 Days from B/L date"/>
    <s v="CIF"/>
    <s v="OTHER INDUSTRIAL FATTY ALCOHOL VEGAROL 1618 TA (CETO STEARYL ALCOHOL) PASTILLES FORM"/>
    <s v="3823.70.90"/>
    <n v="20"/>
    <s v="MT"/>
    <s v="USD"/>
    <n v="1440"/>
    <n v="28800"/>
    <n v="9.5"/>
    <n v="1800"/>
    <n v="0"/>
    <n v="0"/>
    <s v="Nhava-sheva"/>
    <m/>
    <n v="67.7"/>
    <m/>
    <n v="3141988"/>
    <d v="2016-12-29T00:00:00"/>
    <m/>
    <m/>
    <m/>
    <m/>
    <m/>
    <m/>
  </r>
  <r>
    <n v="858"/>
    <s v="2016-17"/>
    <s v="VIL"/>
    <s v="VVF/TAL/EXP/0815/16-17"/>
    <d v="2016-12-29T00:00:00"/>
    <x v="8"/>
    <n v="9103750725"/>
    <d v="2017-01-07T00:00:00"/>
    <m/>
    <m/>
    <m/>
    <s v="INDUSTRIAL QUIMICA LASEM, S.A.U."/>
    <s v="SPAIN"/>
    <s v="30 Days from B/L date"/>
    <s v="FOB"/>
    <s v="SATRTD - HXADECAN-1-OL (CETYL ALCHL) FATTY ALCOHOL VEGAROL 1698 (CETYL ALCOHOL)"/>
    <s v="2905.17.00"/>
    <n v="3.6"/>
    <s v="MT"/>
    <s v="USD"/>
    <n v="1420"/>
    <n v="5112"/>
    <n v="0"/>
    <n v="0"/>
    <n v="0"/>
    <n v="0"/>
    <s v="Nhava-sheva"/>
    <m/>
    <n v="67.7"/>
    <m/>
    <n v="3141841"/>
    <d v="2016-12-29T00:00:00"/>
    <s v="BKDN0461162100533381"/>
    <d v="2017-03-06T00:00:00"/>
    <s v="116217XUC000195"/>
    <n v="5112"/>
    <d v="2017-02-16T00:00:00"/>
    <m/>
  </r>
  <r>
    <n v="859"/>
    <s v="2016-17"/>
    <s v="VIL"/>
    <s v="VVF/TAL/EXP/0816/16-17"/>
    <d v="2017-12-30T00:00:00"/>
    <x v="8"/>
    <n v="9103750727"/>
    <d v="2017-01-02T00:00:00"/>
    <m/>
    <m/>
    <m/>
    <s v="IXOM COLOMBIA SAS"/>
    <s v="COLOMBIA"/>
    <s v="60 Days from B/L date"/>
    <s v="CFR"/>
    <s v="OTHER DISTILLED FATTY ACID C8/C10 (CAPRYLIC CAPRIC ACID)"/>
    <s v="3823.19.00"/>
    <n v="5.04"/>
    <s v="MT"/>
    <s v="USD"/>
    <n v="4256"/>
    <n v="21450.240000000002"/>
    <n v="0"/>
    <n v="200"/>
    <n v="0"/>
    <n v="0"/>
    <s v="Nhava-sheva"/>
    <n v="21250.240000000002"/>
    <n v="67.7"/>
    <m/>
    <n v="3148450"/>
    <d v="2016-12-30T00:00:00"/>
    <m/>
    <m/>
    <m/>
    <m/>
    <m/>
    <m/>
  </r>
  <r>
    <n v="860"/>
    <s v="2016-17"/>
    <s v="VIL"/>
    <s v="VVF/TAL/EXP/0817/16-17"/>
    <s v="30.12.2016"/>
    <x v="9"/>
    <s v="9103750728-29"/>
    <d v="2017-01-14T00:00:00"/>
    <m/>
    <m/>
    <m/>
    <m/>
    <m/>
    <m/>
    <m/>
    <m/>
    <m/>
    <m/>
    <s v="MT"/>
    <m/>
    <m/>
    <n v="0"/>
    <m/>
    <m/>
    <m/>
    <m/>
    <s v="Nhava-sheva"/>
    <m/>
    <n v="67.7"/>
    <m/>
    <m/>
    <m/>
    <m/>
    <m/>
    <m/>
    <m/>
    <m/>
    <m/>
  </r>
  <r>
    <n v="861"/>
    <s v="2016-17"/>
    <s v="VIL"/>
    <s v="VVF/TAL/EXP/0818/16-17"/>
    <d v="2016-12-30T00:00:00"/>
    <x v="8"/>
    <n v="9103750731"/>
    <d v="2017-01-01T00:00:00"/>
    <m/>
    <m/>
    <m/>
    <s v="VVF LLC.,"/>
    <s v="USA"/>
    <s v="90 Days from B/L date"/>
    <s v="CIF"/>
    <s v="OTHER INDUSTRIAL FATTY ALCOHOL VEGAROL 1618 TA (CETO STEARYL ALCOHOL) PASTILLES FORM"/>
    <s v="3823.70.90"/>
    <n v="20"/>
    <s v="MT"/>
    <s v="USD"/>
    <n v="1440"/>
    <n v="28800"/>
    <n v="9.5"/>
    <n v="1800"/>
    <n v="0"/>
    <n v="0"/>
    <s v="Nhava-sheva"/>
    <m/>
    <n v="67.7"/>
    <m/>
    <n v="3164052"/>
    <d v="2016-12-30T00:00:00"/>
    <m/>
    <m/>
    <m/>
    <m/>
    <m/>
    <m/>
  </r>
  <r>
    <n v="862"/>
    <s v="2016-17"/>
    <s v="VIL"/>
    <s v="VVF/TAL/EXP/0819/16-17"/>
    <d v="2016-12-30T00:00:00"/>
    <x v="8"/>
    <n v="9103750732"/>
    <d v="2017-01-08T00:00:00"/>
    <m/>
    <m/>
    <m/>
    <s v="VVF LLC.,"/>
    <s v="USA"/>
    <s v="90 Days from B/L date"/>
    <s v="CIF"/>
    <s v="SATRTD - HXADECAN-1-OL (CETYL ALCHL) FATTY ALCOHOL VEGAROL 1698 MB (CETYL ALCOHOL)NF"/>
    <s v="2905.17.00"/>
    <n v="18.143999999999998"/>
    <s v="MT"/>
    <s v="USD"/>
    <n v="1468"/>
    <n v="26635.391999999996"/>
    <n v="8.7899999999999991"/>
    <n v="1400"/>
    <n v="0"/>
    <n v="0"/>
    <s v="Nhava-sheva"/>
    <m/>
    <n v="67.7"/>
    <m/>
    <n v="3164057"/>
    <d v="2016-12-30T00:00:00"/>
    <m/>
    <m/>
    <m/>
    <m/>
    <m/>
    <m/>
  </r>
  <r>
    <n v="863"/>
    <s v="2016-17"/>
    <s v="VIL"/>
    <s v="VVF/TAL/EXP/0820/16-17"/>
    <d v="2016-12-31T00:00:00"/>
    <x v="8"/>
    <n v="9103750733"/>
    <d v="2017-01-02T00:00:00"/>
    <m/>
    <m/>
    <m/>
    <s v="SIYEZA FINE CHEM (PTY) LTD"/>
    <s v="SOUTH AFRICA"/>
    <s v="100% CAD"/>
    <s v="CIF"/>
    <s v="OTHER INDUSTRIAL FATTY ALCOHOL VEGAROL 1618 TA (CETO STEARYL ALCOHOL) PASTILLES FORM"/>
    <s v="3823.70.90"/>
    <n v="16"/>
    <s v="MT"/>
    <s v="USD"/>
    <n v="1330"/>
    <n v="21280"/>
    <n v="7.02"/>
    <n v="570"/>
    <n v="0"/>
    <n v="0"/>
    <s v="Nhava-sheva"/>
    <m/>
    <n v="67.7"/>
    <m/>
    <n v="3176219"/>
    <d v="2016-12-31T00:00:00"/>
    <m/>
    <m/>
    <m/>
    <m/>
    <m/>
    <m/>
  </r>
  <r>
    <n v="864"/>
    <s v="2016-17"/>
    <s v="VIL"/>
    <s v="VVF/TAL/EXP/0821/16-17"/>
    <d v="2017-12-31T00:00:00"/>
    <x v="8"/>
    <n v="9103750734"/>
    <d v="2017-01-08T00:00:00"/>
    <m/>
    <m/>
    <m/>
    <s v="SURFACHEM LIMITED."/>
    <s v="brazil"/>
    <s v="ADVANCE"/>
    <s v="CIF"/>
    <s v="OTHER MYRISTIC ACID 99% PASTILLES FORM"/>
    <s v="2915.90.90"/>
    <n v="30.4"/>
    <s v="MT"/>
    <s v="USD"/>
    <n v="0"/>
    <n v="46560"/>
    <n v="15.36"/>
    <n v="1800"/>
    <n v="0"/>
    <n v="862.4"/>
    <s v="Nhava-sheva"/>
    <m/>
    <n v="67.7"/>
    <m/>
    <n v="3176200"/>
    <d v="2016-12-31T00:00:00"/>
    <m/>
    <m/>
    <m/>
    <m/>
    <m/>
    <m/>
  </r>
  <r>
    <n v="865"/>
    <s v="2016-17"/>
    <s v="VIL"/>
    <s v="VVF/TAL/EXP/0822/16-17"/>
    <d v="2017-12-31T00:00:00"/>
    <x v="8"/>
    <n v="9103750736"/>
    <d v="2017-01-05T00:00:00"/>
    <m/>
    <m/>
    <m/>
    <s v="HOBI KOZMETIK IMALAT SAN. TIC. A.S."/>
    <s v="TURKEY"/>
    <s v="100% CAD"/>
    <s v="CIF"/>
    <s v="OTHER INDUSTRIAL FATTY ALCOHOL VEGAROL 1618 TA (CETO STEARYL ALCOHOL) PASTILLES FORM"/>
    <s v="3823.70.90"/>
    <n v="16"/>
    <s v="MT"/>
    <s v="USD"/>
    <n v="1380"/>
    <n v="22080"/>
    <n v="7.29"/>
    <n v="525"/>
    <n v="0"/>
    <n v="0"/>
    <s v="Nhava-sheva"/>
    <m/>
    <n v="67.7"/>
    <m/>
    <n v="3183775"/>
    <d v="2016-12-31T00:00:00"/>
    <s v="BKDN0461162100533403"/>
    <d v="2017-03-06T00:00:00"/>
    <s v="116217XSC0000058"/>
    <n v="22080"/>
    <d v="2017-02-02T00:00:00"/>
    <m/>
  </r>
  <r>
    <n v="866"/>
    <s v="2016-17"/>
    <s v="VIL"/>
    <s v="VVF/TAL/EXP/0823/16-17"/>
    <d v="2017-12-31T00:00:00"/>
    <x v="8"/>
    <n v="9103750737"/>
    <d v="2017-01-05T00:00:00"/>
    <m/>
    <m/>
    <m/>
    <s v="INTERCHEM PRIMA MITRA PT."/>
    <s v="INDONESIA"/>
    <s v="LC AT SIGHT"/>
    <s v="CIF"/>
    <s v="OTHER INDUSTRIAL FATTY ALCOHOL VEGAROL 1618 50:50 (CETO STEARYL ALCOHOL 50:50) PASTILLES FORM"/>
    <s v="3823.70.90"/>
    <n v="10"/>
    <s v="MT"/>
    <s v="USD"/>
    <n v="1450"/>
    <n v="14500"/>
    <n v="4.79"/>
    <n v="50"/>
    <n v="0"/>
    <n v="0"/>
    <s v="Nhava-sheva"/>
    <m/>
    <n v="67.7"/>
    <m/>
    <n v="3182721"/>
    <d v="2016-12-31T00:00:00"/>
    <m/>
    <m/>
    <m/>
    <m/>
    <m/>
    <m/>
  </r>
  <r>
    <n v="867"/>
    <s v="2016-17"/>
    <s v="VIL"/>
    <s v="VVF/TAL/EXP/0824/16-17"/>
    <d v="2016-12-31T00:00:00"/>
    <x v="8"/>
    <n v="9103750735"/>
    <d v="2017-01-07T00:00:00"/>
    <m/>
    <m/>
    <m/>
    <s v="GALIL CHEMICALS LTD"/>
    <s v="IRAN"/>
    <s v="LC AT SIGHT"/>
    <s v="CFR"/>
    <s v="OTHER INDUSTRIAL FATTY ALCOHOL FATTY ALCOHOL C1214 (LAURYL MYRISTYL ALCOHOL)"/>
    <s v="3823.70.90"/>
    <n v="206.73"/>
    <s v="MT"/>
    <s v="INR"/>
    <n v="116702"/>
    <n v="24125804.459999997"/>
    <n v="0"/>
    <n v="276375"/>
    <n v="0"/>
    <n v="346686.21"/>
    <s v="Nhava-sheva"/>
    <m/>
    <n v="67.7"/>
    <m/>
    <n v="3184317"/>
    <d v="2016-12-31T00:00:00"/>
    <m/>
    <m/>
    <m/>
    <m/>
    <m/>
    <m/>
  </r>
  <r>
    <m/>
    <m/>
    <m/>
    <m/>
    <m/>
    <x v="9"/>
    <m/>
    <m/>
    <m/>
    <m/>
    <m/>
    <m/>
    <m/>
    <m/>
    <m/>
    <m/>
    <m/>
    <m/>
    <m/>
    <m/>
    <m/>
    <m/>
    <m/>
    <m/>
    <m/>
    <m/>
    <m/>
    <m/>
    <m/>
    <n v="2339093810.227689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4" firstHeaderRow="0" firstDataRow="1" firstDataCol="1"/>
  <pivotFields count="38">
    <pivotField showAll="0"/>
    <pivotField showAll="0"/>
    <pivotField showAll="0"/>
    <pivotField showAll="0"/>
    <pivotField showAll="0"/>
    <pivotField axis="axisRow" showAll="0">
      <items count="14">
        <item m="1" x="12"/>
        <item m="1" x="11"/>
        <item x="7"/>
        <item x="8"/>
        <item x="0"/>
        <item x="4"/>
        <item x="3"/>
        <item x="2"/>
        <item x="1"/>
        <item x="6"/>
        <item x="5"/>
        <item x="9"/>
        <item m="1"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ommercial Inv./SAP no." fld="6" subtotal="count" baseField="0" baseItem="0"/>
    <dataField name="Count of S/B NO." fld="30" subtotal="count" baseField="0" baseItem="0"/>
    <dataField name="Count of BRC Date" fld="3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abSelected="1" workbookViewId="0">
      <selection activeCell="B19" sqref="B19"/>
    </sheetView>
  </sheetViews>
  <sheetFormatPr defaultRowHeight="15" x14ac:dyDescent="0.25"/>
  <cols>
    <col min="1" max="1" width="13.140625" customWidth="1"/>
    <col min="2" max="2" width="31.5703125" bestFit="1" customWidth="1"/>
    <col min="3" max="3" width="16" bestFit="1" customWidth="1"/>
    <col min="4" max="4" width="17.28515625" bestFit="1" customWidth="1"/>
  </cols>
  <sheetData>
    <row r="3" spans="1:4" x14ac:dyDescent="0.25">
      <c r="A3" s="186" t="s">
        <v>2805</v>
      </c>
      <c r="B3" t="s">
        <v>2808</v>
      </c>
      <c r="C3" t="s">
        <v>2809</v>
      </c>
      <c r="D3" t="s">
        <v>3005</v>
      </c>
    </row>
    <row r="4" spans="1:4" x14ac:dyDescent="0.25">
      <c r="A4" s="187" t="s">
        <v>2451</v>
      </c>
      <c r="B4" s="188">
        <v>76</v>
      </c>
      <c r="C4" s="188">
        <v>75</v>
      </c>
      <c r="D4" s="188">
        <v>52</v>
      </c>
    </row>
    <row r="5" spans="1:4" x14ac:dyDescent="0.25">
      <c r="A5" s="187" t="s">
        <v>2625</v>
      </c>
      <c r="B5" s="188">
        <v>92</v>
      </c>
      <c r="C5" s="188">
        <v>76</v>
      </c>
      <c r="D5" s="188">
        <v>31</v>
      </c>
    </row>
    <row r="6" spans="1:4" x14ac:dyDescent="0.25">
      <c r="A6" s="187" t="s">
        <v>42</v>
      </c>
      <c r="B6" s="188">
        <v>94</v>
      </c>
      <c r="C6" s="188">
        <v>94</v>
      </c>
      <c r="D6" s="188">
        <v>91</v>
      </c>
    </row>
    <row r="7" spans="1:4" x14ac:dyDescent="0.25">
      <c r="A7" s="187" t="s">
        <v>1435</v>
      </c>
      <c r="B7" s="188">
        <v>82</v>
      </c>
      <c r="C7" s="188">
        <v>80</v>
      </c>
      <c r="D7" s="188">
        <v>56</v>
      </c>
    </row>
    <row r="8" spans="1:4" x14ac:dyDescent="0.25">
      <c r="A8" s="187" t="s">
        <v>1304</v>
      </c>
      <c r="B8" s="188">
        <v>105</v>
      </c>
      <c r="C8" s="188">
        <v>105</v>
      </c>
      <c r="D8" s="188">
        <v>72</v>
      </c>
    </row>
    <row r="9" spans="1:4" x14ac:dyDescent="0.25">
      <c r="A9" s="187" t="s">
        <v>895</v>
      </c>
      <c r="B9" s="188">
        <v>88</v>
      </c>
      <c r="C9" s="188">
        <v>88</v>
      </c>
      <c r="D9" s="188">
        <v>76</v>
      </c>
    </row>
    <row r="10" spans="1:4" x14ac:dyDescent="0.25">
      <c r="A10" s="187" t="s">
        <v>410</v>
      </c>
      <c r="B10" s="188">
        <v>104</v>
      </c>
      <c r="C10" s="188">
        <v>104</v>
      </c>
      <c r="D10" s="188">
        <v>82</v>
      </c>
    </row>
    <row r="11" spans="1:4" x14ac:dyDescent="0.25">
      <c r="A11" s="187" t="s">
        <v>2235</v>
      </c>
      <c r="B11" s="188">
        <v>111</v>
      </c>
      <c r="C11" s="188">
        <v>109</v>
      </c>
      <c r="D11" s="188">
        <v>56</v>
      </c>
    </row>
    <row r="12" spans="1:4" x14ac:dyDescent="0.25">
      <c r="A12" s="187" t="s">
        <v>2004</v>
      </c>
      <c r="B12" s="188">
        <v>113</v>
      </c>
      <c r="C12" s="188">
        <v>113</v>
      </c>
      <c r="D12" s="188">
        <v>84</v>
      </c>
    </row>
    <row r="13" spans="1:4" x14ac:dyDescent="0.25">
      <c r="A13" s="187" t="s">
        <v>2806</v>
      </c>
      <c r="B13" s="188">
        <v>1</v>
      </c>
      <c r="C13" s="188"/>
      <c r="D13" s="188"/>
    </row>
    <row r="14" spans="1:4" x14ac:dyDescent="0.25">
      <c r="A14" s="187" t="s">
        <v>2807</v>
      </c>
      <c r="B14" s="188">
        <v>866</v>
      </c>
      <c r="C14" s="188">
        <v>844</v>
      </c>
      <c r="D14" s="188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79"/>
  <sheetViews>
    <sheetView workbookViewId="0">
      <selection activeCell="AJ18" sqref="AJ18"/>
    </sheetView>
  </sheetViews>
  <sheetFormatPr defaultRowHeight="15" x14ac:dyDescent="0.25"/>
  <cols>
    <col min="1" max="1" width="6.85546875" style="175" customWidth="1"/>
    <col min="2" max="2" width="8.85546875" style="175" customWidth="1"/>
    <col min="3" max="3" width="6.85546875" style="175" customWidth="1"/>
    <col min="4" max="4" width="23.140625" style="176" customWidth="1"/>
    <col min="5" max="5" width="13.5703125" style="175" customWidth="1"/>
    <col min="6" max="6" width="11.42578125" style="175" customWidth="1"/>
    <col min="7" max="7" width="17.7109375" style="175" customWidth="1"/>
    <col min="8" max="8" width="11.140625" style="175" customWidth="1"/>
    <col min="9" max="9" width="7.5703125" style="175" customWidth="1"/>
    <col min="10" max="10" width="10.140625" style="175" customWidth="1"/>
    <col min="11" max="11" width="12.5703125" style="175" customWidth="1"/>
    <col min="12" max="12" width="33.7109375" style="176" customWidth="1"/>
    <col min="13" max="13" width="13.5703125" style="176" customWidth="1"/>
    <col min="14" max="14" width="20.28515625" style="176" customWidth="1"/>
    <col min="15" max="15" width="6.140625" style="175" customWidth="1"/>
    <col min="16" max="16" width="50.85546875" style="176" customWidth="1"/>
    <col min="17" max="17" width="11.42578125" style="175" customWidth="1"/>
    <col min="18" max="18" width="9.42578125" style="177" customWidth="1"/>
    <col min="19" max="19" width="5.5703125" style="175" customWidth="1"/>
    <col min="20" max="20" width="8.140625" style="175" customWidth="1"/>
    <col min="21" max="21" width="9.7109375" style="175" customWidth="1"/>
    <col min="22" max="22" width="14.140625" style="175" customWidth="1"/>
    <col min="23" max="23" width="10.7109375" style="175" customWidth="1"/>
    <col min="24" max="24" width="9.85546875" style="175" customWidth="1"/>
    <col min="25" max="25" width="6.7109375" style="175" customWidth="1"/>
    <col min="26" max="26" width="11.28515625" style="178" customWidth="1"/>
    <col min="27" max="27" width="16.5703125" style="175" customWidth="1"/>
    <col min="28" max="28" width="13.42578125" style="180" customWidth="1"/>
    <col min="29" max="29" width="8" style="181" customWidth="1"/>
    <col min="30" max="30" width="16" style="185" customWidth="1"/>
    <col min="31" max="31" width="10.7109375" style="175" customWidth="1"/>
    <col min="32" max="32" width="11.5703125" style="175" customWidth="1"/>
    <col min="33" max="33" width="23.28515625" style="175" customWidth="1"/>
    <col min="34" max="34" width="15.140625" style="179" customWidth="1"/>
    <col min="35" max="35" width="17.85546875" style="16" customWidth="1"/>
    <col min="36" max="36" width="13.28515625" style="183" customWidth="1"/>
    <col min="37" max="37" width="12.7109375" style="175" customWidth="1"/>
    <col min="38" max="38" width="15.140625" style="176" customWidth="1"/>
    <col min="39" max="16384" width="9.140625" style="175"/>
  </cols>
  <sheetData>
    <row r="1" spans="1:38" s="16" customFormat="1" ht="48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7" t="s">
        <v>11</v>
      </c>
      <c r="M1" s="8" t="s">
        <v>12</v>
      </c>
      <c r="N1" s="8" t="s">
        <v>13</v>
      </c>
      <c r="O1" s="5" t="s">
        <v>14</v>
      </c>
      <c r="P1" s="4" t="s">
        <v>15</v>
      </c>
      <c r="Q1" s="5" t="s">
        <v>16</v>
      </c>
      <c r="R1" s="9" t="s">
        <v>17</v>
      </c>
      <c r="S1" s="5" t="s">
        <v>18</v>
      </c>
      <c r="T1" s="6" t="s">
        <v>19</v>
      </c>
      <c r="U1" s="10" t="s">
        <v>20</v>
      </c>
      <c r="V1" s="11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2" t="s">
        <v>28</v>
      </c>
      <c r="AD1" s="13" t="s">
        <v>29</v>
      </c>
      <c r="AE1" s="6" t="s">
        <v>30</v>
      </c>
      <c r="AF1" s="6" t="s">
        <v>31</v>
      </c>
      <c r="AG1" s="6" t="s">
        <v>32</v>
      </c>
      <c r="AH1" s="14" t="s">
        <v>33</v>
      </c>
      <c r="AI1" s="6" t="s">
        <v>34</v>
      </c>
      <c r="AJ1" s="15" t="s">
        <v>35</v>
      </c>
      <c r="AK1" s="6" t="s">
        <v>36</v>
      </c>
      <c r="AL1" s="7" t="s">
        <v>37</v>
      </c>
    </row>
    <row r="2" spans="1:38" s="16" customFormat="1" ht="15" customHeight="1" x14ac:dyDescent="0.25">
      <c r="A2" s="17">
        <v>1</v>
      </c>
      <c r="B2" s="17" t="s">
        <v>38</v>
      </c>
      <c r="C2" s="17" t="s">
        <v>39</v>
      </c>
      <c r="D2" s="18" t="s">
        <v>40</v>
      </c>
      <c r="E2" s="19" t="s">
        <v>41</v>
      </c>
      <c r="F2" s="19" t="s">
        <v>42</v>
      </c>
      <c r="G2" s="20">
        <v>9103750001</v>
      </c>
      <c r="H2" s="19">
        <v>42468</v>
      </c>
      <c r="I2" s="19" t="s">
        <v>43</v>
      </c>
      <c r="J2" s="21" t="s">
        <v>44</v>
      </c>
      <c r="K2" s="21" t="s">
        <v>45</v>
      </c>
      <c r="L2" s="22" t="s">
        <v>46</v>
      </c>
      <c r="M2" s="22" t="s">
        <v>47</v>
      </c>
      <c r="N2" s="22" t="s">
        <v>48</v>
      </c>
      <c r="O2" s="23" t="s">
        <v>49</v>
      </c>
      <c r="P2" s="24" t="s">
        <v>50</v>
      </c>
      <c r="Q2" s="25">
        <v>29051700</v>
      </c>
      <c r="R2" s="27">
        <v>15.1</v>
      </c>
      <c r="S2" s="23" t="s">
        <v>51</v>
      </c>
      <c r="T2" s="23" t="s">
        <v>52</v>
      </c>
      <c r="U2" s="17">
        <v>0</v>
      </c>
      <c r="V2" s="28">
        <f>(10*1260+5.1*1600)</f>
        <v>20760</v>
      </c>
      <c r="W2" s="17">
        <v>0</v>
      </c>
      <c r="X2" s="17">
        <v>1500</v>
      </c>
      <c r="Y2" s="17">
        <v>0</v>
      </c>
      <c r="Z2" s="29">
        <v>0</v>
      </c>
      <c r="AA2" s="17" t="s">
        <v>53</v>
      </c>
      <c r="AB2" s="30">
        <f t="shared" ref="AB2:AB65" si="0">V2-W2-X2-Y2</f>
        <v>19260</v>
      </c>
      <c r="AC2" s="31">
        <v>66.400000000000006</v>
      </c>
      <c r="AD2" s="32">
        <v>776189.11</v>
      </c>
      <c r="AE2" s="17">
        <v>6875581</v>
      </c>
      <c r="AF2" s="21">
        <v>42464</v>
      </c>
      <c r="AG2" s="17" t="s">
        <v>54</v>
      </c>
      <c r="AH2" s="21">
        <v>42523</v>
      </c>
      <c r="AI2" s="33" t="s">
        <v>55</v>
      </c>
      <c r="AJ2" s="34">
        <v>20622.599999999999</v>
      </c>
      <c r="AK2" s="35">
        <v>42522</v>
      </c>
      <c r="AL2" s="24" t="s">
        <v>56</v>
      </c>
    </row>
    <row r="3" spans="1:38" s="16" customFormat="1" x14ac:dyDescent="0.25">
      <c r="A3" s="17">
        <v>2</v>
      </c>
      <c r="B3" s="17" t="s">
        <v>38</v>
      </c>
      <c r="C3" s="17" t="s">
        <v>39</v>
      </c>
      <c r="D3" s="18" t="s">
        <v>57</v>
      </c>
      <c r="E3" s="19" t="s">
        <v>58</v>
      </c>
      <c r="F3" s="19" t="s">
        <v>42</v>
      </c>
      <c r="G3" s="20">
        <v>9103750002</v>
      </c>
      <c r="H3" s="19">
        <v>42479</v>
      </c>
      <c r="I3" s="19" t="s">
        <v>59</v>
      </c>
      <c r="J3" s="21" t="s">
        <v>44</v>
      </c>
      <c r="K3" s="21" t="s">
        <v>45</v>
      </c>
      <c r="L3" s="22" t="s">
        <v>60</v>
      </c>
      <c r="M3" s="22" t="s">
        <v>61</v>
      </c>
      <c r="N3" s="22" t="s">
        <v>62</v>
      </c>
      <c r="O3" s="23" t="s">
        <v>63</v>
      </c>
      <c r="P3" s="24" t="s">
        <v>64</v>
      </c>
      <c r="Q3" s="25">
        <v>29051700</v>
      </c>
      <c r="R3" s="27">
        <v>18.14</v>
      </c>
      <c r="S3" s="23" t="s">
        <v>51</v>
      </c>
      <c r="T3" s="23" t="s">
        <v>52</v>
      </c>
      <c r="U3" s="17">
        <v>1492</v>
      </c>
      <c r="V3" s="28">
        <f t="shared" ref="V3:V16" si="1">R3*U3</f>
        <v>27064.880000000001</v>
      </c>
      <c r="W3" s="17">
        <v>8.93</v>
      </c>
      <c r="X3" s="17">
        <v>1300</v>
      </c>
      <c r="Y3" s="17">
        <v>0</v>
      </c>
      <c r="Z3" s="29">
        <v>0</v>
      </c>
      <c r="AA3" s="17" t="s">
        <v>53</v>
      </c>
      <c r="AB3" s="30">
        <f t="shared" si="0"/>
        <v>25755.95</v>
      </c>
      <c r="AC3" s="31">
        <v>65.8</v>
      </c>
      <c r="AD3" s="32">
        <v>1694741.51</v>
      </c>
      <c r="AE3" s="17">
        <v>7044519</v>
      </c>
      <c r="AF3" s="21">
        <v>42473</v>
      </c>
      <c r="AG3" s="17" t="s">
        <v>65</v>
      </c>
      <c r="AH3" s="21">
        <v>42513</v>
      </c>
      <c r="AI3" s="33" t="s">
        <v>66</v>
      </c>
      <c r="AJ3" s="34">
        <v>27064.880000000001</v>
      </c>
      <c r="AK3" s="35">
        <v>42510</v>
      </c>
      <c r="AL3" s="24" t="s">
        <v>56</v>
      </c>
    </row>
    <row r="4" spans="1:38" s="16" customFormat="1" x14ac:dyDescent="0.25">
      <c r="A4" s="17">
        <v>3</v>
      </c>
      <c r="B4" s="17" t="s">
        <v>38</v>
      </c>
      <c r="C4" s="17" t="s">
        <v>39</v>
      </c>
      <c r="D4" s="18" t="s">
        <v>67</v>
      </c>
      <c r="E4" s="19" t="s">
        <v>58</v>
      </c>
      <c r="F4" s="19" t="s">
        <v>42</v>
      </c>
      <c r="G4" s="20">
        <v>9103750003</v>
      </c>
      <c r="H4" s="19">
        <v>42480</v>
      </c>
      <c r="I4" s="19" t="s">
        <v>59</v>
      </c>
      <c r="J4" s="21" t="s">
        <v>44</v>
      </c>
      <c r="K4" s="21" t="s">
        <v>45</v>
      </c>
      <c r="L4" s="22" t="s">
        <v>68</v>
      </c>
      <c r="M4" s="22" t="s">
        <v>69</v>
      </c>
      <c r="N4" s="22" t="s">
        <v>70</v>
      </c>
      <c r="O4" s="23" t="s">
        <v>71</v>
      </c>
      <c r="P4" s="24" t="s">
        <v>72</v>
      </c>
      <c r="Q4" s="25">
        <v>38237090</v>
      </c>
      <c r="R4" s="27">
        <v>16</v>
      </c>
      <c r="S4" s="23" t="s">
        <v>51</v>
      </c>
      <c r="T4" s="23" t="s">
        <v>52</v>
      </c>
      <c r="U4" s="17">
        <v>1230</v>
      </c>
      <c r="V4" s="28">
        <f t="shared" si="1"/>
        <v>19680</v>
      </c>
      <c r="W4" s="17">
        <v>0</v>
      </c>
      <c r="X4" s="17">
        <v>0</v>
      </c>
      <c r="Y4" s="17">
        <v>0</v>
      </c>
      <c r="Z4" s="29">
        <v>0</v>
      </c>
      <c r="AA4" s="17" t="s">
        <v>53</v>
      </c>
      <c r="AB4" s="30">
        <f t="shared" si="0"/>
        <v>19680</v>
      </c>
      <c r="AC4" s="31">
        <v>65.8</v>
      </c>
      <c r="AD4" s="32">
        <v>1294944</v>
      </c>
      <c r="AE4" s="17">
        <v>7050498</v>
      </c>
      <c r="AF4" s="21">
        <v>42473</v>
      </c>
      <c r="AG4" s="17" t="s">
        <v>73</v>
      </c>
      <c r="AH4" s="21">
        <v>42531</v>
      </c>
      <c r="AI4" s="33" t="s">
        <v>74</v>
      </c>
      <c r="AJ4" s="34">
        <v>19680</v>
      </c>
      <c r="AK4" s="35">
        <v>42530</v>
      </c>
      <c r="AL4" s="24" t="s">
        <v>56</v>
      </c>
    </row>
    <row r="5" spans="1:38" s="16" customFormat="1" x14ac:dyDescent="0.25">
      <c r="A5" s="17">
        <v>4</v>
      </c>
      <c r="B5" s="17" t="s">
        <v>38</v>
      </c>
      <c r="C5" s="17" t="s">
        <v>39</v>
      </c>
      <c r="D5" s="18" t="s">
        <v>75</v>
      </c>
      <c r="E5" s="19" t="s">
        <v>58</v>
      </c>
      <c r="F5" s="19" t="s">
        <v>42</v>
      </c>
      <c r="G5" s="20">
        <v>9103750006</v>
      </c>
      <c r="H5" s="19">
        <v>42478</v>
      </c>
      <c r="I5" s="19" t="s">
        <v>59</v>
      </c>
      <c r="J5" s="21" t="s">
        <v>44</v>
      </c>
      <c r="K5" s="21" t="s">
        <v>45</v>
      </c>
      <c r="L5" s="22" t="s">
        <v>60</v>
      </c>
      <c r="M5" s="22" t="s">
        <v>61</v>
      </c>
      <c r="N5" s="22" t="s">
        <v>62</v>
      </c>
      <c r="O5" s="23" t="s">
        <v>63</v>
      </c>
      <c r="P5" s="24" t="s">
        <v>76</v>
      </c>
      <c r="Q5" s="25">
        <v>29051700</v>
      </c>
      <c r="R5" s="27">
        <v>39.462000000000003</v>
      </c>
      <c r="S5" s="23" t="s">
        <v>51</v>
      </c>
      <c r="T5" s="23" t="s">
        <v>52</v>
      </c>
      <c r="U5" s="17">
        <v>1285</v>
      </c>
      <c r="V5" s="28">
        <f t="shared" si="1"/>
        <v>50708.670000000006</v>
      </c>
      <c r="W5" s="17">
        <v>16.73</v>
      </c>
      <c r="X5" s="17">
        <v>3900</v>
      </c>
      <c r="Y5" s="17">
        <v>0</v>
      </c>
      <c r="Z5" s="29">
        <v>0</v>
      </c>
      <c r="AA5" s="17" t="s">
        <v>53</v>
      </c>
      <c r="AB5" s="30">
        <f t="shared" si="0"/>
        <v>46791.94</v>
      </c>
      <c r="AC5" s="31">
        <v>65.8</v>
      </c>
      <c r="AD5" s="32">
        <v>3078909.66</v>
      </c>
      <c r="AE5" s="17">
        <v>7054173</v>
      </c>
      <c r="AF5" s="21" t="s">
        <v>58</v>
      </c>
      <c r="AG5" s="17" t="s">
        <v>78</v>
      </c>
      <c r="AH5" s="21">
        <v>42513</v>
      </c>
      <c r="AI5" s="33" t="s">
        <v>79</v>
      </c>
      <c r="AJ5" s="34">
        <v>50708.67</v>
      </c>
      <c r="AK5" s="35">
        <v>42510</v>
      </c>
      <c r="AL5" s="24" t="s">
        <v>56</v>
      </c>
    </row>
    <row r="6" spans="1:38" s="16" customFormat="1" ht="15" customHeight="1" x14ac:dyDescent="0.25">
      <c r="A6" s="17">
        <v>5</v>
      </c>
      <c r="B6" s="17" t="s">
        <v>38</v>
      </c>
      <c r="C6" s="17" t="s">
        <v>39</v>
      </c>
      <c r="D6" s="18" t="s">
        <v>80</v>
      </c>
      <c r="E6" s="19" t="s">
        <v>58</v>
      </c>
      <c r="F6" s="19" t="s">
        <v>42</v>
      </c>
      <c r="G6" s="20">
        <v>9103750005</v>
      </c>
      <c r="H6" s="19">
        <v>42478</v>
      </c>
      <c r="I6" s="19" t="s">
        <v>59</v>
      </c>
      <c r="J6" s="21" t="s">
        <v>44</v>
      </c>
      <c r="K6" s="21" t="s">
        <v>45</v>
      </c>
      <c r="L6" s="22" t="s">
        <v>60</v>
      </c>
      <c r="M6" s="22" t="s">
        <v>61</v>
      </c>
      <c r="N6" s="22" t="s">
        <v>62</v>
      </c>
      <c r="O6" s="23" t="s">
        <v>63</v>
      </c>
      <c r="P6" s="24" t="s">
        <v>81</v>
      </c>
      <c r="Q6" s="25">
        <v>38237090</v>
      </c>
      <c r="R6" s="27">
        <v>18.14</v>
      </c>
      <c r="S6" s="23" t="s">
        <v>51</v>
      </c>
      <c r="T6" s="23" t="s">
        <v>52</v>
      </c>
      <c r="U6" s="17">
        <v>1285</v>
      </c>
      <c r="V6" s="28">
        <f t="shared" si="1"/>
        <v>23309.9</v>
      </c>
      <c r="W6" s="17">
        <v>7.69</v>
      </c>
      <c r="X6" s="17">
        <v>1950</v>
      </c>
      <c r="Y6" s="17">
        <v>0</v>
      </c>
      <c r="Z6" s="29">
        <v>0</v>
      </c>
      <c r="AA6" s="17" t="s">
        <v>53</v>
      </c>
      <c r="AB6" s="30">
        <f t="shared" si="0"/>
        <v>21352.210000000003</v>
      </c>
      <c r="AC6" s="31">
        <v>65.8</v>
      </c>
      <c r="AD6" s="32">
        <v>1404975.42</v>
      </c>
      <c r="AE6" s="36">
        <v>7054201</v>
      </c>
      <c r="AF6" s="21">
        <v>42473</v>
      </c>
      <c r="AG6" s="17" t="s">
        <v>82</v>
      </c>
      <c r="AH6" s="21">
        <v>42513</v>
      </c>
      <c r="AI6" s="33" t="s">
        <v>83</v>
      </c>
      <c r="AJ6" s="34">
        <v>23309.9</v>
      </c>
      <c r="AK6" s="35">
        <v>42510</v>
      </c>
      <c r="AL6" s="24" t="s">
        <v>56</v>
      </c>
    </row>
    <row r="7" spans="1:38" s="16" customFormat="1" x14ac:dyDescent="0.25">
      <c r="A7" s="17">
        <v>6</v>
      </c>
      <c r="B7" s="17" t="s">
        <v>38</v>
      </c>
      <c r="C7" s="17" t="s">
        <v>39</v>
      </c>
      <c r="D7" s="18" t="s">
        <v>84</v>
      </c>
      <c r="E7" s="19" t="s">
        <v>58</v>
      </c>
      <c r="F7" s="19" t="s">
        <v>42</v>
      </c>
      <c r="G7" s="20" t="s">
        <v>85</v>
      </c>
      <c r="H7" s="19">
        <v>42480</v>
      </c>
      <c r="I7" s="19" t="s">
        <v>59</v>
      </c>
      <c r="J7" s="21" t="s">
        <v>44</v>
      </c>
      <c r="K7" s="21" t="s">
        <v>45</v>
      </c>
      <c r="L7" s="22" t="s">
        <v>86</v>
      </c>
      <c r="M7" s="22" t="s">
        <v>87</v>
      </c>
      <c r="N7" s="22" t="s">
        <v>88</v>
      </c>
      <c r="O7" s="23" t="s">
        <v>63</v>
      </c>
      <c r="P7" s="24" t="s">
        <v>89</v>
      </c>
      <c r="Q7" s="25">
        <v>38231200</v>
      </c>
      <c r="R7" s="27">
        <v>19.510000000000002</v>
      </c>
      <c r="S7" s="23" t="s">
        <v>51</v>
      </c>
      <c r="T7" s="23" t="s">
        <v>52</v>
      </c>
      <c r="U7" s="17">
        <v>830</v>
      </c>
      <c r="V7" s="28">
        <f t="shared" si="1"/>
        <v>16193.300000000001</v>
      </c>
      <c r="W7" s="17">
        <v>5.34</v>
      </c>
      <c r="X7" s="17">
        <v>450</v>
      </c>
      <c r="Y7" s="17">
        <v>0</v>
      </c>
      <c r="Z7" s="29">
        <v>156.08000000000001</v>
      </c>
      <c r="AA7" s="17" t="s">
        <v>53</v>
      </c>
      <c r="AB7" s="30">
        <f t="shared" si="0"/>
        <v>15737.960000000001</v>
      </c>
      <c r="AC7" s="31">
        <v>65.8</v>
      </c>
      <c r="AD7" s="32">
        <v>1035557.77</v>
      </c>
      <c r="AE7" s="17">
        <v>7054199</v>
      </c>
      <c r="AF7" s="21">
        <v>42473</v>
      </c>
      <c r="AG7" s="17" t="s">
        <v>90</v>
      </c>
      <c r="AH7" s="21">
        <v>42508</v>
      </c>
      <c r="AI7" s="33" t="s">
        <v>91</v>
      </c>
      <c r="AJ7" s="34">
        <v>16193.3</v>
      </c>
      <c r="AK7" s="35">
        <v>42507</v>
      </c>
      <c r="AL7" s="24" t="s">
        <v>56</v>
      </c>
    </row>
    <row r="8" spans="1:38" s="16" customFormat="1" x14ac:dyDescent="0.25">
      <c r="A8" s="17">
        <v>7</v>
      </c>
      <c r="B8" s="17" t="s">
        <v>38</v>
      </c>
      <c r="C8" s="17" t="s">
        <v>39</v>
      </c>
      <c r="D8" s="18" t="s">
        <v>92</v>
      </c>
      <c r="E8" s="19" t="s">
        <v>58</v>
      </c>
      <c r="F8" s="19" t="s">
        <v>42</v>
      </c>
      <c r="G8" s="20">
        <v>9103750004</v>
      </c>
      <c r="H8" s="19">
        <v>42480</v>
      </c>
      <c r="I8" s="19" t="s">
        <v>59</v>
      </c>
      <c r="J8" s="21" t="s">
        <v>44</v>
      </c>
      <c r="K8" s="21" t="s">
        <v>45</v>
      </c>
      <c r="L8" s="22" t="s">
        <v>93</v>
      </c>
      <c r="M8" s="22" t="s">
        <v>94</v>
      </c>
      <c r="N8" s="22" t="s">
        <v>95</v>
      </c>
      <c r="O8" s="23" t="s">
        <v>63</v>
      </c>
      <c r="P8" s="24" t="s">
        <v>96</v>
      </c>
      <c r="Q8" s="25">
        <v>29159090</v>
      </c>
      <c r="R8" s="27">
        <v>19.899999999999999</v>
      </c>
      <c r="S8" s="23" t="s">
        <v>51</v>
      </c>
      <c r="T8" s="23" t="s">
        <v>52</v>
      </c>
      <c r="U8" s="17">
        <v>2860</v>
      </c>
      <c r="V8" s="28">
        <f t="shared" si="1"/>
        <v>56913.999999999993</v>
      </c>
      <c r="W8" s="17">
        <v>18.78</v>
      </c>
      <c r="X8" s="17">
        <v>475</v>
      </c>
      <c r="Y8" s="17">
        <v>0</v>
      </c>
      <c r="Z8" s="29">
        <v>0</v>
      </c>
      <c r="AA8" s="17" t="s">
        <v>53</v>
      </c>
      <c r="AB8" s="30">
        <f t="shared" si="0"/>
        <v>56420.219999999994</v>
      </c>
      <c r="AC8" s="31">
        <v>65.8</v>
      </c>
      <c r="AD8" s="32">
        <v>3712450.48</v>
      </c>
      <c r="AE8" s="17">
        <v>7054175</v>
      </c>
      <c r="AF8" s="21">
        <v>42473</v>
      </c>
      <c r="AG8" s="17" t="s">
        <v>97</v>
      </c>
      <c r="AH8" s="21">
        <v>42514</v>
      </c>
      <c r="AI8" s="33" t="s">
        <v>98</v>
      </c>
      <c r="AJ8" s="34">
        <v>56904</v>
      </c>
      <c r="AK8" s="35">
        <v>42513</v>
      </c>
      <c r="AL8" s="24" t="s">
        <v>56</v>
      </c>
    </row>
    <row r="9" spans="1:38" s="16" customFormat="1" ht="15" customHeight="1" x14ac:dyDescent="0.25">
      <c r="A9" s="17">
        <v>8</v>
      </c>
      <c r="B9" s="17" t="s">
        <v>38</v>
      </c>
      <c r="C9" s="17" t="s">
        <v>39</v>
      </c>
      <c r="D9" s="18" t="s">
        <v>99</v>
      </c>
      <c r="E9" s="19" t="s">
        <v>100</v>
      </c>
      <c r="F9" s="19" t="s">
        <v>42</v>
      </c>
      <c r="G9" s="20">
        <v>9103750009</v>
      </c>
      <c r="H9" s="19">
        <v>42478</v>
      </c>
      <c r="I9" s="19" t="s">
        <v>59</v>
      </c>
      <c r="J9" s="21" t="s">
        <v>44</v>
      </c>
      <c r="K9" s="21" t="s">
        <v>45</v>
      </c>
      <c r="L9" s="22" t="s">
        <v>101</v>
      </c>
      <c r="M9" s="22" t="s">
        <v>102</v>
      </c>
      <c r="N9" s="22" t="s">
        <v>95</v>
      </c>
      <c r="O9" s="23" t="s">
        <v>63</v>
      </c>
      <c r="P9" s="24" t="s">
        <v>103</v>
      </c>
      <c r="Q9" s="25">
        <v>29157010</v>
      </c>
      <c r="R9" s="27">
        <v>39.25</v>
      </c>
      <c r="S9" s="23" t="s">
        <v>51</v>
      </c>
      <c r="T9" s="23" t="s">
        <v>52</v>
      </c>
      <c r="U9" s="17">
        <v>650</v>
      </c>
      <c r="V9" s="28">
        <f t="shared" si="1"/>
        <v>25512.5</v>
      </c>
      <c r="W9" s="17">
        <v>8.42</v>
      </c>
      <c r="X9" s="17">
        <v>850</v>
      </c>
      <c r="Y9" s="17">
        <v>0</v>
      </c>
      <c r="Z9" s="29">
        <v>0</v>
      </c>
      <c r="AA9" s="17" t="s">
        <v>53</v>
      </c>
      <c r="AB9" s="30">
        <f t="shared" si="0"/>
        <v>24654.080000000002</v>
      </c>
      <c r="AC9" s="31">
        <v>65.8</v>
      </c>
      <c r="AD9" s="32">
        <v>1622238.46</v>
      </c>
      <c r="AE9" s="17">
        <v>7064187</v>
      </c>
      <c r="AF9" s="21">
        <v>42474</v>
      </c>
      <c r="AG9" s="17" t="s">
        <v>104</v>
      </c>
      <c r="AH9" s="21">
        <v>42514</v>
      </c>
      <c r="AI9" s="33" t="s">
        <v>105</v>
      </c>
      <c r="AJ9" s="34">
        <v>25466.5</v>
      </c>
      <c r="AK9" s="35">
        <v>42513</v>
      </c>
      <c r="AL9" s="24" t="s">
        <v>56</v>
      </c>
    </row>
    <row r="10" spans="1:38" s="16" customFormat="1" x14ac:dyDescent="0.25">
      <c r="A10" s="17">
        <v>9</v>
      </c>
      <c r="B10" s="17" t="s">
        <v>38</v>
      </c>
      <c r="C10" s="17" t="s">
        <v>39</v>
      </c>
      <c r="D10" s="18" t="s">
        <v>106</v>
      </c>
      <c r="E10" s="19" t="s">
        <v>100</v>
      </c>
      <c r="F10" s="19" t="s">
        <v>42</v>
      </c>
      <c r="G10" s="20" t="s">
        <v>85</v>
      </c>
      <c r="H10" s="19">
        <v>42480</v>
      </c>
      <c r="I10" s="19" t="s">
        <v>59</v>
      </c>
      <c r="J10" s="21" t="s">
        <v>44</v>
      </c>
      <c r="K10" s="21" t="s">
        <v>45</v>
      </c>
      <c r="L10" s="22" t="s">
        <v>86</v>
      </c>
      <c r="M10" s="22" t="s">
        <v>87</v>
      </c>
      <c r="N10" s="22" t="s">
        <v>88</v>
      </c>
      <c r="O10" s="23" t="s">
        <v>63</v>
      </c>
      <c r="P10" s="24" t="s">
        <v>89</v>
      </c>
      <c r="Q10" s="25">
        <v>38231200</v>
      </c>
      <c r="R10" s="27">
        <v>19.670000000000002</v>
      </c>
      <c r="S10" s="23" t="s">
        <v>51</v>
      </c>
      <c r="T10" s="23" t="s">
        <v>52</v>
      </c>
      <c r="U10" s="17">
        <v>830</v>
      </c>
      <c r="V10" s="28">
        <f t="shared" si="1"/>
        <v>16326.100000000002</v>
      </c>
      <c r="W10" s="17">
        <v>5.39</v>
      </c>
      <c r="X10" s="17">
        <v>450</v>
      </c>
      <c r="Y10" s="17">
        <v>0</v>
      </c>
      <c r="Z10" s="29">
        <v>157.36000000000001</v>
      </c>
      <c r="AA10" s="17" t="s">
        <v>53</v>
      </c>
      <c r="AB10" s="30">
        <f t="shared" si="0"/>
        <v>15870.710000000003</v>
      </c>
      <c r="AC10" s="31">
        <v>65.8</v>
      </c>
      <c r="AD10" s="32">
        <v>1044292.72</v>
      </c>
      <c r="AE10" s="17">
        <v>7064222</v>
      </c>
      <c r="AF10" s="21">
        <v>42474</v>
      </c>
      <c r="AG10" s="17" t="s">
        <v>107</v>
      </c>
      <c r="AH10" s="21">
        <v>42508</v>
      </c>
      <c r="AI10" s="33" t="s">
        <v>91</v>
      </c>
      <c r="AJ10" s="34">
        <v>16326.1</v>
      </c>
      <c r="AK10" s="35">
        <v>42507</v>
      </c>
      <c r="AL10" s="24" t="s">
        <v>56</v>
      </c>
    </row>
    <row r="11" spans="1:38" s="16" customFormat="1" x14ac:dyDescent="0.25">
      <c r="A11" s="17">
        <v>10</v>
      </c>
      <c r="B11" s="17" t="s">
        <v>38</v>
      </c>
      <c r="C11" s="17" t="s">
        <v>39</v>
      </c>
      <c r="D11" s="18" t="s">
        <v>108</v>
      </c>
      <c r="E11" s="19" t="s">
        <v>100</v>
      </c>
      <c r="F11" s="19" t="s">
        <v>42</v>
      </c>
      <c r="G11" s="20">
        <v>9103750010</v>
      </c>
      <c r="H11" s="19">
        <v>42480</v>
      </c>
      <c r="I11" s="19" t="s">
        <v>59</v>
      </c>
      <c r="J11" s="21" t="s">
        <v>44</v>
      </c>
      <c r="K11" s="21" t="s">
        <v>45</v>
      </c>
      <c r="L11" s="22" t="s">
        <v>60</v>
      </c>
      <c r="M11" s="22" t="s">
        <v>61</v>
      </c>
      <c r="N11" s="22" t="s">
        <v>62</v>
      </c>
      <c r="O11" s="23" t="s">
        <v>63</v>
      </c>
      <c r="P11" s="24" t="s">
        <v>109</v>
      </c>
      <c r="Q11" s="25">
        <v>29051700</v>
      </c>
      <c r="R11" s="27">
        <v>18.143999999999998</v>
      </c>
      <c r="S11" s="23" t="s">
        <v>51</v>
      </c>
      <c r="T11" s="23" t="s">
        <v>52</v>
      </c>
      <c r="U11" s="17">
        <v>1222</v>
      </c>
      <c r="V11" s="28">
        <f t="shared" si="1"/>
        <v>22171.967999999997</v>
      </c>
      <c r="W11" s="17">
        <v>7.32</v>
      </c>
      <c r="X11" s="17">
        <v>1186</v>
      </c>
      <c r="Y11" s="17">
        <v>0</v>
      </c>
      <c r="Z11" s="29">
        <v>0</v>
      </c>
      <c r="AA11" s="17" t="s">
        <v>53</v>
      </c>
      <c r="AB11" s="30">
        <f t="shared" si="0"/>
        <v>20978.647999999997</v>
      </c>
      <c r="AC11" s="31">
        <v>65.8</v>
      </c>
      <c r="AD11" s="32">
        <v>1380395.17</v>
      </c>
      <c r="AE11" s="17">
        <v>7064215</v>
      </c>
      <c r="AF11" s="21">
        <v>42474</v>
      </c>
      <c r="AG11" s="17" t="s">
        <v>110</v>
      </c>
      <c r="AH11" s="21">
        <v>42513</v>
      </c>
      <c r="AI11" s="33" t="s">
        <v>111</v>
      </c>
      <c r="AJ11" s="34">
        <v>22171.97</v>
      </c>
      <c r="AK11" s="35">
        <v>42510</v>
      </c>
      <c r="AL11" s="24" t="s">
        <v>56</v>
      </c>
    </row>
    <row r="12" spans="1:38" s="16" customFormat="1" x14ac:dyDescent="0.25">
      <c r="A12" s="17">
        <v>11</v>
      </c>
      <c r="B12" s="17" t="s">
        <v>38</v>
      </c>
      <c r="C12" s="17" t="s">
        <v>39</v>
      </c>
      <c r="D12" s="18" t="s">
        <v>112</v>
      </c>
      <c r="E12" s="19" t="s">
        <v>100</v>
      </c>
      <c r="F12" s="19" t="s">
        <v>42</v>
      </c>
      <c r="G12" s="20" t="s">
        <v>113</v>
      </c>
      <c r="H12" s="19">
        <v>42480</v>
      </c>
      <c r="I12" s="19" t="s">
        <v>59</v>
      </c>
      <c r="J12" s="21" t="s">
        <v>44</v>
      </c>
      <c r="K12" s="21" t="s">
        <v>45</v>
      </c>
      <c r="L12" s="22" t="s">
        <v>93</v>
      </c>
      <c r="M12" s="22" t="s">
        <v>102</v>
      </c>
      <c r="N12" s="22" t="s">
        <v>95</v>
      </c>
      <c r="O12" s="23" t="s">
        <v>63</v>
      </c>
      <c r="P12" s="24" t="s">
        <v>114</v>
      </c>
      <c r="Q12" s="25">
        <v>38231900</v>
      </c>
      <c r="R12" s="27">
        <v>39.659999999999997</v>
      </c>
      <c r="S12" s="23" t="s">
        <v>51</v>
      </c>
      <c r="T12" s="23" t="s">
        <v>52</v>
      </c>
      <c r="U12" s="17">
        <v>3985</v>
      </c>
      <c r="V12" s="28">
        <f t="shared" si="1"/>
        <v>158045.09999999998</v>
      </c>
      <c r="W12" s="17">
        <v>52.15</v>
      </c>
      <c r="X12" s="17">
        <v>1050</v>
      </c>
      <c r="Y12" s="17">
        <v>0</v>
      </c>
      <c r="Z12" s="29">
        <v>0</v>
      </c>
      <c r="AA12" s="17" t="s">
        <v>53</v>
      </c>
      <c r="AB12" s="30">
        <f t="shared" si="0"/>
        <v>156942.94999999998</v>
      </c>
      <c r="AC12" s="31">
        <v>65.8</v>
      </c>
      <c r="AD12" s="32">
        <v>10326846.109999999</v>
      </c>
      <c r="AE12" s="17">
        <v>7064813</v>
      </c>
      <c r="AF12" s="21">
        <v>42474</v>
      </c>
      <c r="AG12" s="17" t="s">
        <v>115</v>
      </c>
      <c r="AH12" s="21">
        <v>42555</v>
      </c>
      <c r="AI12" s="33" t="s">
        <v>116</v>
      </c>
      <c r="AJ12" s="34">
        <v>158045.1</v>
      </c>
      <c r="AK12" s="35">
        <v>42553</v>
      </c>
      <c r="AL12" s="24" t="s">
        <v>56</v>
      </c>
    </row>
    <row r="13" spans="1:38" s="16" customFormat="1" x14ac:dyDescent="0.25">
      <c r="A13" s="17">
        <v>12</v>
      </c>
      <c r="B13" s="17" t="s">
        <v>38</v>
      </c>
      <c r="C13" s="17" t="s">
        <v>39</v>
      </c>
      <c r="D13" s="18" t="s">
        <v>117</v>
      </c>
      <c r="E13" s="19" t="s">
        <v>77</v>
      </c>
      <c r="F13" s="19" t="s">
        <v>42</v>
      </c>
      <c r="G13" s="20">
        <v>9103750012</v>
      </c>
      <c r="H13" s="19">
        <v>42480</v>
      </c>
      <c r="I13" s="19" t="s">
        <v>59</v>
      </c>
      <c r="J13" s="21" t="s">
        <v>44</v>
      </c>
      <c r="K13" s="21" t="s">
        <v>45</v>
      </c>
      <c r="L13" s="22" t="s">
        <v>93</v>
      </c>
      <c r="M13" s="22" t="s">
        <v>102</v>
      </c>
      <c r="N13" s="22" t="s">
        <v>95</v>
      </c>
      <c r="O13" s="23" t="s">
        <v>63</v>
      </c>
      <c r="P13" s="24" t="s">
        <v>114</v>
      </c>
      <c r="Q13" s="25">
        <v>38231900</v>
      </c>
      <c r="R13" s="27">
        <v>19.91</v>
      </c>
      <c r="S13" s="23" t="s">
        <v>51</v>
      </c>
      <c r="T13" s="23" t="s">
        <v>52</v>
      </c>
      <c r="U13" s="17">
        <v>3985</v>
      </c>
      <c r="V13" s="28">
        <f t="shared" si="1"/>
        <v>79341.350000000006</v>
      </c>
      <c r="W13" s="17">
        <v>26.18</v>
      </c>
      <c r="X13" s="17">
        <v>525</v>
      </c>
      <c r="Y13" s="17">
        <v>0</v>
      </c>
      <c r="Z13" s="29">
        <v>0</v>
      </c>
      <c r="AA13" s="17" t="s">
        <v>53</v>
      </c>
      <c r="AB13" s="30">
        <f t="shared" si="0"/>
        <v>78790.170000000013</v>
      </c>
      <c r="AC13" s="31">
        <v>65.8</v>
      </c>
      <c r="AD13" s="32">
        <v>5184393.1900000004</v>
      </c>
      <c r="AE13" s="17">
        <v>7074845</v>
      </c>
      <c r="AF13" s="21">
        <v>42475</v>
      </c>
      <c r="AG13" s="17" t="s">
        <v>118</v>
      </c>
      <c r="AH13" s="21">
        <v>42555</v>
      </c>
      <c r="AI13" s="33" t="s">
        <v>116</v>
      </c>
      <c r="AJ13" s="34">
        <v>79341.350000000006</v>
      </c>
      <c r="AK13" s="35">
        <v>42553</v>
      </c>
      <c r="AL13" s="24" t="s">
        <v>56</v>
      </c>
    </row>
    <row r="14" spans="1:38" s="16" customFormat="1" ht="15" customHeight="1" x14ac:dyDescent="0.25">
      <c r="A14" s="17">
        <v>13</v>
      </c>
      <c r="B14" s="17" t="s">
        <v>38</v>
      </c>
      <c r="C14" s="17" t="s">
        <v>39</v>
      </c>
      <c r="D14" s="18" t="s">
        <v>119</v>
      </c>
      <c r="E14" s="19" t="s">
        <v>100</v>
      </c>
      <c r="F14" s="19" t="s">
        <v>42</v>
      </c>
      <c r="G14" s="20">
        <v>9103750039</v>
      </c>
      <c r="H14" s="19">
        <v>42475</v>
      </c>
      <c r="I14" s="19" t="s">
        <v>59</v>
      </c>
      <c r="J14" s="21" t="s">
        <v>44</v>
      </c>
      <c r="K14" s="21" t="s">
        <v>45</v>
      </c>
      <c r="L14" s="22" t="s">
        <v>120</v>
      </c>
      <c r="M14" s="22" t="s">
        <v>121</v>
      </c>
      <c r="N14" s="22"/>
      <c r="O14" s="23" t="s">
        <v>71</v>
      </c>
      <c r="P14" s="24"/>
      <c r="Q14" s="25">
        <v>38237090</v>
      </c>
      <c r="R14" s="27">
        <v>0.2</v>
      </c>
      <c r="S14" s="23" t="s">
        <v>51</v>
      </c>
      <c r="T14" s="23" t="s">
        <v>52</v>
      </c>
      <c r="U14" s="17"/>
      <c r="V14" s="28">
        <f t="shared" si="1"/>
        <v>0</v>
      </c>
      <c r="W14" s="17"/>
      <c r="X14" s="17"/>
      <c r="Y14" s="17"/>
      <c r="Z14" s="29"/>
      <c r="AA14" s="17" t="s">
        <v>53</v>
      </c>
      <c r="AB14" s="30">
        <f t="shared" si="0"/>
        <v>0</v>
      </c>
      <c r="AC14" s="31">
        <v>65.8</v>
      </c>
      <c r="AD14" s="32"/>
      <c r="AE14" s="17" t="s">
        <v>123</v>
      </c>
      <c r="AF14" s="21" t="s">
        <v>124</v>
      </c>
      <c r="AG14" s="17" t="s">
        <v>125</v>
      </c>
      <c r="AH14" s="21">
        <v>42513</v>
      </c>
      <c r="AI14" s="33" t="s">
        <v>126</v>
      </c>
      <c r="AJ14" s="34">
        <v>642.6</v>
      </c>
      <c r="AK14" s="35">
        <v>42510</v>
      </c>
      <c r="AL14" s="24" t="s">
        <v>56</v>
      </c>
    </row>
    <row r="15" spans="1:38" s="16" customFormat="1" ht="15" customHeight="1" x14ac:dyDescent="0.25">
      <c r="A15" s="17">
        <v>14</v>
      </c>
      <c r="B15" s="17" t="s">
        <v>38</v>
      </c>
      <c r="C15" s="17" t="s">
        <v>39</v>
      </c>
      <c r="D15" s="18" t="s">
        <v>127</v>
      </c>
      <c r="E15" s="19" t="s">
        <v>77</v>
      </c>
      <c r="F15" s="19" t="s">
        <v>42</v>
      </c>
      <c r="G15" s="20">
        <v>9103750013</v>
      </c>
      <c r="H15" s="19">
        <v>42479</v>
      </c>
      <c r="I15" s="19" t="s">
        <v>59</v>
      </c>
      <c r="J15" s="21" t="s">
        <v>44</v>
      </c>
      <c r="K15" s="21" t="s">
        <v>45</v>
      </c>
      <c r="L15" s="22" t="s">
        <v>128</v>
      </c>
      <c r="M15" s="22" t="s">
        <v>129</v>
      </c>
      <c r="N15" s="22" t="s">
        <v>130</v>
      </c>
      <c r="O15" s="23" t="s">
        <v>71</v>
      </c>
      <c r="P15" s="24" t="s">
        <v>131</v>
      </c>
      <c r="Q15" s="25">
        <v>38231900</v>
      </c>
      <c r="R15" s="27">
        <v>28.8</v>
      </c>
      <c r="S15" s="23" t="s">
        <v>51</v>
      </c>
      <c r="T15" s="23" t="s">
        <v>52</v>
      </c>
      <c r="U15" s="17">
        <v>1010</v>
      </c>
      <c r="V15" s="28">
        <f t="shared" si="1"/>
        <v>29088</v>
      </c>
      <c r="W15" s="17">
        <v>0</v>
      </c>
      <c r="X15" s="17">
        <v>0</v>
      </c>
      <c r="Y15" s="17">
        <v>0</v>
      </c>
      <c r="Z15" s="29">
        <v>0</v>
      </c>
      <c r="AA15" s="17" t="s">
        <v>53</v>
      </c>
      <c r="AB15" s="30">
        <f t="shared" si="0"/>
        <v>29088</v>
      </c>
      <c r="AC15" s="31">
        <v>65.8</v>
      </c>
      <c r="AD15" s="32">
        <v>1913990.4</v>
      </c>
      <c r="AE15" s="36">
        <v>7074850</v>
      </c>
      <c r="AF15" s="21" t="s">
        <v>77</v>
      </c>
      <c r="AG15" s="17" t="s">
        <v>132</v>
      </c>
      <c r="AH15" s="21">
        <v>42521</v>
      </c>
      <c r="AI15" s="33" t="s">
        <v>133</v>
      </c>
      <c r="AJ15" s="34">
        <v>29036</v>
      </c>
      <c r="AK15" s="35">
        <v>42520</v>
      </c>
      <c r="AL15" s="24" t="s">
        <v>56</v>
      </c>
    </row>
    <row r="16" spans="1:38" s="16" customFormat="1" x14ac:dyDescent="0.25">
      <c r="A16" s="17">
        <v>15</v>
      </c>
      <c r="B16" s="17" t="s">
        <v>38</v>
      </c>
      <c r="C16" s="17" t="s">
        <v>39</v>
      </c>
      <c r="D16" s="18" t="s">
        <v>134</v>
      </c>
      <c r="E16" s="19" t="s">
        <v>77</v>
      </c>
      <c r="F16" s="19" t="s">
        <v>42</v>
      </c>
      <c r="G16" s="20">
        <v>9103750014</v>
      </c>
      <c r="H16" s="19">
        <v>42481</v>
      </c>
      <c r="I16" s="19" t="s">
        <v>59</v>
      </c>
      <c r="J16" s="21" t="s">
        <v>44</v>
      </c>
      <c r="K16" s="21" t="s">
        <v>45</v>
      </c>
      <c r="L16" s="22" t="s">
        <v>135</v>
      </c>
      <c r="M16" s="22" t="s">
        <v>136</v>
      </c>
      <c r="N16" s="22" t="s">
        <v>137</v>
      </c>
      <c r="O16" s="23" t="s">
        <v>49</v>
      </c>
      <c r="P16" s="24" t="s">
        <v>50</v>
      </c>
      <c r="Q16" s="25">
        <v>29051700</v>
      </c>
      <c r="R16" s="27">
        <v>48</v>
      </c>
      <c r="S16" s="23" t="s">
        <v>51</v>
      </c>
      <c r="T16" s="23" t="s">
        <v>52</v>
      </c>
      <c r="U16" s="17">
        <v>1306</v>
      </c>
      <c r="V16" s="28">
        <f t="shared" si="1"/>
        <v>62688</v>
      </c>
      <c r="W16" s="17">
        <v>0</v>
      </c>
      <c r="X16" s="17">
        <v>1400</v>
      </c>
      <c r="Y16" s="17">
        <v>0</v>
      </c>
      <c r="Z16" s="29">
        <v>0</v>
      </c>
      <c r="AA16" s="17" t="s">
        <v>53</v>
      </c>
      <c r="AB16" s="30">
        <f t="shared" si="0"/>
        <v>61288</v>
      </c>
      <c r="AC16" s="31">
        <v>65.8</v>
      </c>
      <c r="AD16" s="32">
        <v>4032750.4</v>
      </c>
      <c r="AE16" s="17">
        <v>7078930</v>
      </c>
      <c r="AF16" s="21" t="s">
        <v>77</v>
      </c>
      <c r="AG16" s="17" t="s">
        <v>138</v>
      </c>
      <c r="AH16" s="21">
        <v>42621</v>
      </c>
      <c r="AI16" s="33" t="s">
        <v>139</v>
      </c>
      <c r="AJ16" s="34">
        <v>62668</v>
      </c>
      <c r="AK16" s="35">
        <v>42620</v>
      </c>
      <c r="AL16" s="24" t="s">
        <v>56</v>
      </c>
    </row>
    <row r="17" spans="1:38" s="16" customFormat="1" x14ac:dyDescent="0.25">
      <c r="A17" s="17">
        <v>16</v>
      </c>
      <c r="B17" s="17" t="s">
        <v>38</v>
      </c>
      <c r="C17" s="17" t="s">
        <v>39</v>
      </c>
      <c r="D17" s="18" t="s">
        <v>140</v>
      </c>
      <c r="E17" s="19" t="s">
        <v>77</v>
      </c>
      <c r="F17" s="19" t="s">
        <v>42</v>
      </c>
      <c r="G17" s="20">
        <v>9103750015</v>
      </c>
      <c r="H17" s="19">
        <v>42481</v>
      </c>
      <c r="I17" s="19" t="s">
        <v>59</v>
      </c>
      <c r="J17" s="21" t="s">
        <v>44</v>
      </c>
      <c r="K17" s="21" t="s">
        <v>45</v>
      </c>
      <c r="L17" s="22" t="s">
        <v>141</v>
      </c>
      <c r="M17" s="22" t="s">
        <v>142</v>
      </c>
      <c r="N17" s="22" t="s">
        <v>130</v>
      </c>
      <c r="O17" s="23" t="s">
        <v>63</v>
      </c>
      <c r="P17" s="24" t="s">
        <v>143</v>
      </c>
      <c r="Q17" s="25">
        <v>29051700</v>
      </c>
      <c r="R17" s="27">
        <v>16</v>
      </c>
      <c r="S17" s="23" t="s">
        <v>51</v>
      </c>
      <c r="T17" s="23" t="s">
        <v>52</v>
      </c>
      <c r="U17" s="17">
        <v>0</v>
      </c>
      <c r="V17" s="28">
        <f>(11*1315+5*1365)</f>
        <v>21290</v>
      </c>
      <c r="W17" s="17">
        <v>7.03</v>
      </c>
      <c r="X17" s="17">
        <v>35</v>
      </c>
      <c r="Y17" s="17">
        <v>0</v>
      </c>
      <c r="Z17" s="29">
        <v>0</v>
      </c>
      <c r="AA17" s="17" t="s">
        <v>53</v>
      </c>
      <c r="AB17" s="30">
        <f t="shared" si="0"/>
        <v>21247.97</v>
      </c>
      <c r="AC17" s="31">
        <v>65.8</v>
      </c>
      <c r="AD17" s="32">
        <v>1398116.43</v>
      </c>
      <c r="AE17" s="17">
        <v>7083988</v>
      </c>
      <c r="AF17" s="21" t="s">
        <v>77</v>
      </c>
      <c r="AG17" s="17" t="s">
        <v>144</v>
      </c>
      <c r="AH17" s="21">
        <v>42521</v>
      </c>
      <c r="AI17" s="33" t="s">
        <v>145</v>
      </c>
      <c r="AJ17" s="34">
        <v>21290</v>
      </c>
      <c r="AK17" s="35">
        <v>42520</v>
      </c>
      <c r="AL17" s="24" t="s">
        <v>56</v>
      </c>
    </row>
    <row r="18" spans="1:38" s="16" customFormat="1" ht="15" customHeight="1" x14ac:dyDescent="0.25">
      <c r="A18" s="17">
        <v>17</v>
      </c>
      <c r="B18" s="17" t="s">
        <v>38</v>
      </c>
      <c r="C18" s="17" t="s">
        <v>39</v>
      </c>
      <c r="D18" s="18" t="s">
        <v>146</v>
      </c>
      <c r="E18" s="19" t="s">
        <v>77</v>
      </c>
      <c r="F18" s="19" t="s">
        <v>42</v>
      </c>
      <c r="G18" s="20" t="s">
        <v>147</v>
      </c>
      <c r="H18" s="19"/>
      <c r="I18" s="19" t="s">
        <v>59</v>
      </c>
      <c r="J18" s="21" t="s">
        <v>44</v>
      </c>
      <c r="K18" s="21" t="s">
        <v>45</v>
      </c>
      <c r="L18" s="22"/>
      <c r="M18" s="22"/>
      <c r="N18" s="22"/>
      <c r="O18" s="23"/>
      <c r="P18" s="24"/>
      <c r="Q18" s="25"/>
      <c r="R18" s="27"/>
      <c r="S18" s="23" t="s">
        <v>51</v>
      </c>
      <c r="T18" s="23"/>
      <c r="U18" s="17"/>
      <c r="V18" s="28"/>
      <c r="W18" s="17"/>
      <c r="X18" s="17"/>
      <c r="Y18" s="17"/>
      <c r="Z18" s="29"/>
      <c r="AA18" s="17" t="s">
        <v>53</v>
      </c>
      <c r="AB18" s="30">
        <f t="shared" si="0"/>
        <v>0</v>
      </c>
      <c r="AC18" s="31">
        <v>65.8</v>
      </c>
      <c r="AD18" s="32"/>
      <c r="AE18" s="17" t="s">
        <v>147</v>
      </c>
      <c r="AF18" s="21"/>
      <c r="AG18" s="17" t="s">
        <v>147</v>
      </c>
      <c r="AH18" s="21"/>
      <c r="AI18" s="33"/>
      <c r="AJ18" s="34"/>
      <c r="AK18" s="35"/>
      <c r="AL18" s="24" t="s">
        <v>147</v>
      </c>
    </row>
    <row r="19" spans="1:38" s="16" customFormat="1" x14ac:dyDescent="0.25">
      <c r="A19" s="17">
        <v>18</v>
      </c>
      <c r="B19" s="17" t="s">
        <v>38</v>
      </c>
      <c r="C19" s="17" t="s">
        <v>39</v>
      </c>
      <c r="D19" s="18" t="s">
        <v>148</v>
      </c>
      <c r="E19" s="19" t="s">
        <v>77</v>
      </c>
      <c r="F19" s="19" t="s">
        <v>42</v>
      </c>
      <c r="G19" s="20">
        <v>9103750016</v>
      </c>
      <c r="H19" s="19">
        <v>42481</v>
      </c>
      <c r="I19" s="19" t="s">
        <v>59</v>
      </c>
      <c r="J19" s="21" t="s">
        <v>44</v>
      </c>
      <c r="K19" s="21" t="s">
        <v>45</v>
      </c>
      <c r="L19" s="22" t="s">
        <v>149</v>
      </c>
      <c r="M19" s="22" t="s">
        <v>150</v>
      </c>
      <c r="N19" s="22" t="s">
        <v>130</v>
      </c>
      <c r="O19" s="23" t="s">
        <v>63</v>
      </c>
      <c r="P19" s="24" t="s">
        <v>50</v>
      </c>
      <c r="Q19" s="25">
        <v>29051700</v>
      </c>
      <c r="R19" s="27">
        <v>16</v>
      </c>
      <c r="S19" s="23" t="s">
        <v>51</v>
      </c>
      <c r="T19" s="23" t="s">
        <v>52</v>
      </c>
      <c r="U19" s="17">
        <v>0</v>
      </c>
      <c r="V19" s="28">
        <f>(12*1320+4*1370)</f>
        <v>21320</v>
      </c>
      <c r="W19" s="17">
        <v>7.04</v>
      </c>
      <c r="X19" s="17">
        <v>35</v>
      </c>
      <c r="Y19" s="17">
        <v>0</v>
      </c>
      <c r="Z19" s="29">
        <v>0</v>
      </c>
      <c r="AA19" s="17" t="s">
        <v>53</v>
      </c>
      <c r="AB19" s="30">
        <f t="shared" si="0"/>
        <v>21277.96</v>
      </c>
      <c r="AC19" s="31">
        <v>65.8</v>
      </c>
      <c r="AD19" s="32">
        <v>1400089.77</v>
      </c>
      <c r="AE19" s="17">
        <v>7088640</v>
      </c>
      <c r="AF19" s="21" t="s">
        <v>77</v>
      </c>
      <c r="AG19" s="17" t="s">
        <v>151</v>
      </c>
      <c r="AH19" s="21">
        <v>42521</v>
      </c>
      <c r="AI19" s="33" t="s">
        <v>152</v>
      </c>
      <c r="AJ19" s="34">
        <v>21263.5</v>
      </c>
      <c r="AK19" s="35">
        <v>42520</v>
      </c>
      <c r="AL19" s="24" t="s">
        <v>56</v>
      </c>
    </row>
    <row r="20" spans="1:38" s="16" customFormat="1" x14ac:dyDescent="0.25">
      <c r="A20" s="17">
        <v>19</v>
      </c>
      <c r="B20" s="17" t="s">
        <v>38</v>
      </c>
      <c r="C20" s="17" t="s">
        <v>39</v>
      </c>
      <c r="D20" s="18" t="s">
        <v>153</v>
      </c>
      <c r="E20" s="19" t="s">
        <v>77</v>
      </c>
      <c r="F20" s="19" t="s">
        <v>42</v>
      </c>
      <c r="G20" s="20">
        <v>9103750017</v>
      </c>
      <c r="H20" s="19">
        <v>42481</v>
      </c>
      <c r="I20" s="19" t="s">
        <v>59</v>
      </c>
      <c r="J20" s="21" t="s">
        <v>44</v>
      </c>
      <c r="K20" s="21" t="s">
        <v>45</v>
      </c>
      <c r="L20" s="22" t="s">
        <v>154</v>
      </c>
      <c r="M20" s="22" t="s">
        <v>61</v>
      </c>
      <c r="N20" s="22" t="s">
        <v>48</v>
      </c>
      <c r="O20" s="23" t="s">
        <v>49</v>
      </c>
      <c r="P20" s="24" t="s">
        <v>72</v>
      </c>
      <c r="Q20" s="25">
        <v>38237090</v>
      </c>
      <c r="R20" s="27">
        <v>26</v>
      </c>
      <c r="S20" s="23" t="s">
        <v>51</v>
      </c>
      <c r="T20" s="23" t="s">
        <v>52</v>
      </c>
      <c r="U20" s="17">
        <v>1250</v>
      </c>
      <c r="V20" s="28">
        <f>R20*U20</f>
        <v>32500</v>
      </c>
      <c r="W20" s="17">
        <v>0</v>
      </c>
      <c r="X20" s="17">
        <v>425</v>
      </c>
      <c r="Y20" s="17">
        <v>0</v>
      </c>
      <c r="Z20" s="29">
        <v>0</v>
      </c>
      <c r="AA20" s="17" t="s">
        <v>53</v>
      </c>
      <c r="AB20" s="30">
        <f t="shared" si="0"/>
        <v>32075</v>
      </c>
      <c r="AC20" s="31">
        <v>65.8</v>
      </c>
      <c r="AD20" s="32">
        <v>2110535</v>
      </c>
      <c r="AE20" s="17">
        <v>7088658</v>
      </c>
      <c r="AF20" s="21" t="s">
        <v>77</v>
      </c>
      <c r="AG20" s="17" t="s">
        <v>155</v>
      </c>
      <c r="AH20" s="21">
        <v>42521</v>
      </c>
      <c r="AI20" s="33" t="s">
        <v>156</v>
      </c>
      <c r="AJ20" s="34">
        <v>32480</v>
      </c>
      <c r="AK20" s="35">
        <v>42520</v>
      </c>
      <c r="AL20" s="24" t="s">
        <v>56</v>
      </c>
    </row>
    <row r="21" spans="1:38" s="16" customFormat="1" x14ac:dyDescent="0.25">
      <c r="A21" s="17">
        <v>20</v>
      </c>
      <c r="B21" s="17" t="s">
        <v>38</v>
      </c>
      <c r="C21" s="17" t="s">
        <v>39</v>
      </c>
      <c r="D21" s="18" t="s">
        <v>157</v>
      </c>
      <c r="E21" s="19" t="s">
        <v>77</v>
      </c>
      <c r="F21" s="19" t="s">
        <v>42</v>
      </c>
      <c r="G21" s="20">
        <v>9103750018</v>
      </c>
      <c r="H21" s="19">
        <v>42480</v>
      </c>
      <c r="I21" s="19" t="s">
        <v>59</v>
      </c>
      <c r="J21" s="21" t="s">
        <v>44</v>
      </c>
      <c r="K21" s="21" t="s">
        <v>45</v>
      </c>
      <c r="L21" s="22" t="s">
        <v>158</v>
      </c>
      <c r="M21" s="22" t="s">
        <v>159</v>
      </c>
      <c r="N21" s="22" t="s">
        <v>130</v>
      </c>
      <c r="O21" s="23" t="s">
        <v>63</v>
      </c>
      <c r="P21" s="24" t="s">
        <v>50</v>
      </c>
      <c r="Q21" s="25">
        <v>29051700</v>
      </c>
      <c r="R21" s="27">
        <v>12</v>
      </c>
      <c r="S21" s="23" t="s">
        <v>51</v>
      </c>
      <c r="T21" s="23" t="s">
        <v>52</v>
      </c>
      <c r="U21" s="17">
        <v>1400</v>
      </c>
      <c r="V21" s="28">
        <f>R21*U21</f>
        <v>16800</v>
      </c>
      <c r="W21" s="17">
        <v>5.54</v>
      </c>
      <c r="X21" s="17">
        <v>460</v>
      </c>
      <c r="Y21" s="17">
        <v>0</v>
      </c>
      <c r="Z21" s="29">
        <v>504</v>
      </c>
      <c r="AA21" s="17" t="s">
        <v>53</v>
      </c>
      <c r="AB21" s="30">
        <f t="shared" si="0"/>
        <v>16334.46</v>
      </c>
      <c r="AC21" s="31">
        <v>65.8</v>
      </c>
      <c r="AD21" s="32">
        <v>1074807.47</v>
      </c>
      <c r="AE21" s="17">
        <v>7088914</v>
      </c>
      <c r="AF21" s="21" t="s">
        <v>77</v>
      </c>
      <c r="AG21" s="17" t="s">
        <v>161</v>
      </c>
      <c r="AH21" s="21">
        <v>42501</v>
      </c>
      <c r="AI21" s="33" t="s">
        <v>162</v>
      </c>
      <c r="AJ21" s="34">
        <v>16740</v>
      </c>
      <c r="AK21" s="35">
        <v>42500</v>
      </c>
      <c r="AL21" s="24" t="s">
        <v>56</v>
      </c>
    </row>
    <row r="22" spans="1:38" s="16" customFormat="1" ht="15" customHeight="1" x14ac:dyDescent="0.25">
      <c r="A22" s="17">
        <v>21</v>
      </c>
      <c r="B22" s="17" t="s">
        <v>38</v>
      </c>
      <c r="C22" s="17" t="s">
        <v>39</v>
      </c>
      <c r="D22" s="18" t="s">
        <v>163</v>
      </c>
      <c r="E22" s="19" t="s">
        <v>77</v>
      </c>
      <c r="F22" s="19" t="s">
        <v>42</v>
      </c>
      <c r="G22" s="20">
        <v>9103750019</v>
      </c>
      <c r="H22" s="19">
        <v>42481</v>
      </c>
      <c r="I22" s="19" t="s">
        <v>59</v>
      </c>
      <c r="J22" s="21" t="s">
        <v>44</v>
      </c>
      <c r="K22" s="21" t="s">
        <v>45</v>
      </c>
      <c r="L22" s="22" t="s">
        <v>164</v>
      </c>
      <c r="M22" s="22" t="s">
        <v>165</v>
      </c>
      <c r="N22" s="22" t="s">
        <v>137</v>
      </c>
      <c r="O22" s="23" t="s">
        <v>49</v>
      </c>
      <c r="P22" s="24" t="s">
        <v>166</v>
      </c>
      <c r="Q22" s="25">
        <v>38237090</v>
      </c>
      <c r="R22" s="27">
        <v>28.5</v>
      </c>
      <c r="S22" s="23" t="s">
        <v>51</v>
      </c>
      <c r="T22" s="23" t="s">
        <v>52</v>
      </c>
      <c r="U22" s="17">
        <v>1365</v>
      </c>
      <c r="V22" s="28">
        <f>R22*U22</f>
        <v>38902.5</v>
      </c>
      <c r="W22" s="17">
        <v>0</v>
      </c>
      <c r="X22" s="17">
        <v>1200</v>
      </c>
      <c r="Y22" s="17">
        <v>0</v>
      </c>
      <c r="Z22" s="29">
        <v>0</v>
      </c>
      <c r="AA22" s="17" t="s">
        <v>53</v>
      </c>
      <c r="AB22" s="30">
        <f t="shared" si="0"/>
        <v>37702.5</v>
      </c>
      <c r="AC22" s="31">
        <v>65.8</v>
      </c>
      <c r="AD22" s="32"/>
      <c r="AE22" s="17">
        <v>7088919</v>
      </c>
      <c r="AF22" s="21" t="s">
        <v>77</v>
      </c>
      <c r="AG22" s="17" t="s">
        <v>167</v>
      </c>
      <c r="AH22" s="21">
        <v>42622</v>
      </c>
      <c r="AI22" s="33" t="s">
        <v>168</v>
      </c>
      <c r="AJ22" s="34">
        <v>38862.5</v>
      </c>
      <c r="AK22" s="35">
        <v>42621</v>
      </c>
      <c r="AL22" s="22" t="s">
        <v>56</v>
      </c>
    </row>
    <row r="23" spans="1:38" s="16" customFormat="1" ht="15" customHeight="1" x14ac:dyDescent="0.25">
      <c r="A23" s="17">
        <v>22</v>
      </c>
      <c r="B23" s="17" t="s">
        <v>38</v>
      </c>
      <c r="C23" s="17" t="s">
        <v>39</v>
      </c>
      <c r="D23" s="18" t="s">
        <v>169</v>
      </c>
      <c r="E23" s="19" t="s">
        <v>77</v>
      </c>
      <c r="F23" s="19" t="s">
        <v>42</v>
      </c>
      <c r="G23" s="20">
        <v>9103750021</v>
      </c>
      <c r="H23" s="19">
        <v>42480</v>
      </c>
      <c r="I23" s="19" t="s">
        <v>59</v>
      </c>
      <c r="J23" s="21" t="s">
        <v>44</v>
      </c>
      <c r="K23" s="21" t="s">
        <v>45</v>
      </c>
      <c r="L23" s="22" t="s">
        <v>170</v>
      </c>
      <c r="M23" s="22" t="s">
        <v>159</v>
      </c>
      <c r="N23" s="22" t="s">
        <v>171</v>
      </c>
      <c r="O23" s="23" t="s">
        <v>63</v>
      </c>
      <c r="P23" s="24" t="s">
        <v>166</v>
      </c>
      <c r="Q23" s="25">
        <v>38237090</v>
      </c>
      <c r="R23" s="27">
        <v>4.6749999999999998</v>
      </c>
      <c r="S23" s="23" t="s">
        <v>51</v>
      </c>
      <c r="T23" s="23" t="s">
        <v>52</v>
      </c>
      <c r="U23" s="17">
        <v>0</v>
      </c>
      <c r="V23" s="28">
        <f>(1.55*1560+2.325*1700+0.8*2000)</f>
        <v>7970.5</v>
      </c>
      <c r="W23" s="17">
        <v>2.63</v>
      </c>
      <c r="X23" s="17">
        <v>460</v>
      </c>
      <c r="Y23" s="17">
        <v>0</v>
      </c>
      <c r="Z23" s="29">
        <v>0</v>
      </c>
      <c r="AA23" s="17" t="s">
        <v>53</v>
      </c>
      <c r="AB23" s="30">
        <f t="shared" si="0"/>
        <v>7507.87</v>
      </c>
      <c r="AC23" s="31">
        <v>65.8</v>
      </c>
      <c r="AD23" s="32">
        <v>494017.85</v>
      </c>
      <c r="AE23" s="17">
        <v>7088911</v>
      </c>
      <c r="AF23" s="21" t="s">
        <v>77</v>
      </c>
      <c r="AG23" s="17" t="s">
        <v>172</v>
      </c>
      <c r="AH23" s="21">
        <v>42622</v>
      </c>
      <c r="AI23" s="33" t="s">
        <v>173</v>
      </c>
      <c r="AJ23" s="34">
        <v>7970.5</v>
      </c>
      <c r="AK23" s="35">
        <v>42621</v>
      </c>
      <c r="AL23" s="24" t="s">
        <v>56</v>
      </c>
    </row>
    <row r="24" spans="1:38" s="16" customFormat="1" ht="15" customHeight="1" x14ac:dyDescent="0.25">
      <c r="A24" s="17">
        <v>23</v>
      </c>
      <c r="B24" s="17" t="s">
        <v>38</v>
      </c>
      <c r="C24" s="17" t="s">
        <v>39</v>
      </c>
      <c r="D24" s="18" t="s">
        <v>169</v>
      </c>
      <c r="E24" s="19" t="s">
        <v>77</v>
      </c>
      <c r="F24" s="19" t="s">
        <v>42</v>
      </c>
      <c r="G24" s="20" t="s">
        <v>174</v>
      </c>
      <c r="H24" s="19">
        <v>42480</v>
      </c>
      <c r="I24" s="19" t="s">
        <v>59</v>
      </c>
      <c r="J24" s="21" t="s">
        <v>44</v>
      </c>
      <c r="K24" s="21" t="s">
        <v>45</v>
      </c>
      <c r="L24" s="22" t="s">
        <v>170</v>
      </c>
      <c r="M24" s="22" t="s">
        <v>159</v>
      </c>
      <c r="N24" s="22" t="s">
        <v>171</v>
      </c>
      <c r="O24" s="23" t="s">
        <v>63</v>
      </c>
      <c r="P24" s="24"/>
      <c r="Q24" s="25">
        <v>38237090</v>
      </c>
      <c r="R24" s="27">
        <v>4.6749999999999998</v>
      </c>
      <c r="S24" s="23" t="s">
        <v>51</v>
      </c>
      <c r="T24" s="23" t="s">
        <v>52</v>
      </c>
      <c r="U24" s="17">
        <v>0</v>
      </c>
      <c r="V24" s="28">
        <f>(1.55*1560+2.325*1700+0.8*2000)</f>
        <v>7970.5</v>
      </c>
      <c r="W24" s="17"/>
      <c r="X24" s="17"/>
      <c r="Y24" s="17"/>
      <c r="Z24" s="29"/>
      <c r="AA24" s="17" t="s">
        <v>175</v>
      </c>
      <c r="AB24" s="30">
        <f t="shared" si="0"/>
        <v>7970.5</v>
      </c>
      <c r="AC24" s="31">
        <v>65.8</v>
      </c>
      <c r="AD24" s="32"/>
      <c r="AE24" s="17">
        <v>7088911</v>
      </c>
      <c r="AF24" s="21">
        <v>42475</v>
      </c>
      <c r="AG24" s="17" t="s">
        <v>172</v>
      </c>
      <c r="AH24" s="21">
        <v>42622</v>
      </c>
      <c r="AI24" s="33" t="s">
        <v>173</v>
      </c>
      <c r="AJ24" s="34">
        <v>7970.5</v>
      </c>
      <c r="AK24" s="35">
        <v>42621</v>
      </c>
      <c r="AL24" s="24" t="s">
        <v>56</v>
      </c>
    </row>
    <row r="25" spans="1:38" s="16" customFormat="1" x14ac:dyDescent="0.25">
      <c r="A25" s="17">
        <v>24</v>
      </c>
      <c r="B25" s="17" t="s">
        <v>38</v>
      </c>
      <c r="C25" s="17" t="s">
        <v>39</v>
      </c>
      <c r="D25" s="18" t="s">
        <v>176</v>
      </c>
      <c r="E25" s="19" t="s">
        <v>124</v>
      </c>
      <c r="F25" s="19" t="s">
        <v>42</v>
      </c>
      <c r="G25" s="20">
        <v>9103750022</v>
      </c>
      <c r="H25" s="19">
        <v>42481</v>
      </c>
      <c r="I25" s="19" t="s">
        <v>59</v>
      </c>
      <c r="J25" s="21" t="s">
        <v>44</v>
      </c>
      <c r="K25" s="21" t="s">
        <v>45</v>
      </c>
      <c r="L25" s="22" t="s">
        <v>177</v>
      </c>
      <c r="M25" s="22" t="s">
        <v>178</v>
      </c>
      <c r="N25" s="22" t="s">
        <v>88</v>
      </c>
      <c r="O25" s="23" t="s">
        <v>49</v>
      </c>
      <c r="P25" s="24" t="s">
        <v>50</v>
      </c>
      <c r="Q25" s="25">
        <v>29051700</v>
      </c>
      <c r="R25" s="27">
        <v>48</v>
      </c>
      <c r="S25" s="23" t="s">
        <v>51</v>
      </c>
      <c r="T25" s="23" t="s">
        <v>179</v>
      </c>
      <c r="U25" s="17">
        <v>87918</v>
      </c>
      <c r="V25" s="28">
        <f>R25*U25</f>
        <v>4220064</v>
      </c>
      <c r="W25" s="17">
        <v>0</v>
      </c>
      <c r="X25" s="17">
        <v>10857</v>
      </c>
      <c r="Y25" s="17">
        <v>0</v>
      </c>
      <c r="Z25" s="29">
        <v>285048</v>
      </c>
      <c r="AA25" s="17" t="s">
        <v>53</v>
      </c>
      <c r="AB25" s="30">
        <f t="shared" si="0"/>
        <v>4209207</v>
      </c>
      <c r="AC25" s="31">
        <v>1</v>
      </c>
      <c r="AD25" s="32">
        <v>4209207</v>
      </c>
      <c r="AE25" s="17">
        <v>7101527</v>
      </c>
      <c r="AF25" s="21">
        <v>42476</v>
      </c>
      <c r="AG25" s="17" t="s">
        <v>180</v>
      </c>
      <c r="AH25" s="21">
        <v>42507</v>
      </c>
      <c r="AI25" s="33" t="s">
        <v>181</v>
      </c>
      <c r="AJ25" s="34">
        <v>4212447.34</v>
      </c>
      <c r="AK25" s="35">
        <v>42506</v>
      </c>
      <c r="AL25" s="24" t="s">
        <v>56</v>
      </c>
    </row>
    <row r="26" spans="1:38" s="16" customFormat="1" x14ac:dyDescent="0.25">
      <c r="A26" s="17">
        <v>25</v>
      </c>
      <c r="B26" s="17" t="s">
        <v>38</v>
      </c>
      <c r="C26" s="17" t="s">
        <v>39</v>
      </c>
      <c r="D26" s="18" t="s">
        <v>182</v>
      </c>
      <c r="E26" s="19" t="s">
        <v>124</v>
      </c>
      <c r="F26" s="19" t="s">
        <v>42</v>
      </c>
      <c r="G26" s="20">
        <v>9103750023</v>
      </c>
      <c r="H26" s="19">
        <v>42484</v>
      </c>
      <c r="I26" s="19" t="s">
        <v>59</v>
      </c>
      <c r="J26" s="21" t="s">
        <v>44</v>
      </c>
      <c r="K26" s="21" t="s">
        <v>45</v>
      </c>
      <c r="L26" s="22" t="s">
        <v>183</v>
      </c>
      <c r="M26" s="22" t="s">
        <v>184</v>
      </c>
      <c r="N26" s="22" t="s">
        <v>88</v>
      </c>
      <c r="O26" s="23" t="s">
        <v>63</v>
      </c>
      <c r="P26" s="24" t="s">
        <v>185</v>
      </c>
      <c r="Q26" s="25">
        <v>38231900</v>
      </c>
      <c r="R26" s="27">
        <v>57.6</v>
      </c>
      <c r="S26" s="23" t="s">
        <v>51</v>
      </c>
      <c r="T26" s="23" t="s">
        <v>52</v>
      </c>
      <c r="U26" s="17">
        <v>800</v>
      </c>
      <c r="V26" s="28">
        <f>R26*U26</f>
        <v>46080</v>
      </c>
      <c r="W26" s="17">
        <v>15.21</v>
      </c>
      <c r="X26" s="17">
        <v>400</v>
      </c>
      <c r="Y26" s="17">
        <v>0</v>
      </c>
      <c r="Z26" s="29">
        <v>0</v>
      </c>
      <c r="AA26" s="17" t="s">
        <v>53</v>
      </c>
      <c r="AB26" s="30">
        <f t="shared" si="0"/>
        <v>45664.79</v>
      </c>
      <c r="AC26" s="31">
        <v>65.8</v>
      </c>
      <c r="AD26" s="32">
        <v>3004743.18</v>
      </c>
      <c r="AE26" s="17">
        <v>7107408</v>
      </c>
      <c r="AF26" s="21" t="s">
        <v>124</v>
      </c>
      <c r="AG26" s="17" t="s">
        <v>186</v>
      </c>
      <c r="AH26" s="21">
        <v>42508</v>
      </c>
      <c r="AI26" s="33" t="s">
        <v>187</v>
      </c>
      <c r="AJ26" s="34">
        <v>45935</v>
      </c>
      <c r="AK26" s="35">
        <v>42507</v>
      </c>
      <c r="AL26" s="24" t="s">
        <v>56</v>
      </c>
    </row>
    <row r="27" spans="1:38" s="16" customFormat="1" x14ac:dyDescent="0.25">
      <c r="A27" s="17">
        <v>26</v>
      </c>
      <c r="B27" s="17" t="s">
        <v>38</v>
      </c>
      <c r="C27" s="17" t="s">
        <v>39</v>
      </c>
      <c r="D27" s="18" t="s">
        <v>188</v>
      </c>
      <c r="E27" s="19" t="s">
        <v>124</v>
      </c>
      <c r="F27" s="19" t="s">
        <v>42</v>
      </c>
      <c r="G27" s="20" t="s">
        <v>189</v>
      </c>
      <c r="H27" s="19">
        <v>42482</v>
      </c>
      <c r="I27" s="19" t="s">
        <v>59</v>
      </c>
      <c r="J27" s="21" t="s">
        <v>44</v>
      </c>
      <c r="K27" s="21" t="s">
        <v>45</v>
      </c>
      <c r="L27" s="22" t="s">
        <v>190</v>
      </c>
      <c r="M27" s="22" t="s">
        <v>191</v>
      </c>
      <c r="N27" s="22" t="s">
        <v>171</v>
      </c>
      <c r="O27" s="23" t="s">
        <v>49</v>
      </c>
      <c r="P27" s="24" t="s">
        <v>50</v>
      </c>
      <c r="Q27" s="25">
        <v>29051700</v>
      </c>
      <c r="R27" s="27">
        <v>24</v>
      </c>
      <c r="S27" s="23" t="s">
        <v>51</v>
      </c>
      <c r="T27" s="23" t="s">
        <v>52</v>
      </c>
      <c r="U27" s="17">
        <v>0</v>
      </c>
      <c r="V27" s="28">
        <f>(12*1330+6*1900+6*1340)</f>
        <v>35400</v>
      </c>
      <c r="W27" s="17">
        <v>0</v>
      </c>
      <c r="X27" s="17">
        <v>900</v>
      </c>
      <c r="Y27" s="17">
        <v>0</v>
      </c>
      <c r="Z27" s="29">
        <v>0</v>
      </c>
      <c r="AA27" s="17" t="s">
        <v>53</v>
      </c>
      <c r="AB27" s="30">
        <f t="shared" si="0"/>
        <v>34500</v>
      </c>
      <c r="AC27" s="31">
        <v>65.8</v>
      </c>
      <c r="AD27" s="32">
        <v>2270100</v>
      </c>
      <c r="AE27" s="17">
        <v>7107398</v>
      </c>
      <c r="AF27" s="21">
        <v>42476</v>
      </c>
      <c r="AG27" s="17" t="s">
        <v>192</v>
      </c>
      <c r="AH27" s="21">
        <v>42544</v>
      </c>
      <c r="AI27" s="33" t="s">
        <v>193</v>
      </c>
      <c r="AJ27" s="34">
        <v>35385</v>
      </c>
      <c r="AK27" s="35">
        <v>42543</v>
      </c>
      <c r="AL27" s="24" t="s">
        <v>56</v>
      </c>
    </row>
    <row r="28" spans="1:38" s="16" customFormat="1" x14ac:dyDescent="0.25">
      <c r="A28" s="17">
        <v>27</v>
      </c>
      <c r="B28" s="17" t="s">
        <v>38</v>
      </c>
      <c r="C28" s="17" t="s">
        <v>39</v>
      </c>
      <c r="D28" s="18" t="s">
        <v>194</v>
      </c>
      <c r="E28" s="19" t="s">
        <v>124</v>
      </c>
      <c r="F28" s="19" t="s">
        <v>42</v>
      </c>
      <c r="G28" s="20">
        <v>9103750026</v>
      </c>
      <c r="H28" s="19">
        <v>42482</v>
      </c>
      <c r="I28" s="19" t="s">
        <v>59</v>
      </c>
      <c r="J28" s="21" t="s">
        <v>44</v>
      </c>
      <c r="K28" s="21" t="s">
        <v>45</v>
      </c>
      <c r="L28" s="22" t="s">
        <v>195</v>
      </c>
      <c r="M28" s="22" t="s">
        <v>196</v>
      </c>
      <c r="N28" s="22" t="s">
        <v>197</v>
      </c>
      <c r="O28" s="23" t="s">
        <v>49</v>
      </c>
      <c r="P28" s="24" t="s">
        <v>50</v>
      </c>
      <c r="Q28" s="25">
        <v>29051700</v>
      </c>
      <c r="R28" s="27">
        <v>16</v>
      </c>
      <c r="S28" s="23" t="s">
        <v>51</v>
      </c>
      <c r="T28" s="23" t="s">
        <v>52</v>
      </c>
      <c r="U28" s="17">
        <v>1300</v>
      </c>
      <c r="V28" s="28">
        <f t="shared" ref="V28:V43" si="2">R28*U28</f>
        <v>20800</v>
      </c>
      <c r="W28" s="17">
        <v>0</v>
      </c>
      <c r="X28" s="17">
        <v>430</v>
      </c>
      <c r="Y28" s="17">
        <v>0</v>
      </c>
      <c r="Z28" s="29">
        <v>0</v>
      </c>
      <c r="AA28" s="17" t="s">
        <v>53</v>
      </c>
      <c r="AB28" s="30">
        <f t="shared" si="0"/>
        <v>20370</v>
      </c>
      <c r="AC28" s="31">
        <v>65.8</v>
      </c>
      <c r="AD28" s="32">
        <v>1340346</v>
      </c>
      <c r="AE28" s="17">
        <v>7107443</v>
      </c>
      <c r="AF28" s="21" t="s">
        <v>124</v>
      </c>
      <c r="AG28" s="17" t="s">
        <v>198</v>
      </c>
      <c r="AH28" s="21">
        <v>42497</v>
      </c>
      <c r="AI28" s="33" t="s">
        <v>199</v>
      </c>
      <c r="AJ28" s="34">
        <v>20789</v>
      </c>
      <c r="AK28" s="35">
        <v>42497</v>
      </c>
      <c r="AL28" s="24" t="s">
        <v>56</v>
      </c>
    </row>
    <row r="29" spans="1:38" s="16" customFormat="1" x14ac:dyDescent="0.2">
      <c r="A29" s="17">
        <v>28</v>
      </c>
      <c r="B29" s="17" t="s">
        <v>38</v>
      </c>
      <c r="C29" s="17" t="s">
        <v>39</v>
      </c>
      <c r="D29" s="18" t="s">
        <v>200</v>
      </c>
      <c r="E29" s="19" t="s">
        <v>124</v>
      </c>
      <c r="F29" s="19" t="s">
        <v>42</v>
      </c>
      <c r="G29" s="20">
        <v>9103750027</v>
      </c>
      <c r="H29" s="19">
        <v>42482</v>
      </c>
      <c r="I29" s="19" t="s">
        <v>59</v>
      </c>
      <c r="J29" s="21" t="s">
        <v>44</v>
      </c>
      <c r="K29" s="21" t="s">
        <v>45</v>
      </c>
      <c r="L29" s="22" t="s">
        <v>60</v>
      </c>
      <c r="M29" s="22" t="s">
        <v>61</v>
      </c>
      <c r="N29" s="22" t="s">
        <v>62</v>
      </c>
      <c r="O29" s="23" t="s">
        <v>63</v>
      </c>
      <c r="P29" s="24" t="s">
        <v>50</v>
      </c>
      <c r="Q29" s="25">
        <v>29051700</v>
      </c>
      <c r="R29" s="27">
        <v>39.462000000000003</v>
      </c>
      <c r="S29" s="23" t="s">
        <v>51</v>
      </c>
      <c r="T29" s="23" t="s">
        <v>52</v>
      </c>
      <c r="U29" s="17">
        <v>1452</v>
      </c>
      <c r="V29" s="28">
        <f t="shared" si="2"/>
        <v>57298.824000000008</v>
      </c>
      <c r="W29" s="17">
        <v>18.91</v>
      </c>
      <c r="X29" s="17">
        <v>2300</v>
      </c>
      <c r="Y29" s="17">
        <v>0</v>
      </c>
      <c r="Z29" s="29">
        <v>0</v>
      </c>
      <c r="AA29" s="17" t="s">
        <v>53</v>
      </c>
      <c r="AB29" s="30">
        <f t="shared" si="0"/>
        <v>54979.914000000004</v>
      </c>
      <c r="AC29" s="31">
        <v>65.8</v>
      </c>
      <c r="AD29" s="32">
        <v>3617678.08</v>
      </c>
      <c r="AE29" s="17">
        <v>7107532</v>
      </c>
      <c r="AF29" s="21" t="s">
        <v>124</v>
      </c>
      <c r="AG29" s="17" t="s">
        <v>202</v>
      </c>
      <c r="AH29" s="21">
        <v>42513</v>
      </c>
      <c r="AI29" s="33" t="s">
        <v>203</v>
      </c>
      <c r="AJ29" s="37">
        <v>57298.82</v>
      </c>
      <c r="AK29" s="35">
        <v>42510</v>
      </c>
      <c r="AL29" s="24" t="s">
        <v>56</v>
      </c>
    </row>
    <row r="30" spans="1:38" s="16" customFormat="1" ht="15" customHeight="1" x14ac:dyDescent="0.25">
      <c r="A30" s="17">
        <v>29</v>
      </c>
      <c r="B30" s="17" t="s">
        <v>38</v>
      </c>
      <c r="C30" s="17" t="s">
        <v>39</v>
      </c>
      <c r="D30" s="18" t="s">
        <v>204</v>
      </c>
      <c r="E30" s="19" t="s">
        <v>124</v>
      </c>
      <c r="F30" s="19" t="s">
        <v>42</v>
      </c>
      <c r="G30" s="20">
        <v>9103750028</v>
      </c>
      <c r="H30" s="19">
        <v>42480</v>
      </c>
      <c r="I30" s="19" t="s">
        <v>59</v>
      </c>
      <c r="J30" s="21" t="s">
        <v>44</v>
      </c>
      <c r="K30" s="21" t="s">
        <v>45</v>
      </c>
      <c r="L30" s="22" t="s">
        <v>205</v>
      </c>
      <c r="M30" s="22" t="s">
        <v>206</v>
      </c>
      <c r="N30" s="22" t="s">
        <v>171</v>
      </c>
      <c r="O30" s="23" t="s">
        <v>49</v>
      </c>
      <c r="P30" s="24" t="s">
        <v>207</v>
      </c>
      <c r="Q30" s="25">
        <v>38237090</v>
      </c>
      <c r="R30" s="27">
        <v>24</v>
      </c>
      <c r="S30" s="23" t="s">
        <v>51</v>
      </c>
      <c r="T30" s="23" t="s">
        <v>52</v>
      </c>
      <c r="U30" s="17">
        <v>1360</v>
      </c>
      <c r="V30" s="28">
        <f t="shared" si="2"/>
        <v>32640</v>
      </c>
      <c r="W30" s="17">
        <v>0</v>
      </c>
      <c r="X30" s="17">
        <v>900</v>
      </c>
      <c r="Y30" s="17">
        <v>0</v>
      </c>
      <c r="Z30" s="29">
        <v>0</v>
      </c>
      <c r="AA30" s="17" t="s">
        <v>53</v>
      </c>
      <c r="AB30" s="30">
        <f t="shared" si="0"/>
        <v>31740</v>
      </c>
      <c r="AC30" s="31">
        <v>65.8</v>
      </c>
      <c r="AD30" s="32"/>
      <c r="AE30" s="17">
        <v>7107664</v>
      </c>
      <c r="AF30" s="21" t="s">
        <v>124</v>
      </c>
      <c r="AG30" s="17" t="s">
        <v>208</v>
      </c>
      <c r="AH30" s="21" t="s">
        <v>209</v>
      </c>
      <c r="AI30" s="33" t="s">
        <v>210</v>
      </c>
      <c r="AJ30" s="34"/>
      <c r="AK30" s="35"/>
      <c r="AL30" s="24" t="s">
        <v>211</v>
      </c>
    </row>
    <row r="31" spans="1:38" s="16" customFormat="1" x14ac:dyDescent="0.25">
      <c r="A31" s="17">
        <v>30</v>
      </c>
      <c r="B31" s="17" t="s">
        <v>38</v>
      </c>
      <c r="C31" s="17" t="s">
        <v>39</v>
      </c>
      <c r="D31" s="18" t="s">
        <v>212</v>
      </c>
      <c r="E31" s="19" t="s">
        <v>160</v>
      </c>
      <c r="F31" s="19" t="s">
        <v>42</v>
      </c>
      <c r="G31" s="20">
        <v>9103750029</v>
      </c>
      <c r="H31" s="19">
        <v>42481</v>
      </c>
      <c r="I31" s="19" t="s">
        <v>59</v>
      </c>
      <c r="J31" s="21" t="s">
        <v>44</v>
      </c>
      <c r="K31" s="21" t="s">
        <v>45</v>
      </c>
      <c r="L31" s="22" t="s">
        <v>213</v>
      </c>
      <c r="M31" s="22" t="s">
        <v>102</v>
      </c>
      <c r="N31" s="22" t="s">
        <v>171</v>
      </c>
      <c r="O31" s="23" t="s">
        <v>49</v>
      </c>
      <c r="P31" s="24" t="s">
        <v>214</v>
      </c>
      <c r="Q31" s="25">
        <v>38237090</v>
      </c>
      <c r="R31" s="27">
        <v>32</v>
      </c>
      <c r="S31" s="23" t="s">
        <v>51</v>
      </c>
      <c r="T31" s="23" t="s">
        <v>52</v>
      </c>
      <c r="U31" s="17">
        <v>1275</v>
      </c>
      <c r="V31" s="28">
        <f t="shared" si="2"/>
        <v>40800</v>
      </c>
      <c r="W31" s="17">
        <v>0</v>
      </c>
      <c r="X31" s="17">
        <v>650</v>
      </c>
      <c r="Y31" s="17">
        <v>0</v>
      </c>
      <c r="Z31" s="29">
        <v>0</v>
      </c>
      <c r="AA31" s="17" t="s">
        <v>53</v>
      </c>
      <c r="AB31" s="30">
        <f t="shared" si="0"/>
        <v>40150</v>
      </c>
      <c r="AC31" s="31">
        <v>65.8</v>
      </c>
      <c r="AD31" s="32">
        <v>2641870</v>
      </c>
      <c r="AE31" s="17">
        <v>7124637</v>
      </c>
      <c r="AF31" s="21" t="s">
        <v>160</v>
      </c>
      <c r="AG31" s="17" t="s">
        <v>215</v>
      </c>
      <c r="AH31" s="21">
        <v>42549</v>
      </c>
      <c r="AI31" s="33" t="s">
        <v>216</v>
      </c>
      <c r="AJ31" s="34">
        <v>40800</v>
      </c>
      <c r="AK31" s="35">
        <v>42549</v>
      </c>
      <c r="AL31" s="24" t="s">
        <v>56</v>
      </c>
    </row>
    <row r="32" spans="1:38" s="16" customFormat="1" x14ac:dyDescent="0.25">
      <c r="A32" s="17">
        <v>31</v>
      </c>
      <c r="B32" s="17" t="s">
        <v>38</v>
      </c>
      <c r="C32" s="17" t="s">
        <v>39</v>
      </c>
      <c r="D32" s="18" t="s">
        <v>217</v>
      </c>
      <c r="E32" s="19" t="s">
        <v>160</v>
      </c>
      <c r="F32" s="19" t="s">
        <v>42</v>
      </c>
      <c r="G32" s="20">
        <v>9103750030</v>
      </c>
      <c r="H32" s="19">
        <v>42482</v>
      </c>
      <c r="I32" s="19" t="s">
        <v>59</v>
      </c>
      <c r="J32" s="21" t="s">
        <v>44</v>
      </c>
      <c r="K32" s="21" t="s">
        <v>45</v>
      </c>
      <c r="L32" s="22" t="s">
        <v>218</v>
      </c>
      <c r="M32" s="22" t="s">
        <v>184</v>
      </c>
      <c r="N32" s="22" t="s">
        <v>88</v>
      </c>
      <c r="O32" s="23" t="s">
        <v>63</v>
      </c>
      <c r="P32" s="24" t="s">
        <v>219</v>
      </c>
      <c r="Q32" s="25">
        <v>29159090</v>
      </c>
      <c r="R32" s="27">
        <v>24</v>
      </c>
      <c r="S32" s="23" t="s">
        <v>51</v>
      </c>
      <c r="T32" s="23" t="s">
        <v>52</v>
      </c>
      <c r="U32" s="17">
        <v>3200</v>
      </c>
      <c r="V32" s="28">
        <f t="shared" si="2"/>
        <v>76800</v>
      </c>
      <c r="W32" s="17">
        <v>25.34</v>
      </c>
      <c r="X32" s="17">
        <v>50</v>
      </c>
      <c r="Y32" s="17">
        <v>0</v>
      </c>
      <c r="Z32" s="29">
        <v>0</v>
      </c>
      <c r="AA32" s="17" t="s">
        <v>53</v>
      </c>
      <c r="AB32" s="30">
        <f t="shared" si="0"/>
        <v>76724.66</v>
      </c>
      <c r="AC32" s="31">
        <v>65.8</v>
      </c>
      <c r="AD32" s="32">
        <v>5048482.63</v>
      </c>
      <c r="AE32" s="17">
        <v>7130465</v>
      </c>
      <c r="AF32" s="21">
        <v>42478</v>
      </c>
      <c r="AG32" s="17" t="s">
        <v>220</v>
      </c>
      <c r="AH32" s="21">
        <v>42508</v>
      </c>
      <c r="AI32" s="33" t="s">
        <v>221</v>
      </c>
      <c r="AJ32" s="34">
        <v>76625</v>
      </c>
      <c r="AK32" s="35">
        <v>42507</v>
      </c>
      <c r="AL32" s="24" t="s">
        <v>56</v>
      </c>
    </row>
    <row r="33" spans="1:38" s="16" customFormat="1" x14ac:dyDescent="0.25">
      <c r="A33" s="17">
        <v>32</v>
      </c>
      <c r="B33" s="17" t="s">
        <v>38</v>
      </c>
      <c r="C33" s="17" t="s">
        <v>39</v>
      </c>
      <c r="D33" s="18" t="s">
        <v>222</v>
      </c>
      <c r="E33" s="19" t="s">
        <v>160</v>
      </c>
      <c r="F33" s="19" t="s">
        <v>42</v>
      </c>
      <c r="G33" s="20">
        <v>9103750031</v>
      </c>
      <c r="H33" s="19">
        <v>42481</v>
      </c>
      <c r="I33" s="19" t="s">
        <v>59</v>
      </c>
      <c r="J33" s="21" t="s">
        <v>44</v>
      </c>
      <c r="K33" s="21" t="s">
        <v>45</v>
      </c>
      <c r="L33" s="22" t="s">
        <v>223</v>
      </c>
      <c r="M33" s="22" t="s">
        <v>61</v>
      </c>
      <c r="N33" s="22" t="s">
        <v>224</v>
      </c>
      <c r="O33" s="23" t="s">
        <v>49</v>
      </c>
      <c r="P33" s="24" t="s">
        <v>50</v>
      </c>
      <c r="Q33" s="25">
        <v>29051700</v>
      </c>
      <c r="R33" s="27">
        <v>32</v>
      </c>
      <c r="S33" s="23" t="s">
        <v>51</v>
      </c>
      <c r="T33" s="23" t="s">
        <v>52</v>
      </c>
      <c r="U33" s="17">
        <v>1310</v>
      </c>
      <c r="V33" s="28">
        <f t="shared" si="2"/>
        <v>41920</v>
      </c>
      <c r="W33" s="17">
        <v>0</v>
      </c>
      <c r="X33" s="17">
        <v>2770</v>
      </c>
      <c r="Y33" s="17">
        <v>0</v>
      </c>
      <c r="Z33" s="29">
        <v>0</v>
      </c>
      <c r="AA33" s="17" t="s">
        <v>53</v>
      </c>
      <c r="AB33" s="30">
        <f t="shared" si="0"/>
        <v>39150</v>
      </c>
      <c r="AC33" s="31">
        <v>65.8</v>
      </c>
      <c r="AD33" s="32">
        <v>2576070</v>
      </c>
      <c r="AE33" s="17">
        <v>7130463</v>
      </c>
      <c r="AF33" s="21" t="s">
        <v>160</v>
      </c>
      <c r="AG33" s="17" t="s">
        <v>225</v>
      </c>
      <c r="AH33" s="21">
        <v>42497</v>
      </c>
      <c r="AI33" s="33" t="s">
        <v>226</v>
      </c>
      <c r="AJ33" s="34">
        <v>41903</v>
      </c>
      <c r="AK33" s="35">
        <v>42496</v>
      </c>
      <c r="AL33" s="24" t="s">
        <v>56</v>
      </c>
    </row>
    <row r="34" spans="1:38" s="16" customFormat="1" x14ac:dyDescent="0.25">
      <c r="A34" s="17">
        <v>33</v>
      </c>
      <c r="B34" s="17" t="s">
        <v>38</v>
      </c>
      <c r="C34" s="17" t="s">
        <v>39</v>
      </c>
      <c r="D34" s="18" t="s">
        <v>227</v>
      </c>
      <c r="E34" s="19" t="s">
        <v>160</v>
      </c>
      <c r="F34" s="19" t="s">
        <v>42</v>
      </c>
      <c r="G34" s="20">
        <v>9103750032</v>
      </c>
      <c r="H34" s="19">
        <v>42482</v>
      </c>
      <c r="I34" s="19" t="s">
        <v>59</v>
      </c>
      <c r="J34" s="21" t="s">
        <v>44</v>
      </c>
      <c r="K34" s="21" t="s">
        <v>45</v>
      </c>
      <c r="L34" s="22" t="s">
        <v>60</v>
      </c>
      <c r="M34" s="22" t="s">
        <v>61</v>
      </c>
      <c r="N34" s="22" t="s">
        <v>62</v>
      </c>
      <c r="O34" s="23" t="s">
        <v>63</v>
      </c>
      <c r="P34" s="24" t="s">
        <v>50</v>
      </c>
      <c r="Q34" s="25">
        <v>29051700</v>
      </c>
      <c r="R34" s="27">
        <v>22.5</v>
      </c>
      <c r="S34" s="23" t="s">
        <v>51</v>
      </c>
      <c r="T34" s="23" t="s">
        <v>52</v>
      </c>
      <c r="U34" s="17">
        <v>1326</v>
      </c>
      <c r="V34" s="28">
        <f t="shared" si="2"/>
        <v>29835</v>
      </c>
      <c r="W34" s="17">
        <v>9.85</v>
      </c>
      <c r="X34" s="17">
        <v>2050</v>
      </c>
      <c r="Y34" s="17">
        <v>0</v>
      </c>
      <c r="Z34" s="29">
        <v>0</v>
      </c>
      <c r="AA34" s="17" t="s">
        <v>53</v>
      </c>
      <c r="AB34" s="30">
        <f t="shared" si="0"/>
        <v>27775.15</v>
      </c>
      <c r="AC34" s="31">
        <v>65.8</v>
      </c>
      <c r="AD34" s="32">
        <v>1827604.87</v>
      </c>
      <c r="AE34" s="17">
        <v>7130634</v>
      </c>
      <c r="AF34" s="21" t="s">
        <v>160</v>
      </c>
      <c r="AG34" s="17" t="s">
        <v>228</v>
      </c>
      <c r="AH34" s="21">
        <v>42513</v>
      </c>
      <c r="AI34" s="33" t="s">
        <v>229</v>
      </c>
      <c r="AJ34" s="34">
        <v>29835</v>
      </c>
      <c r="AK34" s="35">
        <v>42510</v>
      </c>
      <c r="AL34" s="24" t="s">
        <v>56</v>
      </c>
    </row>
    <row r="35" spans="1:38" s="16" customFormat="1" x14ac:dyDescent="0.25">
      <c r="A35" s="17">
        <v>34</v>
      </c>
      <c r="B35" s="17" t="s">
        <v>38</v>
      </c>
      <c r="C35" s="17" t="s">
        <v>39</v>
      </c>
      <c r="D35" s="18" t="s">
        <v>230</v>
      </c>
      <c r="E35" s="19" t="s">
        <v>201</v>
      </c>
      <c r="F35" s="19" t="s">
        <v>42</v>
      </c>
      <c r="G35" s="20">
        <v>9103750033</v>
      </c>
      <c r="H35" s="19">
        <v>42482</v>
      </c>
      <c r="I35" s="19" t="s">
        <v>59</v>
      </c>
      <c r="J35" s="21" t="s">
        <v>44</v>
      </c>
      <c r="K35" s="21" t="s">
        <v>45</v>
      </c>
      <c r="L35" s="22" t="s">
        <v>60</v>
      </c>
      <c r="M35" s="22" t="s">
        <v>61</v>
      </c>
      <c r="N35" s="22" t="s">
        <v>62</v>
      </c>
      <c r="O35" s="23" t="s">
        <v>63</v>
      </c>
      <c r="P35" s="24" t="s">
        <v>50</v>
      </c>
      <c r="Q35" s="25">
        <v>29051700</v>
      </c>
      <c r="R35" s="27">
        <v>22.5</v>
      </c>
      <c r="S35" s="23" t="s">
        <v>51</v>
      </c>
      <c r="T35" s="23" t="s">
        <v>52</v>
      </c>
      <c r="U35" s="17">
        <v>1326</v>
      </c>
      <c r="V35" s="28">
        <f t="shared" si="2"/>
        <v>29835</v>
      </c>
      <c r="W35" s="17">
        <v>9.85</v>
      </c>
      <c r="X35" s="17">
        <v>2050</v>
      </c>
      <c r="Y35" s="17">
        <v>0</v>
      </c>
      <c r="Z35" s="29">
        <v>0</v>
      </c>
      <c r="AA35" s="17" t="s">
        <v>53</v>
      </c>
      <c r="AB35" s="30">
        <f t="shared" si="0"/>
        <v>27775.15</v>
      </c>
      <c r="AC35" s="31">
        <v>65.8</v>
      </c>
      <c r="AD35" s="32">
        <v>1827604.87</v>
      </c>
      <c r="AE35" s="17">
        <v>7143759</v>
      </c>
      <c r="AF35" s="21">
        <v>42479</v>
      </c>
      <c r="AG35" s="17" t="s">
        <v>231</v>
      </c>
      <c r="AH35" s="21">
        <v>42513</v>
      </c>
      <c r="AI35" s="33" t="s">
        <v>229</v>
      </c>
      <c r="AJ35" s="34">
        <v>29835</v>
      </c>
      <c r="AK35" s="35">
        <v>42510</v>
      </c>
      <c r="AL35" s="24" t="s">
        <v>56</v>
      </c>
    </row>
    <row r="36" spans="1:38" s="16" customFormat="1" ht="15" customHeight="1" x14ac:dyDescent="0.25">
      <c r="A36" s="17">
        <v>35</v>
      </c>
      <c r="B36" s="17" t="s">
        <v>38</v>
      </c>
      <c r="C36" s="17" t="s">
        <v>39</v>
      </c>
      <c r="D36" s="18" t="s">
        <v>232</v>
      </c>
      <c r="E36" s="19" t="s">
        <v>201</v>
      </c>
      <c r="F36" s="19" t="s">
        <v>42</v>
      </c>
      <c r="G36" s="20">
        <v>9103750037</v>
      </c>
      <c r="H36" s="19">
        <v>42486</v>
      </c>
      <c r="I36" s="19" t="s">
        <v>59</v>
      </c>
      <c r="J36" s="21" t="s">
        <v>44</v>
      </c>
      <c r="K36" s="21" t="s">
        <v>45</v>
      </c>
      <c r="L36" s="22" t="s">
        <v>60</v>
      </c>
      <c r="M36" s="22" t="s">
        <v>61</v>
      </c>
      <c r="N36" s="22" t="s">
        <v>62</v>
      </c>
      <c r="O36" s="23" t="s">
        <v>63</v>
      </c>
      <c r="P36" s="24" t="s">
        <v>233</v>
      </c>
      <c r="Q36" s="25">
        <v>38237090</v>
      </c>
      <c r="R36" s="27">
        <v>45</v>
      </c>
      <c r="S36" s="23" t="s">
        <v>51</v>
      </c>
      <c r="T36" s="23" t="s">
        <v>52</v>
      </c>
      <c r="U36" s="17">
        <v>1469</v>
      </c>
      <c r="V36" s="28">
        <f t="shared" si="2"/>
        <v>66105</v>
      </c>
      <c r="W36" s="17">
        <v>21.81</v>
      </c>
      <c r="X36" s="17">
        <v>4100</v>
      </c>
      <c r="Y36" s="17">
        <v>0</v>
      </c>
      <c r="Z36" s="29">
        <v>0</v>
      </c>
      <c r="AA36" s="17" t="s">
        <v>53</v>
      </c>
      <c r="AB36" s="30">
        <f t="shared" si="0"/>
        <v>61983.19</v>
      </c>
      <c r="AC36" s="31">
        <v>65.8</v>
      </c>
      <c r="AD36" s="32"/>
      <c r="AE36" s="17">
        <v>7150800</v>
      </c>
      <c r="AF36" s="21">
        <v>42479</v>
      </c>
      <c r="AG36" s="17" t="s">
        <v>234</v>
      </c>
      <c r="AH36" s="21">
        <v>42513</v>
      </c>
      <c r="AI36" s="33"/>
      <c r="AJ36" s="34">
        <v>66105</v>
      </c>
      <c r="AK36" s="35">
        <v>42510</v>
      </c>
      <c r="AL36" s="24" t="s">
        <v>56</v>
      </c>
    </row>
    <row r="37" spans="1:38" s="16" customFormat="1" x14ac:dyDescent="0.25">
      <c r="A37" s="17">
        <v>36</v>
      </c>
      <c r="B37" s="17" t="s">
        <v>38</v>
      </c>
      <c r="C37" s="17" t="s">
        <v>39</v>
      </c>
      <c r="D37" s="18" t="s">
        <v>235</v>
      </c>
      <c r="E37" s="19" t="s">
        <v>201</v>
      </c>
      <c r="F37" s="19" t="s">
        <v>42</v>
      </c>
      <c r="G37" s="20">
        <v>9103750034</v>
      </c>
      <c r="H37" s="19">
        <v>42485</v>
      </c>
      <c r="I37" s="19" t="s">
        <v>59</v>
      </c>
      <c r="J37" s="21" t="s">
        <v>44</v>
      </c>
      <c r="K37" s="21" t="s">
        <v>45</v>
      </c>
      <c r="L37" s="22" t="s">
        <v>236</v>
      </c>
      <c r="M37" s="22" t="s">
        <v>142</v>
      </c>
      <c r="N37" s="22" t="s">
        <v>171</v>
      </c>
      <c r="O37" s="23" t="s">
        <v>63</v>
      </c>
      <c r="P37" s="24" t="s">
        <v>114</v>
      </c>
      <c r="Q37" s="25">
        <v>38231900</v>
      </c>
      <c r="R37" s="27">
        <v>19.98</v>
      </c>
      <c r="S37" s="23" t="s">
        <v>51</v>
      </c>
      <c r="T37" s="23" t="s">
        <v>52</v>
      </c>
      <c r="U37" s="17">
        <v>3865</v>
      </c>
      <c r="V37" s="28">
        <f t="shared" si="2"/>
        <v>77222.7</v>
      </c>
      <c r="W37" s="17">
        <v>25.48</v>
      </c>
      <c r="X37" s="17">
        <v>475</v>
      </c>
      <c r="Y37" s="17">
        <v>0</v>
      </c>
      <c r="Z37" s="29">
        <v>0</v>
      </c>
      <c r="AA37" s="17" t="s">
        <v>53</v>
      </c>
      <c r="AB37" s="30">
        <f t="shared" si="0"/>
        <v>76722.22</v>
      </c>
      <c r="AC37" s="31">
        <v>65.8</v>
      </c>
      <c r="AD37" s="32">
        <v>5048322.08</v>
      </c>
      <c r="AE37" s="17">
        <v>7153629</v>
      </c>
      <c r="AF37" s="21">
        <v>42479</v>
      </c>
      <c r="AG37" s="17" t="s">
        <v>237</v>
      </c>
      <c r="AH37" s="21">
        <v>42621</v>
      </c>
      <c r="AI37" s="33" t="s">
        <v>238</v>
      </c>
      <c r="AJ37" s="34">
        <v>77222.7</v>
      </c>
      <c r="AK37" s="35">
        <v>42620</v>
      </c>
      <c r="AL37" s="24" t="s">
        <v>56</v>
      </c>
    </row>
    <row r="38" spans="1:38" s="16" customFormat="1" x14ac:dyDescent="0.25">
      <c r="A38" s="17">
        <v>37</v>
      </c>
      <c r="B38" s="17" t="s">
        <v>38</v>
      </c>
      <c r="C38" s="17" t="s">
        <v>39</v>
      </c>
      <c r="D38" s="18" t="s">
        <v>239</v>
      </c>
      <c r="E38" s="19" t="s">
        <v>122</v>
      </c>
      <c r="F38" s="19" t="s">
        <v>42</v>
      </c>
      <c r="G38" s="20">
        <v>9103750035</v>
      </c>
      <c r="H38" s="19">
        <v>42485</v>
      </c>
      <c r="I38" s="19" t="s">
        <v>59</v>
      </c>
      <c r="J38" s="21" t="s">
        <v>44</v>
      </c>
      <c r="K38" s="21" t="s">
        <v>45</v>
      </c>
      <c r="L38" s="22" t="s">
        <v>236</v>
      </c>
      <c r="M38" s="22" t="s">
        <v>240</v>
      </c>
      <c r="N38" s="22" t="s">
        <v>171</v>
      </c>
      <c r="O38" s="23" t="s">
        <v>63</v>
      </c>
      <c r="P38" s="24" t="s">
        <v>114</v>
      </c>
      <c r="Q38" s="25">
        <v>38231900</v>
      </c>
      <c r="R38" s="27">
        <v>39.58</v>
      </c>
      <c r="S38" s="23" t="s">
        <v>51</v>
      </c>
      <c r="T38" s="23" t="s">
        <v>52</v>
      </c>
      <c r="U38" s="17">
        <v>3865</v>
      </c>
      <c r="V38" s="28">
        <f t="shared" si="2"/>
        <v>152976.69999999998</v>
      </c>
      <c r="W38" s="17">
        <v>50.48</v>
      </c>
      <c r="X38" s="17">
        <v>950</v>
      </c>
      <c r="Y38" s="17">
        <v>0</v>
      </c>
      <c r="Z38" s="29">
        <v>0</v>
      </c>
      <c r="AA38" s="17" t="s">
        <v>53</v>
      </c>
      <c r="AB38" s="30">
        <f t="shared" si="0"/>
        <v>151976.21999999997</v>
      </c>
      <c r="AC38" s="31">
        <v>65.8</v>
      </c>
      <c r="AD38" s="32">
        <v>10000035.279999999</v>
      </c>
      <c r="AE38" s="17">
        <v>7165665</v>
      </c>
      <c r="AF38" s="21">
        <v>42480</v>
      </c>
      <c r="AG38" s="17" t="s">
        <v>241</v>
      </c>
      <c r="AH38" s="21">
        <v>42621</v>
      </c>
      <c r="AI38" s="33" t="s">
        <v>238</v>
      </c>
      <c r="AJ38" s="34">
        <v>152976.70000000001</v>
      </c>
      <c r="AK38" s="35">
        <v>42620</v>
      </c>
      <c r="AL38" s="24" t="s">
        <v>56</v>
      </c>
    </row>
    <row r="39" spans="1:38" s="16" customFormat="1" ht="15" customHeight="1" x14ac:dyDescent="0.25">
      <c r="A39" s="17">
        <v>38</v>
      </c>
      <c r="B39" s="17" t="s">
        <v>38</v>
      </c>
      <c r="C39" s="17" t="s">
        <v>39</v>
      </c>
      <c r="D39" s="18" t="s">
        <v>242</v>
      </c>
      <c r="E39" s="19" t="s">
        <v>122</v>
      </c>
      <c r="F39" s="19" t="s">
        <v>42</v>
      </c>
      <c r="G39" s="20">
        <v>9103750036</v>
      </c>
      <c r="H39" s="19">
        <v>42485</v>
      </c>
      <c r="I39" s="19" t="s">
        <v>59</v>
      </c>
      <c r="J39" s="21" t="s">
        <v>44</v>
      </c>
      <c r="K39" s="21" t="s">
        <v>45</v>
      </c>
      <c r="L39" s="22" t="s">
        <v>243</v>
      </c>
      <c r="M39" s="22" t="s">
        <v>129</v>
      </c>
      <c r="N39" s="22" t="s">
        <v>48</v>
      </c>
      <c r="O39" s="23" t="s">
        <v>63</v>
      </c>
      <c r="P39" s="24" t="s">
        <v>244</v>
      </c>
      <c r="Q39" s="25">
        <v>38237090</v>
      </c>
      <c r="R39" s="27">
        <v>16</v>
      </c>
      <c r="S39" s="23" t="s">
        <v>51</v>
      </c>
      <c r="T39" s="23" t="s">
        <v>52</v>
      </c>
      <c r="U39" s="17">
        <v>1265</v>
      </c>
      <c r="V39" s="28">
        <f t="shared" si="2"/>
        <v>20240</v>
      </c>
      <c r="W39" s="17">
        <v>6.68</v>
      </c>
      <c r="X39" s="17">
        <v>900</v>
      </c>
      <c r="Y39" s="17">
        <v>0</v>
      </c>
      <c r="Z39" s="29">
        <v>0</v>
      </c>
      <c r="AA39" s="17" t="s">
        <v>53</v>
      </c>
      <c r="AB39" s="30">
        <f t="shared" si="0"/>
        <v>19333.32</v>
      </c>
      <c r="AC39" s="31">
        <v>65.8</v>
      </c>
      <c r="AD39" s="32"/>
      <c r="AE39" s="17">
        <v>7169197</v>
      </c>
      <c r="AF39" s="21" t="s">
        <v>122</v>
      </c>
      <c r="AG39" s="17" t="s">
        <v>246</v>
      </c>
      <c r="AH39" s="21">
        <v>42521</v>
      </c>
      <c r="AI39" s="33" t="s">
        <v>247</v>
      </c>
      <c r="AJ39" s="34">
        <v>20186.400000000001</v>
      </c>
      <c r="AK39" s="35">
        <v>42520</v>
      </c>
      <c r="AL39" s="24" t="s">
        <v>56</v>
      </c>
    </row>
    <row r="40" spans="1:38" s="16" customFormat="1" x14ac:dyDescent="0.25">
      <c r="A40" s="17">
        <v>39</v>
      </c>
      <c r="B40" s="17" t="s">
        <v>38</v>
      </c>
      <c r="C40" s="17" t="s">
        <v>39</v>
      </c>
      <c r="D40" s="18" t="s">
        <v>248</v>
      </c>
      <c r="E40" s="19" t="s">
        <v>122</v>
      </c>
      <c r="F40" s="19" t="s">
        <v>42</v>
      </c>
      <c r="G40" s="20">
        <v>9103750041</v>
      </c>
      <c r="H40" s="19">
        <v>42487</v>
      </c>
      <c r="I40" s="19" t="s">
        <v>59</v>
      </c>
      <c r="J40" s="21" t="s">
        <v>44</v>
      </c>
      <c r="K40" s="21" t="s">
        <v>45</v>
      </c>
      <c r="L40" s="22" t="s">
        <v>60</v>
      </c>
      <c r="M40" s="22" t="s">
        <v>61</v>
      </c>
      <c r="N40" s="22" t="s">
        <v>62</v>
      </c>
      <c r="O40" s="23" t="s">
        <v>63</v>
      </c>
      <c r="P40" s="24" t="s">
        <v>249</v>
      </c>
      <c r="Q40" s="25">
        <v>38237090</v>
      </c>
      <c r="R40" s="27">
        <v>18.48</v>
      </c>
      <c r="S40" s="23" t="s">
        <v>51</v>
      </c>
      <c r="T40" s="23" t="s">
        <v>52</v>
      </c>
      <c r="U40" s="17">
        <v>1394</v>
      </c>
      <c r="V40" s="28">
        <f t="shared" si="2"/>
        <v>25761.119999999999</v>
      </c>
      <c r="W40" s="17">
        <v>8.5</v>
      </c>
      <c r="X40" s="17">
        <v>3500</v>
      </c>
      <c r="Y40" s="17">
        <v>0</v>
      </c>
      <c r="Z40" s="29">
        <v>0</v>
      </c>
      <c r="AA40" s="17" t="s">
        <v>53</v>
      </c>
      <c r="AB40" s="30">
        <f t="shared" si="0"/>
        <v>22252.62</v>
      </c>
      <c r="AC40" s="31">
        <v>65.8</v>
      </c>
      <c r="AD40" s="32">
        <v>1464222.4</v>
      </c>
      <c r="AE40" s="17">
        <v>7168873</v>
      </c>
      <c r="AF40" s="21">
        <v>42480</v>
      </c>
      <c r="AG40" s="17" t="s">
        <v>250</v>
      </c>
      <c r="AH40" s="21">
        <v>42513</v>
      </c>
      <c r="AI40" s="33" t="s">
        <v>251</v>
      </c>
      <c r="AJ40" s="34">
        <v>25726.12</v>
      </c>
      <c r="AK40" s="35">
        <v>42510</v>
      </c>
      <c r="AL40" s="24" t="s">
        <v>56</v>
      </c>
    </row>
    <row r="41" spans="1:38" s="16" customFormat="1" ht="15" customHeight="1" x14ac:dyDescent="0.25">
      <c r="A41" s="17">
        <v>40</v>
      </c>
      <c r="B41" s="17" t="s">
        <v>38</v>
      </c>
      <c r="C41" s="17" t="s">
        <v>39</v>
      </c>
      <c r="D41" s="18" t="s">
        <v>248</v>
      </c>
      <c r="E41" s="19" t="s">
        <v>122</v>
      </c>
      <c r="F41" s="19" t="s">
        <v>42</v>
      </c>
      <c r="G41" s="20">
        <v>9103750038</v>
      </c>
      <c r="H41" s="19"/>
      <c r="I41" s="19" t="s">
        <v>59</v>
      </c>
      <c r="J41" s="21" t="s">
        <v>44</v>
      </c>
      <c r="K41" s="21" t="s">
        <v>45</v>
      </c>
      <c r="L41" s="22" t="s">
        <v>60</v>
      </c>
      <c r="M41" s="22" t="s">
        <v>61</v>
      </c>
      <c r="N41" s="22" t="s">
        <v>62</v>
      </c>
      <c r="O41" s="23" t="s">
        <v>63</v>
      </c>
      <c r="P41" s="24" t="s">
        <v>252</v>
      </c>
      <c r="Q41" s="25">
        <v>38237090</v>
      </c>
      <c r="R41" s="27">
        <v>18.48</v>
      </c>
      <c r="S41" s="23" t="s">
        <v>51</v>
      </c>
      <c r="T41" s="23" t="s">
        <v>52</v>
      </c>
      <c r="U41" s="17">
        <v>1394</v>
      </c>
      <c r="V41" s="28">
        <f t="shared" si="2"/>
        <v>25761.119999999999</v>
      </c>
      <c r="W41" s="17">
        <v>8.5</v>
      </c>
      <c r="X41" s="17">
        <v>3500</v>
      </c>
      <c r="Y41" s="17">
        <v>0</v>
      </c>
      <c r="Z41" s="29">
        <v>0</v>
      </c>
      <c r="AA41" s="17" t="s">
        <v>175</v>
      </c>
      <c r="AB41" s="30">
        <f t="shared" si="0"/>
        <v>22252.62</v>
      </c>
      <c r="AC41" s="31">
        <v>65.8</v>
      </c>
      <c r="AD41" s="32"/>
      <c r="AE41" s="17">
        <v>7168873</v>
      </c>
      <c r="AF41" s="21">
        <v>42480</v>
      </c>
      <c r="AG41" s="17" t="s">
        <v>250</v>
      </c>
      <c r="AH41" s="21">
        <v>42513</v>
      </c>
      <c r="AI41" s="33" t="s">
        <v>251</v>
      </c>
      <c r="AJ41" s="34">
        <v>25726.12</v>
      </c>
      <c r="AK41" s="35">
        <v>42510</v>
      </c>
      <c r="AL41" s="24" t="s">
        <v>56</v>
      </c>
    </row>
    <row r="42" spans="1:38" s="16" customFormat="1" x14ac:dyDescent="0.25">
      <c r="A42" s="17">
        <v>41</v>
      </c>
      <c r="B42" s="17" t="s">
        <v>38</v>
      </c>
      <c r="C42" s="17" t="s">
        <v>39</v>
      </c>
      <c r="D42" s="18" t="s">
        <v>253</v>
      </c>
      <c r="E42" s="19" t="s">
        <v>122</v>
      </c>
      <c r="F42" s="19" t="s">
        <v>42</v>
      </c>
      <c r="G42" s="20" t="s">
        <v>254</v>
      </c>
      <c r="H42" s="19">
        <v>42487</v>
      </c>
      <c r="I42" s="19" t="s">
        <v>59</v>
      </c>
      <c r="J42" s="21" t="s">
        <v>44</v>
      </c>
      <c r="K42" s="21" t="s">
        <v>45</v>
      </c>
      <c r="L42" s="22" t="s">
        <v>255</v>
      </c>
      <c r="M42" s="22" t="s">
        <v>87</v>
      </c>
      <c r="N42" s="22" t="s">
        <v>88</v>
      </c>
      <c r="O42" s="23" t="s">
        <v>63</v>
      </c>
      <c r="P42" s="24" t="s">
        <v>256</v>
      </c>
      <c r="Q42" s="25">
        <v>38231200</v>
      </c>
      <c r="R42" s="27">
        <v>19.649999999999999</v>
      </c>
      <c r="S42" s="23" t="s">
        <v>51</v>
      </c>
      <c r="T42" s="23" t="s">
        <v>52</v>
      </c>
      <c r="U42" s="17">
        <v>830</v>
      </c>
      <c r="V42" s="28">
        <f t="shared" si="2"/>
        <v>16309.499999999998</v>
      </c>
      <c r="W42" s="17">
        <v>5.38</v>
      </c>
      <c r="X42" s="17">
        <v>450</v>
      </c>
      <c r="Y42" s="17">
        <v>0</v>
      </c>
      <c r="Z42" s="29">
        <v>157.19999999999999</v>
      </c>
      <c r="AA42" s="17" t="s">
        <v>53</v>
      </c>
      <c r="AB42" s="30">
        <f t="shared" si="0"/>
        <v>15854.119999999999</v>
      </c>
      <c r="AC42" s="31">
        <v>65.8</v>
      </c>
      <c r="AD42" s="32">
        <v>1043201.1</v>
      </c>
      <c r="AE42" s="17">
        <v>7171803</v>
      </c>
      <c r="AF42" s="21" t="s">
        <v>122</v>
      </c>
      <c r="AG42" s="17" t="s">
        <v>257</v>
      </c>
      <c r="AH42" s="21">
        <v>42515</v>
      </c>
      <c r="AI42" s="33" t="s">
        <v>258</v>
      </c>
      <c r="AJ42" s="34">
        <v>16309.5</v>
      </c>
      <c r="AK42" s="35">
        <v>42514</v>
      </c>
      <c r="AL42" s="24" t="s">
        <v>56</v>
      </c>
    </row>
    <row r="43" spans="1:38" s="16" customFormat="1" x14ac:dyDescent="0.25">
      <c r="A43" s="17">
        <v>42</v>
      </c>
      <c r="B43" s="17" t="s">
        <v>38</v>
      </c>
      <c r="C43" s="17" t="s">
        <v>39</v>
      </c>
      <c r="D43" s="18" t="s">
        <v>259</v>
      </c>
      <c r="E43" s="19" t="s">
        <v>122</v>
      </c>
      <c r="F43" s="19" t="s">
        <v>42</v>
      </c>
      <c r="G43" s="20">
        <v>9103750040</v>
      </c>
      <c r="H43" s="19">
        <v>42487</v>
      </c>
      <c r="I43" s="19" t="s">
        <v>59</v>
      </c>
      <c r="J43" s="21" t="s">
        <v>44</v>
      </c>
      <c r="K43" s="21" t="s">
        <v>45</v>
      </c>
      <c r="L43" s="22" t="s">
        <v>260</v>
      </c>
      <c r="M43" s="22" t="s">
        <v>261</v>
      </c>
      <c r="N43" s="22" t="s">
        <v>88</v>
      </c>
      <c r="O43" s="23" t="s">
        <v>63</v>
      </c>
      <c r="P43" s="24" t="s">
        <v>262</v>
      </c>
      <c r="Q43" s="25">
        <v>29161990</v>
      </c>
      <c r="R43" s="27">
        <v>72</v>
      </c>
      <c r="S43" s="23" t="s">
        <v>51</v>
      </c>
      <c r="T43" s="23" t="s">
        <v>52</v>
      </c>
      <c r="U43" s="17">
        <v>2750</v>
      </c>
      <c r="V43" s="28">
        <f t="shared" si="2"/>
        <v>198000</v>
      </c>
      <c r="W43" s="17">
        <v>65.34</v>
      </c>
      <c r="X43" s="17">
        <v>750</v>
      </c>
      <c r="Y43" s="17">
        <v>0</v>
      </c>
      <c r="Z43" s="29">
        <v>0</v>
      </c>
      <c r="AA43" s="17" t="s">
        <v>53</v>
      </c>
      <c r="AB43" s="30">
        <f t="shared" si="0"/>
        <v>197184.66</v>
      </c>
      <c r="AC43" s="31">
        <v>65.8</v>
      </c>
      <c r="AD43" s="32">
        <v>12974750.630000001</v>
      </c>
      <c r="AE43" s="17">
        <v>7171817</v>
      </c>
      <c r="AF43" s="21">
        <v>42480</v>
      </c>
      <c r="AG43" s="17" t="s">
        <v>263</v>
      </c>
      <c r="AH43" s="21">
        <v>42509</v>
      </c>
      <c r="AI43" s="33"/>
      <c r="AJ43" s="34">
        <v>197770</v>
      </c>
      <c r="AK43" s="35">
        <v>42508</v>
      </c>
      <c r="AL43" s="24" t="s">
        <v>56</v>
      </c>
    </row>
    <row r="44" spans="1:38" s="16" customFormat="1" ht="15" customHeight="1" x14ac:dyDescent="0.25">
      <c r="A44" s="17">
        <v>43</v>
      </c>
      <c r="B44" s="17" t="s">
        <v>38</v>
      </c>
      <c r="C44" s="17" t="s">
        <v>39</v>
      </c>
      <c r="D44" s="18" t="s">
        <v>264</v>
      </c>
      <c r="E44" s="19" t="s">
        <v>122</v>
      </c>
      <c r="F44" s="19" t="s">
        <v>42</v>
      </c>
      <c r="G44" s="20" t="s">
        <v>147</v>
      </c>
      <c r="H44" s="19"/>
      <c r="I44" s="19" t="s">
        <v>59</v>
      </c>
      <c r="J44" s="21" t="s">
        <v>44</v>
      </c>
      <c r="K44" s="21" t="s">
        <v>45</v>
      </c>
      <c r="L44" s="22"/>
      <c r="M44" s="22"/>
      <c r="N44" s="22"/>
      <c r="O44" s="23"/>
      <c r="P44" s="24"/>
      <c r="Q44" s="25"/>
      <c r="R44" s="27"/>
      <c r="S44" s="23" t="s">
        <v>51</v>
      </c>
      <c r="T44" s="23"/>
      <c r="U44" s="17"/>
      <c r="V44" s="28"/>
      <c r="W44" s="17"/>
      <c r="X44" s="17"/>
      <c r="Y44" s="17"/>
      <c r="Z44" s="29"/>
      <c r="AA44" s="17" t="s">
        <v>53</v>
      </c>
      <c r="AB44" s="30">
        <f t="shared" si="0"/>
        <v>0</v>
      </c>
      <c r="AC44" s="31">
        <v>65.8</v>
      </c>
      <c r="AD44" s="32"/>
      <c r="AE44" s="17" t="s">
        <v>147</v>
      </c>
      <c r="AF44" s="21"/>
      <c r="AG44" s="17" t="s">
        <v>147</v>
      </c>
      <c r="AH44" s="21"/>
      <c r="AI44" s="33"/>
      <c r="AJ44" s="34"/>
      <c r="AK44" s="35"/>
      <c r="AL44" s="24" t="s">
        <v>147</v>
      </c>
    </row>
    <row r="45" spans="1:38" s="16" customFormat="1" x14ac:dyDescent="0.25">
      <c r="A45" s="17">
        <v>44</v>
      </c>
      <c r="B45" s="17" t="s">
        <v>38</v>
      </c>
      <c r="C45" s="17" t="s">
        <v>39</v>
      </c>
      <c r="D45" s="18" t="s">
        <v>265</v>
      </c>
      <c r="E45" s="19" t="s">
        <v>122</v>
      </c>
      <c r="F45" s="19" t="s">
        <v>42</v>
      </c>
      <c r="G45" s="20" t="s">
        <v>266</v>
      </c>
      <c r="H45" s="19">
        <v>42491</v>
      </c>
      <c r="I45" s="19" t="s">
        <v>59</v>
      </c>
      <c r="J45" s="21" t="s">
        <v>44</v>
      </c>
      <c r="K45" s="21" t="s">
        <v>45</v>
      </c>
      <c r="L45" s="22" t="s">
        <v>267</v>
      </c>
      <c r="M45" s="22" t="s">
        <v>268</v>
      </c>
      <c r="N45" s="22" t="s">
        <v>70</v>
      </c>
      <c r="O45" s="23" t="s">
        <v>71</v>
      </c>
      <c r="P45" s="24" t="s">
        <v>214</v>
      </c>
      <c r="Q45" s="25">
        <v>38237090</v>
      </c>
      <c r="R45" s="27">
        <v>7</v>
      </c>
      <c r="S45" s="23" t="s">
        <v>51</v>
      </c>
      <c r="T45" s="23" t="s">
        <v>52</v>
      </c>
      <c r="U45" s="17">
        <v>1335</v>
      </c>
      <c r="V45" s="28">
        <f t="shared" ref="V45:V74" si="3">R45*U45</f>
        <v>9345</v>
      </c>
      <c r="W45" s="17">
        <v>0</v>
      </c>
      <c r="X45" s="17">
        <v>0</v>
      </c>
      <c r="Y45" s="17">
        <v>0</v>
      </c>
      <c r="Z45" s="29">
        <v>0</v>
      </c>
      <c r="AA45" s="17" t="s">
        <v>53</v>
      </c>
      <c r="AB45" s="30">
        <f t="shared" si="0"/>
        <v>9345</v>
      </c>
      <c r="AC45" s="31">
        <v>65.849999999999994</v>
      </c>
      <c r="AD45" s="32">
        <v>615368.25</v>
      </c>
      <c r="AE45" s="17">
        <v>7225246</v>
      </c>
      <c r="AF45" s="21">
        <v>42482</v>
      </c>
      <c r="AG45" s="17" t="s">
        <v>269</v>
      </c>
      <c r="AH45" s="21">
        <v>42523</v>
      </c>
      <c r="AI45" s="33" t="s">
        <v>270</v>
      </c>
      <c r="AJ45" s="34">
        <v>9304.5</v>
      </c>
      <c r="AK45" s="35">
        <v>42522</v>
      </c>
      <c r="AL45" s="24" t="s">
        <v>56</v>
      </c>
    </row>
    <row r="46" spans="1:38" s="16" customFormat="1" x14ac:dyDescent="0.25">
      <c r="A46" s="17">
        <v>45</v>
      </c>
      <c r="B46" s="17" t="s">
        <v>38</v>
      </c>
      <c r="C46" s="17" t="s">
        <v>39</v>
      </c>
      <c r="D46" s="18" t="s">
        <v>271</v>
      </c>
      <c r="E46" s="19" t="s">
        <v>245</v>
      </c>
      <c r="F46" s="19" t="s">
        <v>42</v>
      </c>
      <c r="G46" s="20">
        <v>9103750042</v>
      </c>
      <c r="H46" s="19">
        <v>42485</v>
      </c>
      <c r="I46" s="19" t="s">
        <v>59</v>
      </c>
      <c r="J46" s="21" t="s">
        <v>44</v>
      </c>
      <c r="K46" s="21" t="s">
        <v>45</v>
      </c>
      <c r="L46" s="22" t="s">
        <v>272</v>
      </c>
      <c r="M46" s="22" t="s">
        <v>273</v>
      </c>
      <c r="N46" s="22" t="s">
        <v>130</v>
      </c>
      <c r="O46" s="23" t="s">
        <v>63</v>
      </c>
      <c r="P46" s="24" t="s">
        <v>274</v>
      </c>
      <c r="Q46" s="25">
        <v>29159090</v>
      </c>
      <c r="R46" s="27">
        <v>12</v>
      </c>
      <c r="S46" s="23" t="s">
        <v>51</v>
      </c>
      <c r="T46" s="23" t="s">
        <v>52</v>
      </c>
      <c r="U46" s="17">
        <v>3600</v>
      </c>
      <c r="V46" s="28">
        <f t="shared" si="3"/>
        <v>43200</v>
      </c>
      <c r="W46" s="17">
        <v>14.26</v>
      </c>
      <c r="X46" s="17">
        <v>1700</v>
      </c>
      <c r="Y46" s="17">
        <v>0</v>
      </c>
      <c r="Z46" s="29">
        <v>0</v>
      </c>
      <c r="AA46" s="17" t="s">
        <v>53</v>
      </c>
      <c r="AB46" s="30">
        <f t="shared" si="0"/>
        <v>41485.74</v>
      </c>
      <c r="AC46" s="31">
        <v>65.8</v>
      </c>
      <c r="AD46" s="32">
        <v>2729761.69</v>
      </c>
      <c r="AE46" s="17">
        <v>7187669</v>
      </c>
      <c r="AF46" s="21" t="s">
        <v>245</v>
      </c>
      <c r="AG46" s="17" t="s">
        <v>276</v>
      </c>
      <c r="AH46" s="21">
        <v>42563</v>
      </c>
      <c r="AI46" s="33" t="s">
        <v>277</v>
      </c>
      <c r="AJ46" s="34">
        <v>43200</v>
      </c>
      <c r="AK46" s="35">
        <v>42562</v>
      </c>
      <c r="AL46" s="24" t="s">
        <v>56</v>
      </c>
    </row>
    <row r="47" spans="1:38" s="16" customFormat="1" ht="15" customHeight="1" x14ac:dyDescent="0.25">
      <c r="A47" s="17">
        <v>46</v>
      </c>
      <c r="B47" s="17" t="s">
        <v>38</v>
      </c>
      <c r="C47" s="17" t="s">
        <v>39</v>
      </c>
      <c r="D47" s="18" t="s">
        <v>278</v>
      </c>
      <c r="E47" s="19" t="s">
        <v>245</v>
      </c>
      <c r="F47" s="19" t="s">
        <v>42</v>
      </c>
      <c r="G47" s="20">
        <v>9103750041</v>
      </c>
      <c r="H47" s="19"/>
      <c r="I47" s="19" t="s">
        <v>59</v>
      </c>
      <c r="J47" s="21" t="s">
        <v>44</v>
      </c>
      <c r="K47" s="21" t="s">
        <v>45</v>
      </c>
      <c r="L47" s="22" t="s">
        <v>60</v>
      </c>
      <c r="M47" s="22" t="s">
        <v>61</v>
      </c>
      <c r="N47" s="22" t="s">
        <v>62</v>
      </c>
      <c r="O47" s="23" t="s">
        <v>63</v>
      </c>
      <c r="P47" s="24" t="s">
        <v>279</v>
      </c>
      <c r="Q47" s="25">
        <v>29051700</v>
      </c>
      <c r="R47" s="27">
        <v>18.143999999999998</v>
      </c>
      <c r="S47" s="23" t="s">
        <v>51</v>
      </c>
      <c r="T47" s="23" t="s">
        <v>52</v>
      </c>
      <c r="U47" s="17">
        <v>1222</v>
      </c>
      <c r="V47" s="28">
        <f t="shared" si="3"/>
        <v>22171.967999999997</v>
      </c>
      <c r="W47" s="17">
        <v>7.32</v>
      </c>
      <c r="X47" s="17">
        <v>1136</v>
      </c>
      <c r="Y47" s="17">
        <v>0</v>
      </c>
      <c r="Z47" s="29">
        <v>0</v>
      </c>
      <c r="AA47" s="17" t="s">
        <v>53</v>
      </c>
      <c r="AB47" s="30">
        <f t="shared" si="0"/>
        <v>21028.647999999997</v>
      </c>
      <c r="AC47" s="31">
        <v>65.8</v>
      </c>
      <c r="AD47" s="32">
        <v>1383685.17</v>
      </c>
      <c r="AE47" s="17">
        <v>7193113</v>
      </c>
      <c r="AF47" s="21" t="s">
        <v>245</v>
      </c>
      <c r="AG47" s="17" t="s">
        <v>280</v>
      </c>
      <c r="AH47" s="21">
        <v>42513</v>
      </c>
      <c r="AI47" s="33" t="s">
        <v>281</v>
      </c>
      <c r="AJ47" s="34">
        <v>22171.97</v>
      </c>
      <c r="AK47" s="35">
        <v>42510</v>
      </c>
      <c r="AL47" s="24" t="s">
        <v>56</v>
      </c>
    </row>
    <row r="48" spans="1:38" s="16" customFormat="1" x14ac:dyDescent="0.25">
      <c r="A48" s="17">
        <v>47</v>
      </c>
      <c r="B48" s="17" t="s">
        <v>38</v>
      </c>
      <c r="C48" s="17" t="s">
        <v>39</v>
      </c>
      <c r="D48" s="18" t="s">
        <v>282</v>
      </c>
      <c r="E48" s="19" t="s">
        <v>245</v>
      </c>
      <c r="F48" s="19" t="s">
        <v>42</v>
      </c>
      <c r="G48" s="20">
        <v>9103750044</v>
      </c>
      <c r="H48" s="19">
        <v>42487</v>
      </c>
      <c r="I48" s="19" t="s">
        <v>59</v>
      </c>
      <c r="J48" s="21" t="s">
        <v>44</v>
      </c>
      <c r="K48" s="21" t="s">
        <v>45</v>
      </c>
      <c r="L48" s="22" t="s">
        <v>86</v>
      </c>
      <c r="M48" s="22" t="s">
        <v>87</v>
      </c>
      <c r="N48" s="22" t="s">
        <v>88</v>
      </c>
      <c r="O48" s="23" t="s">
        <v>63</v>
      </c>
      <c r="P48" s="24" t="s">
        <v>256</v>
      </c>
      <c r="Q48" s="25">
        <v>38231200</v>
      </c>
      <c r="R48" s="27">
        <v>19.72</v>
      </c>
      <c r="S48" s="23" t="s">
        <v>51</v>
      </c>
      <c r="T48" s="23" t="s">
        <v>52</v>
      </c>
      <c r="U48" s="17">
        <v>830</v>
      </c>
      <c r="V48" s="28">
        <f t="shared" si="3"/>
        <v>16367.599999999999</v>
      </c>
      <c r="W48" s="17">
        <v>5.4</v>
      </c>
      <c r="X48" s="17">
        <v>450</v>
      </c>
      <c r="Y48" s="17">
        <v>0</v>
      </c>
      <c r="Z48" s="29">
        <v>157.76</v>
      </c>
      <c r="AA48" s="17" t="s">
        <v>53</v>
      </c>
      <c r="AB48" s="30">
        <f t="shared" si="0"/>
        <v>15912.199999999999</v>
      </c>
      <c r="AC48" s="31">
        <v>65.8</v>
      </c>
      <c r="AD48" s="32">
        <v>1047022.76</v>
      </c>
      <c r="AE48" s="17">
        <v>7199079</v>
      </c>
      <c r="AF48" s="21">
        <v>42481</v>
      </c>
      <c r="AG48" s="17" t="s">
        <v>283</v>
      </c>
      <c r="AH48" s="21">
        <v>42515</v>
      </c>
      <c r="AI48" s="33" t="s">
        <v>258</v>
      </c>
      <c r="AJ48" s="34">
        <v>16367.6</v>
      </c>
      <c r="AK48" s="35">
        <v>42514</v>
      </c>
      <c r="AL48" s="24" t="s">
        <v>56</v>
      </c>
    </row>
    <row r="49" spans="1:38" s="16" customFormat="1" ht="15" customHeight="1" x14ac:dyDescent="0.25">
      <c r="A49" s="17">
        <v>48</v>
      </c>
      <c r="B49" s="17" t="s">
        <v>38</v>
      </c>
      <c r="C49" s="17" t="s">
        <v>39</v>
      </c>
      <c r="D49" s="18" t="s">
        <v>284</v>
      </c>
      <c r="E49" s="19">
        <v>42481</v>
      </c>
      <c r="F49" s="19" t="s">
        <v>42</v>
      </c>
      <c r="G49" s="20" t="s">
        <v>254</v>
      </c>
      <c r="H49" s="19">
        <v>42487</v>
      </c>
      <c r="I49" s="19" t="s">
        <v>59</v>
      </c>
      <c r="J49" s="21" t="s">
        <v>44</v>
      </c>
      <c r="K49" s="21" t="s">
        <v>45</v>
      </c>
      <c r="L49" s="22" t="s">
        <v>86</v>
      </c>
      <c r="M49" s="22" t="s">
        <v>87</v>
      </c>
      <c r="N49" s="22" t="s">
        <v>88</v>
      </c>
      <c r="O49" s="23" t="s">
        <v>63</v>
      </c>
      <c r="P49" s="24" t="s">
        <v>256</v>
      </c>
      <c r="Q49" s="25">
        <v>38231200</v>
      </c>
      <c r="R49" s="27">
        <v>19.72</v>
      </c>
      <c r="S49" s="23" t="s">
        <v>51</v>
      </c>
      <c r="T49" s="23" t="s">
        <v>52</v>
      </c>
      <c r="U49" s="17">
        <v>830</v>
      </c>
      <c r="V49" s="28">
        <f t="shared" si="3"/>
        <v>16367.599999999999</v>
      </c>
      <c r="W49" s="17">
        <v>5.4</v>
      </c>
      <c r="X49" s="17">
        <v>450</v>
      </c>
      <c r="Y49" s="17">
        <v>0</v>
      </c>
      <c r="Z49" s="29">
        <v>157.76</v>
      </c>
      <c r="AA49" s="17" t="s">
        <v>53</v>
      </c>
      <c r="AB49" s="30">
        <f t="shared" si="0"/>
        <v>15912.199999999999</v>
      </c>
      <c r="AC49" s="31">
        <v>65.8</v>
      </c>
      <c r="AD49" s="32">
        <v>1047022.76</v>
      </c>
      <c r="AE49" s="17">
        <v>7199079</v>
      </c>
      <c r="AF49" s="21">
        <v>42481</v>
      </c>
      <c r="AG49" s="17" t="s">
        <v>257</v>
      </c>
      <c r="AH49" s="21">
        <v>42515</v>
      </c>
      <c r="AI49" s="33" t="s">
        <v>258</v>
      </c>
      <c r="AJ49" s="34">
        <v>16367.6</v>
      </c>
      <c r="AK49" s="35">
        <v>42514</v>
      </c>
      <c r="AL49" s="24" t="s">
        <v>56</v>
      </c>
    </row>
    <row r="50" spans="1:38" s="16" customFormat="1" x14ac:dyDescent="0.25">
      <c r="A50" s="17">
        <v>49</v>
      </c>
      <c r="B50" s="17" t="s">
        <v>38</v>
      </c>
      <c r="C50" s="17" t="s">
        <v>39</v>
      </c>
      <c r="D50" s="18" t="s">
        <v>285</v>
      </c>
      <c r="E50" s="19" t="s">
        <v>275</v>
      </c>
      <c r="F50" s="19" t="s">
        <v>42</v>
      </c>
      <c r="G50" s="20">
        <v>9103750045</v>
      </c>
      <c r="H50" s="19">
        <v>42487</v>
      </c>
      <c r="I50" s="19" t="s">
        <v>59</v>
      </c>
      <c r="J50" s="21" t="s">
        <v>44</v>
      </c>
      <c r="K50" s="21" t="s">
        <v>45</v>
      </c>
      <c r="L50" s="22" t="s">
        <v>213</v>
      </c>
      <c r="M50" s="22" t="s">
        <v>102</v>
      </c>
      <c r="N50" s="22" t="s">
        <v>171</v>
      </c>
      <c r="O50" s="23" t="s">
        <v>49</v>
      </c>
      <c r="P50" s="24" t="s">
        <v>50</v>
      </c>
      <c r="Q50" s="25">
        <v>29051700</v>
      </c>
      <c r="R50" s="27">
        <v>12</v>
      </c>
      <c r="S50" s="23" t="s">
        <v>51</v>
      </c>
      <c r="T50" s="23" t="s">
        <v>52</v>
      </c>
      <c r="U50" s="17">
        <v>1348</v>
      </c>
      <c r="V50" s="28">
        <f t="shared" si="3"/>
        <v>16176</v>
      </c>
      <c r="W50" s="17">
        <v>0</v>
      </c>
      <c r="X50" s="17">
        <v>500</v>
      </c>
      <c r="Y50" s="17">
        <v>0</v>
      </c>
      <c r="Z50" s="29">
        <v>0</v>
      </c>
      <c r="AA50" s="17" t="s">
        <v>53</v>
      </c>
      <c r="AB50" s="30">
        <f t="shared" si="0"/>
        <v>15676</v>
      </c>
      <c r="AC50" s="31">
        <v>65.849999999999994</v>
      </c>
      <c r="AD50" s="32">
        <v>1032264.6</v>
      </c>
      <c r="AE50" s="17">
        <v>7214852</v>
      </c>
      <c r="AF50" s="21">
        <v>42482</v>
      </c>
      <c r="AG50" s="17" t="s">
        <v>286</v>
      </c>
      <c r="AH50" s="21">
        <v>42549</v>
      </c>
      <c r="AI50" s="33" t="s">
        <v>287</v>
      </c>
      <c r="AJ50" s="34">
        <v>16164</v>
      </c>
      <c r="AK50" s="35">
        <v>42549</v>
      </c>
      <c r="AL50" s="24" t="s">
        <v>56</v>
      </c>
    </row>
    <row r="51" spans="1:38" s="16" customFormat="1" x14ac:dyDescent="0.25">
      <c r="A51" s="17">
        <v>50</v>
      </c>
      <c r="B51" s="17" t="s">
        <v>38</v>
      </c>
      <c r="C51" s="17" t="s">
        <v>39</v>
      </c>
      <c r="D51" s="18" t="s">
        <v>288</v>
      </c>
      <c r="E51" s="19" t="s">
        <v>275</v>
      </c>
      <c r="F51" s="19" t="s">
        <v>42</v>
      </c>
      <c r="G51" s="20">
        <v>9103750046</v>
      </c>
      <c r="H51" s="19">
        <v>42487</v>
      </c>
      <c r="I51" s="19" t="s">
        <v>59</v>
      </c>
      <c r="J51" s="21" t="s">
        <v>44</v>
      </c>
      <c r="K51" s="21" t="s">
        <v>45</v>
      </c>
      <c r="L51" s="22" t="s">
        <v>289</v>
      </c>
      <c r="M51" s="22" t="s">
        <v>142</v>
      </c>
      <c r="N51" s="22" t="s">
        <v>224</v>
      </c>
      <c r="O51" s="23" t="s">
        <v>49</v>
      </c>
      <c r="P51" s="24" t="s">
        <v>50</v>
      </c>
      <c r="Q51" s="25">
        <v>29051700</v>
      </c>
      <c r="R51" s="27">
        <v>32</v>
      </c>
      <c r="S51" s="23" t="s">
        <v>51</v>
      </c>
      <c r="T51" s="23" t="s">
        <v>52</v>
      </c>
      <c r="U51" s="17">
        <v>1250</v>
      </c>
      <c r="V51" s="28">
        <f t="shared" si="3"/>
        <v>40000</v>
      </c>
      <c r="W51" s="17">
        <v>0</v>
      </c>
      <c r="X51" s="17">
        <v>1920</v>
      </c>
      <c r="Y51" s="17">
        <v>0</v>
      </c>
      <c r="Z51" s="29">
        <v>0</v>
      </c>
      <c r="AA51" s="17" t="s">
        <v>53</v>
      </c>
      <c r="AB51" s="30">
        <f t="shared" si="0"/>
        <v>38080</v>
      </c>
      <c r="AC51" s="31">
        <v>65.849999999999994</v>
      </c>
      <c r="AD51" s="32">
        <v>2507568</v>
      </c>
      <c r="AE51" s="17">
        <v>7214886</v>
      </c>
      <c r="AF51" s="21">
        <v>42482</v>
      </c>
      <c r="AG51" s="17" t="s">
        <v>290</v>
      </c>
      <c r="AH51" s="21">
        <v>42503</v>
      </c>
      <c r="AI51" s="33" t="s">
        <v>291</v>
      </c>
      <c r="AJ51" s="34">
        <v>39942</v>
      </c>
      <c r="AK51" s="35">
        <v>42503</v>
      </c>
      <c r="AL51" s="24" t="s">
        <v>56</v>
      </c>
    </row>
    <row r="52" spans="1:38" s="16" customFormat="1" x14ac:dyDescent="0.25">
      <c r="A52" s="17">
        <v>51</v>
      </c>
      <c r="B52" s="17" t="s">
        <v>38</v>
      </c>
      <c r="C52" s="17" t="s">
        <v>39</v>
      </c>
      <c r="D52" s="18" t="s">
        <v>292</v>
      </c>
      <c r="E52" s="19" t="s">
        <v>275</v>
      </c>
      <c r="F52" s="19" t="s">
        <v>42</v>
      </c>
      <c r="G52" s="20">
        <v>9103750048</v>
      </c>
      <c r="H52" s="19"/>
      <c r="I52" s="19" t="s">
        <v>59</v>
      </c>
      <c r="J52" s="21" t="s">
        <v>44</v>
      </c>
      <c r="K52" s="21" t="s">
        <v>45</v>
      </c>
      <c r="L52" s="22" t="s">
        <v>293</v>
      </c>
      <c r="M52" s="22" t="s">
        <v>178</v>
      </c>
      <c r="N52" s="22" t="s">
        <v>224</v>
      </c>
      <c r="O52" s="23" t="s">
        <v>49</v>
      </c>
      <c r="P52" s="24" t="s">
        <v>256</v>
      </c>
      <c r="Q52" s="25">
        <v>38231200</v>
      </c>
      <c r="R52" s="27">
        <v>14.4</v>
      </c>
      <c r="S52" s="23" t="s">
        <v>51</v>
      </c>
      <c r="T52" s="23" t="s">
        <v>179</v>
      </c>
      <c r="U52" s="17">
        <v>76111</v>
      </c>
      <c r="V52" s="28">
        <f t="shared" si="3"/>
        <v>1095998.4000000001</v>
      </c>
      <c r="W52" s="17">
        <v>0</v>
      </c>
      <c r="X52" s="17">
        <v>3951</v>
      </c>
      <c r="Y52" s="17">
        <v>0</v>
      </c>
      <c r="Z52" s="29">
        <v>64883.11</v>
      </c>
      <c r="AA52" s="17" t="s">
        <v>53</v>
      </c>
      <c r="AB52" s="30">
        <f t="shared" si="0"/>
        <v>1092047.4000000001</v>
      </c>
      <c r="AC52" s="31">
        <v>1</v>
      </c>
      <c r="AD52" s="32">
        <v>1092047.3999999999</v>
      </c>
      <c r="AE52" s="17">
        <v>7224515</v>
      </c>
      <c r="AF52" s="21" t="s">
        <v>275</v>
      </c>
      <c r="AG52" s="17" t="s">
        <v>294</v>
      </c>
      <c r="AH52" s="21">
        <v>42500</v>
      </c>
      <c r="AI52" s="33" t="s">
        <v>295</v>
      </c>
      <c r="AJ52" s="34">
        <v>1095998.3999999999</v>
      </c>
      <c r="AK52" s="35">
        <v>42499</v>
      </c>
      <c r="AL52" s="24" t="s">
        <v>56</v>
      </c>
    </row>
    <row r="53" spans="1:38" s="16" customFormat="1" x14ac:dyDescent="0.25">
      <c r="A53" s="17">
        <v>52</v>
      </c>
      <c r="B53" s="17" t="s">
        <v>38</v>
      </c>
      <c r="C53" s="17" t="s">
        <v>39</v>
      </c>
      <c r="D53" s="18" t="s">
        <v>296</v>
      </c>
      <c r="E53" s="19" t="s">
        <v>275</v>
      </c>
      <c r="F53" s="19" t="s">
        <v>42</v>
      </c>
      <c r="G53" s="20">
        <v>9103750047</v>
      </c>
      <c r="H53" s="19">
        <v>42489</v>
      </c>
      <c r="I53" s="19" t="s">
        <v>59</v>
      </c>
      <c r="J53" s="21" t="s">
        <v>44</v>
      </c>
      <c r="K53" s="21" t="s">
        <v>45</v>
      </c>
      <c r="L53" s="22" t="s">
        <v>297</v>
      </c>
      <c r="M53" s="22" t="s">
        <v>159</v>
      </c>
      <c r="N53" s="22" t="s">
        <v>171</v>
      </c>
      <c r="O53" s="23" t="s">
        <v>63</v>
      </c>
      <c r="P53" s="24" t="s">
        <v>214</v>
      </c>
      <c r="Q53" s="25">
        <v>38237090</v>
      </c>
      <c r="R53" s="27">
        <v>24</v>
      </c>
      <c r="S53" s="23" t="s">
        <v>51</v>
      </c>
      <c r="T53" s="23" t="s">
        <v>52</v>
      </c>
      <c r="U53" s="17">
        <v>1385</v>
      </c>
      <c r="V53" s="28">
        <f t="shared" si="3"/>
        <v>33240</v>
      </c>
      <c r="W53" s="17">
        <v>10.97</v>
      </c>
      <c r="X53" s="17">
        <v>570</v>
      </c>
      <c r="Y53" s="17">
        <v>0</v>
      </c>
      <c r="Z53" s="29">
        <v>604.79999999999995</v>
      </c>
      <c r="AA53" s="17" t="s">
        <v>53</v>
      </c>
      <c r="AB53" s="30">
        <f t="shared" si="0"/>
        <v>32659.03</v>
      </c>
      <c r="AC53" s="31">
        <v>65.849999999999994</v>
      </c>
      <c r="AD53" s="32">
        <v>2150597.13</v>
      </c>
      <c r="AE53" s="17">
        <v>7224520</v>
      </c>
      <c r="AF53" s="21">
        <v>42482</v>
      </c>
      <c r="AG53" s="17" t="s">
        <v>298</v>
      </c>
      <c r="AH53" s="21">
        <v>42551</v>
      </c>
      <c r="AI53" s="33" t="s">
        <v>299</v>
      </c>
      <c r="AJ53" s="34">
        <v>33120</v>
      </c>
      <c r="AK53" s="35">
        <v>42550</v>
      </c>
      <c r="AL53" s="24" t="s">
        <v>56</v>
      </c>
    </row>
    <row r="54" spans="1:38" s="16" customFormat="1" x14ac:dyDescent="0.25">
      <c r="A54" s="17">
        <v>53</v>
      </c>
      <c r="B54" s="17" t="s">
        <v>38</v>
      </c>
      <c r="C54" s="17" t="s">
        <v>39</v>
      </c>
      <c r="D54" s="18" t="s">
        <v>300</v>
      </c>
      <c r="E54" s="19" t="s">
        <v>275</v>
      </c>
      <c r="F54" s="19" t="s">
        <v>42</v>
      </c>
      <c r="G54" s="20">
        <v>9103750049</v>
      </c>
      <c r="H54" s="19">
        <v>42488</v>
      </c>
      <c r="I54" s="19" t="s">
        <v>59</v>
      </c>
      <c r="J54" s="21" t="s">
        <v>44</v>
      </c>
      <c r="K54" s="21" t="s">
        <v>45</v>
      </c>
      <c r="L54" s="22" t="s">
        <v>164</v>
      </c>
      <c r="M54" s="22" t="s">
        <v>165</v>
      </c>
      <c r="N54" s="22" t="s">
        <v>137</v>
      </c>
      <c r="O54" s="23" t="s">
        <v>49</v>
      </c>
      <c r="P54" s="24" t="s">
        <v>50</v>
      </c>
      <c r="Q54" s="25">
        <v>29051700</v>
      </c>
      <c r="R54" s="27">
        <v>8.4499999999999993</v>
      </c>
      <c r="S54" s="23" t="s">
        <v>51</v>
      </c>
      <c r="T54" s="23" t="s">
        <v>52</v>
      </c>
      <c r="U54" s="17">
        <v>1415</v>
      </c>
      <c r="V54" s="28">
        <f t="shared" si="3"/>
        <v>11956.749999999998</v>
      </c>
      <c r="W54" s="17">
        <v>0</v>
      </c>
      <c r="X54" s="17">
        <v>450</v>
      </c>
      <c r="Y54" s="17">
        <v>0</v>
      </c>
      <c r="Z54" s="29">
        <v>0</v>
      </c>
      <c r="AA54" s="17" t="s">
        <v>53</v>
      </c>
      <c r="AB54" s="30">
        <f t="shared" si="0"/>
        <v>11506.749999999998</v>
      </c>
      <c r="AC54" s="31">
        <v>65.849999999999994</v>
      </c>
      <c r="AD54" s="32">
        <v>757719.49</v>
      </c>
      <c r="AE54" s="17">
        <v>7225204</v>
      </c>
      <c r="AF54" s="21">
        <v>42482</v>
      </c>
      <c r="AG54" s="17" t="s">
        <v>301</v>
      </c>
      <c r="AH54" s="21">
        <v>42621</v>
      </c>
      <c r="AI54" s="33" t="s">
        <v>302</v>
      </c>
      <c r="AJ54" s="34">
        <v>11911.75</v>
      </c>
      <c r="AK54" s="35">
        <v>42620</v>
      </c>
      <c r="AL54" s="24" t="s">
        <v>56</v>
      </c>
    </row>
    <row r="55" spans="1:38" s="16" customFormat="1" ht="15" customHeight="1" x14ac:dyDescent="0.25">
      <c r="A55" s="17">
        <v>54</v>
      </c>
      <c r="B55" s="17" t="s">
        <v>38</v>
      </c>
      <c r="C55" s="17" t="s">
        <v>39</v>
      </c>
      <c r="D55" s="18" t="s">
        <v>303</v>
      </c>
      <c r="E55" s="19" t="s">
        <v>275</v>
      </c>
      <c r="F55" s="19" t="s">
        <v>42</v>
      </c>
      <c r="G55" s="20">
        <v>9103750050</v>
      </c>
      <c r="H55" s="19">
        <v>42489</v>
      </c>
      <c r="I55" s="19" t="s">
        <v>59</v>
      </c>
      <c r="J55" s="21" t="s">
        <v>44</v>
      </c>
      <c r="K55" s="21" t="s">
        <v>45</v>
      </c>
      <c r="L55" s="22" t="s">
        <v>272</v>
      </c>
      <c r="M55" s="22" t="s">
        <v>273</v>
      </c>
      <c r="N55" s="22" t="s">
        <v>130</v>
      </c>
      <c r="O55" s="23" t="s">
        <v>71</v>
      </c>
      <c r="P55" s="24" t="s">
        <v>233</v>
      </c>
      <c r="Q55" s="25">
        <v>38237090</v>
      </c>
      <c r="R55" s="27">
        <v>12</v>
      </c>
      <c r="S55" s="23" t="s">
        <v>51</v>
      </c>
      <c r="T55" s="23" t="s">
        <v>52</v>
      </c>
      <c r="U55" s="17">
        <v>1270</v>
      </c>
      <c r="V55" s="28">
        <f t="shared" si="3"/>
        <v>15240</v>
      </c>
      <c r="W55" s="17">
        <v>0</v>
      </c>
      <c r="X55" s="17">
        <v>0</v>
      </c>
      <c r="Y55" s="17">
        <v>0</v>
      </c>
      <c r="Z55" s="29">
        <v>0</v>
      </c>
      <c r="AA55" s="17" t="s">
        <v>53</v>
      </c>
      <c r="AB55" s="30">
        <f t="shared" si="0"/>
        <v>15240</v>
      </c>
      <c r="AC55" s="31">
        <v>65.849999999999994</v>
      </c>
      <c r="AD55" s="32">
        <v>1003554</v>
      </c>
      <c r="AE55" s="17">
        <v>7225154</v>
      </c>
      <c r="AF55" s="21">
        <v>42482</v>
      </c>
      <c r="AG55" s="17" t="s">
        <v>304</v>
      </c>
      <c r="AH55" s="21">
        <v>42598</v>
      </c>
      <c r="AI55" s="33" t="s">
        <v>305</v>
      </c>
      <c r="AJ55" s="34">
        <v>15240</v>
      </c>
      <c r="AK55" s="35">
        <v>42594</v>
      </c>
      <c r="AL55" s="24" t="s">
        <v>56</v>
      </c>
    </row>
    <row r="56" spans="1:38" s="16" customFormat="1" x14ac:dyDescent="0.25">
      <c r="A56" s="17">
        <v>55</v>
      </c>
      <c r="B56" s="17" t="s">
        <v>38</v>
      </c>
      <c r="C56" s="17" t="s">
        <v>39</v>
      </c>
      <c r="D56" s="18" t="s">
        <v>306</v>
      </c>
      <c r="E56" s="19" t="s">
        <v>275</v>
      </c>
      <c r="F56" s="19" t="s">
        <v>42</v>
      </c>
      <c r="G56" s="20">
        <v>9103750051</v>
      </c>
      <c r="H56" s="19">
        <v>42487</v>
      </c>
      <c r="I56" s="19" t="s">
        <v>59</v>
      </c>
      <c r="J56" s="21" t="s">
        <v>44</v>
      </c>
      <c r="K56" s="21" t="s">
        <v>45</v>
      </c>
      <c r="L56" s="22" t="s">
        <v>307</v>
      </c>
      <c r="M56" s="22" t="s">
        <v>129</v>
      </c>
      <c r="N56" s="22" t="s">
        <v>95</v>
      </c>
      <c r="O56" s="23" t="s">
        <v>49</v>
      </c>
      <c r="P56" s="24" t="s">
        <v>308</v>
      </c>
      <c r="Q56" s="25">
        <v>29161990</v>
      </c>
      <c r="R56" s="27">
        <v>14.4</v>
      </c>
      <c r="S56" s="23" t="s">
        <v>51</v>
      </c>
      <c r="T56" s="23" t="s">
        <v>52</v>
      </c>
      <c r="U56" s="17">
        <v>2850</v>
      </c>
      <c r="V56" s="28">
        <f t="shared" si="3"/>
        <v>41040</v>
      </c>
      <c r="W56" s="17">
        <v>0</v>
      </c>
      <c r="X56" s="17">
        <v>500</v>
      </c>
      <c r="Y56" s="17">
        <v>0</v>
      </c>
      <c r="Z56" s="29">
        <v>0</v>
      </c>
      <c r="AA56" s="17" t="s">
        <v>53</v>
      </c>
      <c r="AB56" s="30">
        <f t="shared" si="0"/>
        <v>40540</v>
      </c>
      <c r="AC56" s="31">
        <v>65.849999999999994</v>
      </c>
      <c r="AD56" s="32">
        <v>2669559</v>
      </c>
      <c r="AE56" s="17">
        <v>7225161</v>
      </c>
      <c r="AF56" s="21">
        <v>42482</v>
      </c>
      <c r="AG56" s="17" t="s">
        <v>309</v>
      </c>
      <c r="AH56" s="21">
        <v>42630</v>
      </c>
      <c r="AI56" s="33" t="s">
        <v>310</v>
      </c>
      <c r="AJ56" s="34">
        <v>41025</v>
      </c>
      <c r="AK56" s="35">
        <v>42629</v>
      </c>
      <c r="AL56" s="24" t="s">
        <v>56</v>
      </c>
    </row>
    <row r="57" spans="1:38" s="16" customFormat="1" x14ac:dyDescent="0.25">
      <c r="A57" s="17">
        <v>56</v>
      </c>
      <c r="B57" s="17" t="s">
        <v>38</v>
      </c>
      <c r="C57" s="17" t="s">
        <v>39</v>
      </c>
      <c r="D57" s="18" t="s">
        <v>311</v>
      </c>
      <c r="E57" s="19" t="s">
        <v>312</v>
      </c>
      <c r="F57" s="19" t="s">
        <v>42</v>
      </c>
      <c r="G57" s="20">
        <v>9103750053</v>
      </c>
      <c r="H57" s="19">
        <v>42490</v>
      </c>
      <c r="I57" s="19" t="s">
        <v>59</v>
      </c>
      <c r="J57" s="21" t="s">
        <v>44</v>
      </c>
      <c r="K57" s="21" t="s">
        <v>45</v>
      </c>
      <c r="L57" s="22" t="s">
        <v>218</v>
      </c>
      <c r="M57" s="22" t="s">
        <v>184</v>
      </c>
      <c r="N57" s="22" t="s">
        <v>88</v>
      </c>
      <c r="O57" s="23" t="s">
        <v>63</v>
      </c>
      <c r="P57" s="24" t="s">
        <v>262</v>
      </c>
      <c r="Q57" s="25">
        <v>29161990</v>
      </c>
      <c r="R57" s="27">
        <v>57.6</v>
      </c>
      <c r="S57" s="23" t="s">
        <v>51</v>
      </c>
      <c r="T57" s="23" t="s">
        <v>52</v>
      </c>
      <c r="U57" s="17">
        <v>2800</v>
      </c>
      <c r="V57" s="28">
        <f t="shared" si="3"/>
        <v>161280</v>
      </c>
      <c r="W57" s="17">
        <v>53.22</v>
      </c>
      <c r="X57" s="17">
        <v>100</v>
      </c>
      <c r="Y57" s="17">
        <v>0</v>
      </c>
      <c r="Z57" s="29">
        <v>0</v>
      </c>
      <c r="AA57" s="17" t="s">
        <v>53</v>
      </c>
      <c r="AB57" s="30">
        <f t="shared" si="0"/>
        <v>161126.78</v>
      </c>
      <c r="AC57" s="31">
        <v>65.849999999999994</v>
      </c>
      <c r="AD57" s="32">
        <v>10610198.460000001</v>
      </c>
      <c r="AE57" s="36">
        <v>7244801</v>
      </c>
      <c r="AF57" s="21">
        <v>42483</v>
      </c>
      <c r="AG57" s="17" t="s">
        <v>313</v>
      </c>
      <c r="AH57" s="21">
        <v>42514</v>
      </c>
      <c r="AI57" s="33" t="s">
        <v>314</v>
      </c>
      <c r="AJ57" s="34">
        <v>161155</v>
      </c>
      <c r="AK57" s="35">
        <v>42513</v>
      </c>
      <c r="AL57" s="24" t="s">
        <v>56</v>
      </c>
    </row>
    <row r="58" spans="1:38" s="16" customFormat="1" x14ac:dyDescent="0.25">
      <c r="A58" s="17">
        <v>57</v>
      </c>
      <c r="B58" s="17" t="s">
        <v>38</v>
      </c>
      <c r="C58" s="17" t="s">
        <v>39</v>
      </c>
      <c r="D58" s="18" t="s">
        <v>315</v>
      </c>
      <c r="E58" s="19" t="s">
        <v>316</v>
      </c>
      <c r="F58" s="19" t="s">
        <v>42</v>
      </c>
      <c r="G58" s="20">
        <v>9103750055</v>
      </c>
      <c r="H58" s="19">
        <v>42489</v>
      </c>
      <c r="I58" s="19" t="s">
        <v>59</v>
      </c>
      <c r="J58" s="21" t="s">
        <v>44</v>
      </c>
      <c r="K58" s="21" t="s">
        <v>45</v>
      </c>
      <c r="L58" s="22" t="s">
        <v>317</v>
      </c>
      <c r="M58" s="22" t="s">
        <v>318</v>
      </c>
      <c r="N58" s="22" t="s">
        <v>171</v>
      </c>
      <c r="O58" s="23" t="s">
        <v>319</v>
      </c>
      <c r="P58" s="24" t="s">
        <v>320</v>
      </c>
      <c r="Q58" s="25">
        <v>29159090</v>
      </c>
      <c r="R58" s="27">
        <v>20.100000000000001</v>
      </c>
      <c r="S58" s="23" t="s">
        <v>51</v>
      </c>
      <c r="T58" s="23" t="s">
        <v>321</v>
      </c>
      <c r="U58" s="17">
        <v>2936</v>
      </c>
      <c r="V58" s="28">
        <f t="shared" si="3"/>
        <v>59013.600000000006</v>
      </c>
      <c r="W58" s="17">
        <v>19.47</v>
      </c>
      <c r="X58" s="17">
        <v>2443.83</v>
      </c>
      <c r="Y58" s="17">
        <v>0</v>
      </c>
      <c r="Z58" s="29">
        <v>1096.25</v>
      </c>
      <c r="AA58" s="17" t="s">
        <v>53</v>
      </c>
      <c r="AB58" s="30">
        <f t="shared" si="0"/>
        <v>56550.3</v>
      </c>
      <c r="AC58" s="31">
        <v>74.099999999999994</v>
      </c>
      <c r="AD58" s="32">
        <v>4190377.23</v>
      </c>
      <c r="AE58" s="17">
        <v>7257642</v>
      </c>
      <c r="AF58" s="21">
        <v>42485</v>
      </c>
      <c r="AG58" s="17" t="s">
        <v>322</v>
      </c>
      <c r="AH58" s="21">
        <v>42588</v>
      </c>
      <c r="AI58" s="33" t="s">
        <v>323</v>
      </c>
      <c r="AJ58" s="34">
        <v>58938.6</v>
      </c>
      <c r="AK58" s="35">
        <v>42587</v>
      </c>
      <c r="AL58" s="24" t="s">
        <v>56</v>
      </c>
    </row>
    <row r="59" spans="1:38" s="16" customFormat="1" x14ac:dyDescent="0.25">
      <c r="A59" s="17">
        <v>58</v>
      </c>
      <c r="B59" s="17" t="s">
        <v>38</v>
      </c>
      <c r="C59" s="17" t="s">
        <v>39</v>
      </c>
      <c r="D59" s="18" t="s">
        <v>324</v>
      </c>
      <c r="E59" s="19" t="s">
        <v>316</v>
      </c>
      <c r="F59" s="19" t="s">
        <v>42</v>
      </c>
      <c r="G59" s="20">
        <v>9103750054</v>
      </c>
      <c r="H59" s="19">
        <v>42489</v>
      </c>
      <c r="I59" s="19" t="s">
        <v>59</v>
      </c>
      <c r="J59" s="21" t="s">
        <v>44</v>
      </c>
      <c r="K59" s="21" t="s">
        <v>45</v>
      </c>
      <c r="L59" s="22" t="s">
        <v>317</v>
      </c>
      <c r="M59" s="22" t="s">
        <v>318</v>
      </c>
      <c r="N59" s="22" t="s">
        <v>171</v>
      </c>
      <c r="O59" s="23" t="s">
        <v>319</v>
      </c>
      <c r="P59" s="24" t="s">
        <v>320</v>
      </c>
      <c r="Q59" s="25">
        <v>29159090</v>
      </c>
      <c r="R59" s="38">
        <v>39.94</v>
      </c>
      <c r="S59" s="23" t="s">
        <v>51</v>
      </c>
      <c r="T59" s="23" t="s">
        <v>321</v>
      </c>
      <c r="U59" s="17">
        <v>2768</v>
      </c>
      <c r="V59" s="28">
        <f t="shared" si="3"/>
        <v>110553.92</v>
      </c>
      <c r="W59" s="17">
        <v>36.479999999999997</v>
      </c>
      <c r="X59" s="17">
        <v>4887.66</v>
      </c>
      <c r="Y59" s="17">
        <v>0</v>
      </c>
      <c r="Z59" s="29">
        <v>2049.7199999999998</v>
      </c>
      <c r="AA59" s="17" t="s">
        <v>53</v>
      </c>
      <c r="AB59" s="30">
        <f t="shared" si="0"/>
        <v>105629.78</v>
      </c>
      <c r="AC59" s="31">
        <v>74.099999999999994</v>
      </c>
      <c r="AD59" s="32">
        <v>7827166.7000000002</v>
      </c>
      <c r="AE59" s="17">
        <v>7254987</v>
      </c>
      <c r="AF59" s="21">
        <v>42485</v>
      </c>
      <c r="AG59" s="17" t="s">
        <v>325</v>
      </c>
      <c r="AH59" s="21">
        <v>42588</v>
      </c>
      <c r="AI59" s="33" t="s">
        <v>326</v>
      </c>
      <c r="AJ59" s="34">
        <v>110553.92</v>
      </c>
      <c r="AK59" s="35">
        <v>42587</v>
      </c>
      <c r="AL59" s="24" t="s">
        <v>56</v>
      </c>
    </row>
    <row r="60" spans="1:38" s="16" customFormat="1" x14ac:dyDescent="0.25">
      <c r="A60" s="17">
        <v>59</v>
      </c>
      <c r="B60" s="17" t="s">
        <v>38</v>
      </c>
      <c r="C60" s="17" t="s">
        <v>39</v>
      </c>
      <c r="D60" s="18" t="s">
        <v>327</v>
      </c>
      <c r="E60" s="19" t="s">
        <v>316</v>
      </c>
      <c r="F60" s="19" t="s">
        <v>42</v>
      </c>
      <c r="G60" s="20" t="s">
        <v>328</v>
      </c>
      <c r="H60" s="19">
        <v>42492</v>
      </c>
      <c r="I60" s="19" t="s">
        <v>59</v>
      </c>
      <c r="J60" s="21" t="s">
        <v>44</v>
      </c>
      <c r="K60" s="21" t="s">
        <v>45</v>
      </c>
      <c r="L60" s="22" t="s">
        <v>93</v>
      </c>
      <c r="M60" s="22" t="s">
        <v>102</v>
      </c>
      <c r="N60" s="22" t="s">
        <v>95</v>
      </c>
      <c r="O60" s="23" t="s">
        <v>63</v>
      </c>
      <c r="P60" s="24" t="s">
        <v>114</v>
      </c>
      <c r="Q60" s="25">
        <v>38231900</v>
      </c>
      <c r="R60" s="39">
        <v>39.78</v>
      </c>
      <c r="S60" s="23" t="s">
        <v>51</v>
      </c>
      <c r="T60" s="23" t="s">
        <v>52</v>
      </c>
      <c r="U60" s="17">
        <v>3985</v>
      </c>
      <c r="V60" s="28">
        <f t="shared" si="3"/>
        <v>158523.30000000002</v>
      </c>
      <c r="W60" s="17">
        <v>52.31</v>
      </c>
      <c r="X60" s="17">
        <v>1050</v>
      </c>
      <c r="Y60" s="17">
        <v>0</v>
      </c>
      <c r="Z60" s="29">
        <v>0</v>
      </c>
      <c r="AA60" s="17" t="s">
        <v>53</v>
      </c>
      <c r="AB60" s="30">
        <f t="shared" si="0"/>
        <v>157420.99000000002</v>
      </c>
      <c r="AC60" s="31">
        <v>65.849999999999994</v>
      </c>
      <c r="AD60" s="32">
        <v>10366172.199999999</v>
      </c>
      <c r="AE60" s="17">
        <v>7264323</v>
      </c>
      <c r="AF60" s="21">
        <v>42485</v>
      </c>
      <c r="AG60" s="17" t="s">
        <v>329</v>
      </c>
      <c r="AH60" s="21">
        <v>42528</v>
      </c>
      <c r="AI60" s="33" t="s">
        <v>330</v>
      </c>
      <c r="AJ60" s="34">
        <v>158523.29999999999</v>
      </c>
      <c r="AK60" s="35">
        <v>42527</v>
      </c>
      <c r="AL60" s="24" t="s">
        <v>56</v>
      </c>
    </row>
    <row r="61" spans="1:38" s="16" customFormat="1" ht="15" customHeight="1" x14ac:dyDescent="0.25">
      <c r="A61" s="17">
        <v>60</v>
      </c>
      <c r="B61" s="17" t="s">
        <v>38</v>
      </c>
      <c r="C61" s="17" t="s">
        <v>39</v>
      </c>
      <c r="D61" s="18" t="s">
        <v>331</v>
      </c>
      <c r="E61" s="19" t="s">
        <v>316</v>
      </c>
      <c r="F61" s="19" t="s">
        <v>42</v>
      </c>
      <c r="G61" s="20" t="s">
        <v>332</v>
      </c>
      <c r="H61" s="19">
        <v>42506</v>
      </c>
      <c r="I61" s="19" t="s">
        <v>59</v>
      </c>
      <c r="J61" s="21" t="s">
        <v>44</v>
      </c>
      <c r="K61" s="21" t="s">
        <v>45</v>
      </c>
      <c r="L61" s="22" t="s">
        <v>333</v>
      </c>
      <c r="M61" s="22" t="s">
        <v>334</v>
      </c>
      <c r="N61" s="22"/>
      <c r="O61" s="23" t="s">
        <v>335</v>
      </c>
      <c r="P61" s="24"/>
      <c r="Q61" s="25">
        <v>38231190</v>
      </c>
      <c r="R61" s="27">
        <v>5</v>
      </c>
      <c r="S61" s="23" t="s">
        <v>51</v>
      </c>
      <c r="T61" s="23" t="s">
        <v>179</v>
      </c>
      <c r="U61" s="17"/>
      <c r="V61" s="28">
        <f t="shared" si="3"/>
        <v>0</v>
      </c>
      <c r="W61" s="17"/>
      <c r="X61" s="17"/>
      <c r="Y61" s="17"/>
      <c r="Z61" s="29"/>
      <c r="AA61" s="17" t="s">
        <v>53</v>
      </c>
      <c r="AB61" s="30">
        <f t="shared" si="0"/>
        <v>0</v>
      </c>
      <c r="AC61" s="31">
        <v>1</v>
      </c>
      <c r="AD61" s="32"/>
      <c r="AE61" s="17">
        <v>7721769</v>
      </c>
      <c r="AF61" s="21"/>
      <c r="AG61" s="17"/>
      <c r="AH61" s="21"/>
      <c r="AI61" s="33"/>
      <c r="AJ61" s="34"/>
      <c r="AK61" s="35"/>
      <c r="AL61" s="24" t="s">
        <v>336</v>
      </c>
    </row>
    <row r="62" spans="1:38" s="16" customFormat="1" ht="15" customHeight="1" x14ac:dyDescent="0.25">
      <c r="A62" s="17">
        <v>61</v>
      </c>
      <c r="B62" s="17" t="s">
        <v>38</v>
      </c>
      <c r="C62" s="17" t="s">
        <v>39</v>
      </c>
      <c r="D62" s="18" t="s">
        <v>337</v>
      </c>
      <c r="E62" s="19" t="s">
        <v>338</v>
      </c>
      <c r="F62" s="19" t="s">
        <v>42</v>
      </c>
      <c r="G62" s="20">
        <v>9103750056</v>
      </c>
      <c r="H62" s="19">
        <v>42489</v>
      </c>
      <c r="I62" s="19" t="s">
        <v>59</v>
      </c>
      <c r="J62" s="21" t="s">
        <v>44</v>
      </c>
      <c r="K62" s="21" t="s">
        <v>45</v>
      </c>
      <c r="L62" s="22" t="s">
        <v>339</v>
      </c>
      <c r="M62" s="22" t="s">
        <v>240</v>
      </c>
      <c r="N62" s="22" t="s">
        <v>95</v>
      </c>
      <c r="O62" s="23" t="s">
        <v>63</v>
      </c>
      <c r="P62" s="24" t="s">
        <v>340</v>
      </c>
      <c r="Q62" s="25">
        <v>29054500</v>
      </c>
      <c r="R62" s="27">
        <v>20</v>
      </c>
      <c r="S62" s="23" t="s">
        <v>51</v>
      </c>
      <c r="T62" s="23" t="s">
        <v>52</v>
      </c>
      <c r="U62" s="17">
        <v>841</v>
      </c>
      <c r="V62" s="28">
        <f t="shared" si="3"/>
        <v>16820</v>
      </c>
      <c r="W62" s="17">
        <v>5.55</v>
      </c>
      <c r="X62" s="17">
        <v>75</v>
      </c>
      <c r="Y62" s="17">
        <v>0</v>
      </c>
      <c r="Z62" s="29">
        <v>0</v>
      </c>
      <c r="AA62" s="17" t="s">
        <v>53</v>
      </c>
      <c r="AB62" s="30">
        <f t="shared" si="0"/>
        <v>16739.45</v>
      </c>
      <c r="AC62" s="31">
        <v>65.849999999999994</v>
      </c>
      <c r="AD62" s="32"/>
      <c r="AE62" s="17">
        <v>7282710</v>
      </c>
      <c r="AF62" s="21">
        <v>42486</v>
      </c>
      <c r="AG62" s="17" t="s">
        <v>341</v>
      </c>
      <c r="AH62" s="21">
        <v>42548</v>
      </c>
      <c r="AI62" s="33" t="s">
        <v>342</v>
      </c>
      <c r="AJ62" s="34">
        <v>16783</v>
      </c>
      <c r="AK62" s="35">
        <v>42545</v>
      </c>
      <c r="AL62" s="24" t="s">
        <v>56</v>
      </c>
    </row>
    <row r="63" spans="1:38" s="16" customFormat="1" x14ac:dyDescent="0.25">
      <c r="A63" s="17">
        <v>62</v>
      </c>
      <c r="B63" s="17" t="s">
        <v>38</v>
      </c>
      <c r="C63" s="17" t="s">
        <v>39</v>
      </c>
      <c r="D63" s="18" t="s">
        <v>343</v>
      </c>
      <c r="E63" s="19" t="s">
        <v>338</v>
      </c>
      <c r="F63" s="19" t="s">
        <v>42</v>
      </c>
      <c r="G63" s="20" t="s">
        <v>328</v>
      </c>
      <c r="H63" s="19">
        <v>42492</v>
      </c>
      <c r="I63" s="19" t="s">
        <v>59</v>
      </c>
      <c r="J63" s="21" t="s">
        <v>44</v>
      </c>
      <c r="K63" s="21" t="s">
        <v>45</v>
      </c>
      <c r="L63" s="22" t="s">
        <v>93</v>
      </c>
      <c r="M63" s="22" t="s">
        <v>102</v>
      </c>
      <c r="N63" s="22" t="s">
        <v>95</v>
      </c>
      <c r="O63" s="23" t="s">
        <v>63</v>
      </c>
      <c r="P63" s="24" t="s">
        <v>114</v>
      </c>
      <c r="Q63" s="25">
        <v>38231900</v>
      </c>
      <c r="R63" s="27">
        <v>19.93</v>
      </c>
      <c r="S63" s="23" t="s">
        <v>51</v>
      </c>
      <c r="T63" s="23" t="s">
        <v>52</v>
      </c>
      <c r="U63" s="17">
        <v>3985</v>
      </c>
      <c r="V63" s="28">
        <f t="shared" si="3"/>
        <v>79421.05</v>
      </c>
      <c r="W63" s="17">
        <v>26.21</v>
      </c>
      <c r="X63" s="17">
        <v>525</v>
      </c>
      <c r="Y63" s="17">
        <v>0</v>
      </c>
      <c r="Z63" s="29">
        <v>0</v>
      </c>
      <c r="AA63" s="17" t="s">
        <v>53</v>
      </c>
      <c r="AB63" s="30">
        <f t="shared" si="0"/>
        <v>78869.84</v>
      </c>
      <c r="AC63" s="31">
        <v>65.849999999999994</v>
      </c>
      <c r="AD63" s="32">
        <v>5193578.96</v>
      </c>
      <c r="AE63" s="17">
        <v>7289964</v>
      </c>
      <c r="AF63" s="21">
        <v>42486</v>
      </c>
      <c r="AG63" s="17" t="s">
        <v>344</v>
      </c>
      <c r="AH63" s="21">
        <v>42528</v>
      </c>
      <c r="AI63" s="33" t="s">
        <v>330</v>
      </c>
      <c r="AJ63" s="34">
        <v>79421.05</v>
      </c>
      <c r="AK63" s="35">
        <v>42527</v>
      </c>
      <c r="AL63" s="24" t="s">
        <v>56</v>
      </c>
    </row>
    <row r="64" spans="1:38" s="16" customFormat="1" x14ac:dyDescent="0.25">
      <c r="A64" s="17">
        <v>63</v>
      </c>
      <c r="B64" s="17" t="s">
        <v>38</v>
      </c>
      <c r="C64" s="17" t="s">
        <v>39</v>
      </c>
      <c r="D64" s="18" t="s">
        <v>345</v>
      </c>
      <c r="E64" s="19" t="s">
        <v>338</v>
      </c>
      <c r="F64" s="19" t="s">
        <v>42</v>
      </c>
      <c r="G64" s="20">
        <v>9103750059</v>
      </c>
      <c r="H64" s="19">
        <v>42490</v>
      </c>
      <c r="I64" s="19" t="s">
        <v>59</v>
      </c>
      <c r="J64" s="21" t="s">
        <v>44</v>
      </c>
      <c r="K64" s="21" t="s">
        <v>45</v>
      </c>
      <c r="L64" s="22" t="s">
        <v>346</v>
      </c>
      <c r="M64" s="22" t="s">
        <v>184</v>
      </c>
      <c r="N64" s="22" t="s">
        <v>62</v>
      </c>
      <c r="O64" s="23" t="s">
        <v>63</v>
      </c>
      <c r="P64" s="24" t="s">
        <v>347</v>
      </c>
      <c r="Q64" s="25">
        <v>38237090</v>
      </c>
      <c r="R64" s="27">
        <v>24</v>
      </c>
      <c r="S64" s="23" t="s">
        <v>51</v>
      </c>
      <c r="T64" s="23" t="s">
        <v>52</v>
      </c>
      <c r="U64" s="17">
        <v>3700</v>
      </c>
      <c r="V64" s="28">
        <f t="shared" si="3"/>
        <v>88800</v>
      </c>
      <c r="W64" s="17">
        <v>29.3</v>
      </c>
      <c r="X64" s="17">
        <v>170</v>
      </c>
      <c r="Y64" s="17">
        <v>0</v>
      </c>
      <c r="Z64" s="29">
        <v>0</v>
      </c>
      <c r="AA64" s="17" t="s">
        <v>53</v>
      </c>
      <c r="AB64" s="30">
        <f t="shared" si="0"/>
        <v>88600.7</v>
      </c>
      <c r="AC64" s="31">
        <v>65.849999999999994</v>
      </c>
      <c r="AD64" s="32">
        <v>5834356.0999999996</v>
      </c>
      <c r="AE64" s="17">
        <v>7289400</v>
      </c>
      <c r="AF64" s="21">
        <v>42486</v>
      </c>
      <c r="AG64" s="17" t="s">
        <v>348</v>
      </c>
      <c r="AH64" s="21">
        <v>42585</v>
      </c>
      <c r="AI64" s="33" t="s">
        <v>349</v>
      </c>
      <c r="AJ64" s="34">
        <v>88650</v>
      </c>
      <c r="AK64" s="35">
        <v>42584</v>
      </c>
      <c r="AL64" s="24" t="s">
        <v>56</v>
      </c>
    </row>
    <row r="65" spans="1:38" s="16" customFormat="1" x14ac:dyDescent="0.25">
      <c r="A65" s="17">
        <v>64</v>
      </c>
      <c r="B65" s="17" t="s">
        <v>38</v>
      </c>
      <c r="C65" s="17" t="s">
        <v>39</v>
      </c>
      <c r="D65" s="18" t="s">
        <v>350</v>
      </c>
      <c r="E65" s="19" t="s">
        <v>351</v>
      </c>
      <c r="F65" s="19" t="s">
        <v>42</v>
      </c>
      <c r="G65" s="20" t="s">
        <v>352</v>
      </c>
      <c r="H65" s="19">
        <v>42492</v>
      </c>
      <c r="I65" s="19" t="s">
        <v>59</v>
      </c>
      <c r="J65" s="21" t="s">
        <v>44</v>
      </c>
      <c r="K65" s="21" t="s">
        <v>45</v>
      </c>
      <c r="L65" s="22" t="s">
        <v>60</v>
      </c>
      <c r="M65" s="22" t="s">
        <v>61</v>
      </c>
      <c r="N65" s="22" t="s">
        <v>62</v>
      </c>
      <c r="O65" s="23" t="s">
        <v>63</v>
      </c>
      <c r="P65" s="24" t="s">
        <v>233</v>
      </c>
      <c r="Q65" s="25">
        <v>38237090</v>
      </c>
      <c r="R65" s="27">
        <v>18.14</v>
      </c>
      <c r="S65" s="23" t="s">
        <v>51</v>
      </c>
      <c r="T65" s="23" t="s">
        <v>52</v>
      </c>
      <c r="U65" s="17">
        <v>1380</v>
      </c>
      <c r="V65" s="28">
        <f t="shared" si="3"/>
        <v>25033.200000000001</v>
      </c>
      <c r="W65" s="17">
        <v>8.26</v>
      </c>
      <c r="X65" s="17">
        <v>1250</v>
      </c>
      <c r="Y65" s="17">
        <v>0</v>
      </c>
      <c r="Z65" s="29">
        <v>0</v>
      </c>
      <c r="AA65" s="17" t="s">
        <v>53</v>
      </c>
      <c r="AB65" s="30">
        <f t="shared" si="0"/>
        <v>23774.940000000002</v>
      </c>
      <c r="AC65" s="31">
        <v>65.849999999999994</v>
      </c>
      <c r="AD65" s="32">
        <v>1565579.8</v>
      </c>
      <c r="AE65" s="17">
        <v>7306800</v>
      </c>
      <c r="AF65" s="21">
        <v>42487</v>
      </c>
      <c r="AG65" s="17" t="s">
        <v>353</v>
      </c>
      <c r="AH65" s="21">
        <v>42593</v>
      </c>
      <c r="AI65" s="33" t="s">
        <v>354</v>
      </c>
      <c r="AJ65" s="34">
        <v>25033.200000000001</v>
      </c>
      <c r="AK65" s="35">
        <v>42592</v>
      </c>
      <c r="AL65" s="24" t="s">
        <v>56</v>
      </c>
    </row>
    <row r="66" spans="1:38" s="16" customFormat="1" x14ac:dyDescent="0.25">
      <c r="A66" s="17">
        <v>65</v>
      </c>
      <c r="B66" s="17" t="s">
        <v>38</v>
      </c>
      <c r="C66" s="17" t="s">
        <v>39</v>
      </c>
      <c r="D66" s="18" t="s">
        <v>355</v>
      </c>
      <c r="E66" s="19" t="s">
        <v>351</v>
      </c>
      <c r="F66" s="19" t="s">
        <v>42</v>
      </c>
      <c r="G66" s="20" t="s">
        <v>356</v>
      </c>
      <c r="H66" s="19">
        <v>42492</v>
      </c>
      <c r="I66" s="19" t="s">
        <v>59</v>
      </c>
      <c r="J66" s="21" t="s">
        <v>44</v>
      </c>
      <c r="K66" s="21" t="s">
        <v>45</v>
      </c>
      <c r="L66" s="22" t="s">
        <v>357</v>
      </c>
      <c r="M66" s="22" t="s">
        <v>358</v>
      </c>
      <c r="N66" s="22" t="s">
        <v>137</v>
      </c>
      <c r="O66" s="23" t="s">
        <v>49</v>
      </c>
      <c r="P66" s="24" t="s">
        <v>233</v>
      </c>
      <c r="Q66" s="25">
        <v>38237090</v>
      </c>
      <c r="R66" s="27">
        <v>24</v>
      </c>
      <c r="S66" s="23" t="s">
        <v>51</v>
      </c>
      <c r="T66" s="23" t="s">
        <v>52</v>
      </c>
      <c r="U66" s="17">
        <v>1321</v>
      </c>
      <c r="V66" s="28">
        <f t="shared" si="3"/>
        <v>31704</v>
      </c>
      <c r="W66" s="17">
        <v>0</v>
      </c>
      <c r="X66" s="17">
        <v>750</v>
      </c>
      <c r="Y66" s="17">
        <v>0</v>
      </c>
      <c r="Z66" s="29">
        <v>0</v>
      </c>
      <c r="AA66" s="17" t="s">
        <v>53</v>
      </c>
      <c r="AB66" s="30">
        <f t="shared" ref="AB66:AB129" si="4">V66-W66-X66-Y66</f>
        <v>30954</v>
      </c>
      <c r="AC66" s="31">
        <v>65.849999999999994</v>
      </c>
      <c r="AD66" s="32">
        <v>2038320.9</v>
      </c>
      <c r="AE66" s="17">
        <v>7309935</v>
      </c>
      <c r="AF66" s="21">
        <v>42487</v>
      </c>
      <c r="AG66" s="17" t="s">
        <v>359</v>
      </c>
      <c r="AH66" s="21">
        <v>42544</v>
      </c>
      <c r="AI66" s="33" t="s">
        <v>360</v>
      </c>
      <c r="AJ66" s="34">
        <v>31704</v>
      </c>
      <c r="AK66" s="35">
        <v>42543</v>
      </c>
      <c r="AL66" s="24" t="s">
        <v>56</v>
      </c>
    </row>
    <row r="67" spans="1:38" s="16" customFormat="1" x14ac:dyDescent="0.25">
      <c r="A67" s="17">
        <v>66</v>
      </c>
      <c r="B67" s="17" t="s">
        <v>38</v>
      </c>
      <c r="C67" s="17" t="s">
        <v>39</v>
      </c>
      <c r="D67" s="18" t="s">
        <v>361</v>
      </c>
      <c r="E67" s="19" t="s">
        <v>351</v>
      </c>
      <c r="F67" s="19" t="s">
        <v>42</v>
      </c>
      <c r="G67" s="20">
        <v>9103750062</v>
      </c>
      <c r="H67" s="19">
        <v>42490</v>
      </c>
      <c r="I67" s="19" t="s">
        <v>59</v>
      </c>
      <c r="J67" s="21" t="s">
        <v>44</v>
      </c>
      <c r="K67" s="21" t="s">
        <v>45</v>
      </c>
      <c r="L67" s="22" t="s">
        <v>362</v>
      </c>
      <c r="M67" s="22" t="s">
        <v>363</v>
      </c>
      <c r="N67" s="22" t="s">
        <v>95</v>
      </c>
      <c r="O67" s="23" t="s">
        <v>63</v>
      </c>
      <c r="P67" s="24" t="s">
        <v>364</v>
      </c>
      <c r="Q67" s="25">
        <v>29051700</v>
      </c>
      <c r="R67" s="27">
        <v>18.59</v>
      </c>
      <c r="S67" s="23" t="s">
        <v>51</v>
      </c>
      <c r="T67" s="23" t="s">
        <v>52</v>
      </c>
      <c r="U67" s="17">
        <v>1320</v>
      </c>
      <c r="V67" s="28">
        <f t="shared" si="3"/>
        <v>24538.799999999999</v>
      </c>
      <c r="W67" s="17">
        <v>8.1</v>
      </c>
      <c r="X67" s="17">
        <v>425</v>
      </c>
      <c r="Y67" s="17">
        <v>0</v>
      </c>
      <c r="Z67" s="29">
        <v>0</v>
      </c>
      <c r="AA67" s="17" t="s">
        <v>53</v>
      </c>
      <c r="AB67" s="30">
        <f t="shared" si="4"/>
        <v>24105.7</v>
      </c>
      <c r="AC67" s="31">
        <v>65.849999999999994</v>
      </c>
      <c r="AD67" s="32">
        <v>1587360.35</v>
      </c>
      <c r="AE67" s="17">
        <v>7312080</v>
      </c>
      <c r="AF67" s="21">
        <v>42487</v>
      </c>
      <c r="AG67" s="17" t="s">
        <v>365</v>
      </c>
      <c r="AH67" s="21">
        <v>42537</v>
      </c>
      <c r="AI67" s="33" t="s">
        <v>366</v>
      </c>
      <c r="AJ67" s="34">
        <v>24538.799999999999</v>
      </c>
      <c r="AK67" s="35">
        <v>42536</v>
      </c>
      <c r="AL67" s="24" t="s">
        <v>56</v>
      </c>
    </row>
    <row r="68" spans="1:38" s="16" customFormat="1" x14ac:dyDescent="0.25">
      <c r="A68" s="17">
        <v>67</v>
      </c>
      <c r="B68" s="17" t="s">
        <v>38</v>
      </c>
      <c r="C68" s="17" t="s">
        <v>39</v>
      </c>
      <c r="D68" s="18" t="s">
        <v>367</v>
      </c>
      <c r="E68" s="19" t="s">
        <v>351</v>
      </c>
      <c r="F68" s="19" t="s">
        <v>42</v>
      </c>
      <c r="G68" s="20" t="s">
        <v>368</v>
      </c>
      <c r="H68" s="19">
        <v>42492</v>
      </c>
      <c r="I68" s="19" t="s">
        <v>59</v>
      </c>
      <c r="J68" s="21" t="s">
        <v>44</v>
      </c>
      <c r="K68" s="21" t="s">
        <v>45</v>
      </c>
      <c r="L68" s="22" t="s">
        <v>93</v>
      </c>
      <c r="M68" s="22" t="s">
        <v>102</v>
      </c>
      <c r="N68" s="22" t="s">
        <v>95</v>
      </c>
      <c r="O68" s="23" t="s">
        <v>63</v>
      </c>
      <c r="P68" s="24" t="s">
        <v>114</v>
      </c>
      <c r="Q68" s="25">
        <v>38231900</v>
      </c>
      <c r="R68" s="27">
        <v>20.02</v>
      </c>
      <c r="S68" s="23" t="s">
        <v>51</v>
      </c>
      <c r="T68" s="23" t="s">
        <v>52</v>
      </c>
      <c r="U68" s="17">
        <v>3985</v>
      </c>
      <c r="V68" s="28">
        <f t="shared" si="3"/>
        <v>79779.7</v>
      </c>
      <c r="W68" s="17">
        <v>26.33</v>
      </c>
      <c r="X68" s="17">
        <v>475</v>
      </c>
      <c r="Y68" s="17">
        <v>0</v>
      </c>
      <c r="Z68" s="29">
        <v>0</v>
      </c>
      <c r="AA68" s="17" t="s">
        <v>53</v>
      </c>
      <c r="AB68" s="30">
        <f t="shared" si="4"/>
        <v>79278.37</v>
      </c>
      <c r="AC68" s="31">
        <v>65.849999999999994</v>
      </c>
      <c r="AD68" s="32">
        <v>5220480.67</v>
      </c>
      <c r="AE68" s="17">
        <v>7317795</v>
      </c>
      <c r="AF68" s="21">
        <v>42487</v>
      </c>
      <c r="AG68" s="17" t="s">
        <v>369</v>
      </c>
      <c r="AH68" s="21">
        <v>42528</v>
      </c>
      <c r="AI68" s="33" t="s">
        <v>370</v>
      </c>
      <c r="AJ68" s="34">
        <v>79779.7</v>
      </c>
      <c r="AK68" s="35">
        <v>42527</v>
      </c>
      <c r="AL68" s="24" t="s">
        <v>56</v>
      </c>
    </row>
    <row r="69" spans="1:38" s="16" customFormat="1" x14ac:dyDescent="0.25">
      <c r="A69" s="17">
        <v>68</v>
      </c>
      <c r="B69" s="17" t="s">
        <v>38</v>
      </c>
      <c r="C69" s="17" t="s">
        <v>39</v>
      </c>
      <c r="D69" s="18" t="s">
        <v>371</v>
      </c>
      <c r="E69" s="19" t="s">
        <v>372</v>
      </c>
      <c r="F69" s="19" t="s">
        <v>42</v>
      </c>
      <c r="G69" s="20">
        <v>9103750065</v>
      </c>
      <c r="H69" s="19"/>
      <c r="I69" s="19" t="s">
        <v>59</v>
      </c>
      <c r="J69" s="21" t="s">
        <v>44</v>
      </c>
      <c r="K69" s="21" t="s">
        <v>45</v>
      </c>
      <c r="L69" s="22" t="s">
        <v>373</v>
      </c>
      <c r="M69" s="22" t="s">
        <v>374</v>
      </c>
      <c r="N69" s="22" t="s">
        <v>95</v>
      </c>
      <c r="O69" s="23" t="s">
        <v>63</v>
      </c>
      <c r="P69" s="24" t="s">
        <v>375</v>
      </c>
      <c r="Q69" s="25">
        <v>38237090</v>
      </c>
      <c r="R69" s="27">
        <v>0.5</v>
      </c>
      <c r="S69" s="23" t="s">
        <v>51</v>
      </c>
      <c r="T69" s="23" t="s">
        <v>52</v>
      </c>
      <c r="U69" s="17">
        <v>2672</v>
      </c>
      <c r="V69" s="28">
        <f t="shared" si="3"/>
        <v>1336</v>
      </c>
      <c r="W69" s="17">
        <v>0.44</v>
      </c>
      <c r="X69" s="17">
        <v>35</v>
      </c>
      <c r="Y69" s="17">
        <v>0</v>
      </c>
      <c r="Z69" s="29">
        <v>0</v>
      </c>
      <c r="AA69" s="17" t="s">
        <v>53</v>
      </c>
      <c r="AB69" s="30">
        <f t="shared" si="4"/>
        <v>1300.56</v>
      </c>
      <c r="AC69" s="31">
        <v>65.849999999999994</v>
      </c>
      <c r="AD69" s="40">
        <v>85641.88</v>
      </c>
      <c r="AE69" s="17">
        <v>7330499</v>
      </c>
      <c r="AF69" s="21" t="s">
        <v>372</v>
      </c>
      <c r="AG69" s="17" t="s">
        <v>376</v>
      </c>
      <c r="AH69" s="21">
        <v>42640</v>
      </c>
      <c r="AI69" s="33" t="s">
        <v>377</v>
      </c>
      <c r="AJ69" s="34">
        <v>1299</v>
      </c>
      <c r="AK69" s="35">
        <v>42639</v>
      </c>
      <c r="AL69" s="24" t="s">
        <v>56</v>
      </c>
    </row>
    <row r="70" spans="1:38" s="16" customFormat="1" x14ac:dyDescent="0.25">
      <c r="A70" s="17">
        <v>69</v>
      </c>
      <c r="B70" s="17" t="s">
        <v>38</v>
      </c>
      <c r="C70" s="17" t="s">
        <v>39</v>
      </c>
      <c r="D70" s="18" t="s">
        <v>378</v>
      </c>
      <c r="E70" s="19" t="s">
        <v>372</v>
      </c>
      <c r="F70" s="19" t="s">
        <v>42</v>
      </c>
      <c r="G70" s="20" t="s">
        <v>379</v>
      </c>
      <c r="H70" s="19">
        <v>42492</v>
      </c>
      <c r="I70" s="19" t="s">
        <v>59</v>
      </c>
      <c r="J70" s="21" t="s">
        <v>44</v>
      </c>
      <c r="K70" s="21" t="s">
        <v>45</v>
      </c>
      <c r="L70" s="22" t="s">
        <v>60</v>
      </c>
      <c r="M70" s="22" t="s">
        <v>61</v>
      </c>
      <c r="N70" s="22" t="s">
        <v>62</v>
      </c>
      <c r="O70" s="23" t="s">
        <v>63</v>
      </c>
      <c r="P70" s="24" t="s">
        <v>380</v>
      </c>
      <c r="Q70" s="25">
        <v>38237090</v>
      </c>
      <c r="R70" s="27">
        <v>18.260000000000002</v>
      </c>
      <c r="S70" s="23" t="s">
        <v>51</v>
      </c>
      <c r="T70" s="23" t="s">
        <v>52</v>
      </c>
      <c r="U70" s="17">
        <v>1394</v>
      </c>
      <c r="V70" s="28">
        <f t="shared" si="3"/>
        <v>25454.440000000002</v>
      </c>
      <c r="W70" s="17">
        <v>8.4</v>
      </c>
      <c r="X70" s="17">
        <v>3550</v>
      </c>
      <c r="Y70" s="17">
        <v>0</v>
      </c>
      <c r="Z70" s="29">
        <v>0</v>
      </c>
      <c r="AA70" s="17" t="s">
        <v>53</v>
      </c>
      <c r="AB70" s="30">
        <f t="shared" si="4"/>
        <v>21896.04</v>
      </c>
      <c r="AC70" s="31">
        <v>65.849999999999994</v>
      </c>
      <c r="AD70" s="32">
        <v>1441854.23</v>
      </c>
      <c r="AE70" s="17">
        <v>7330461</v>
      </c>
      <c r="AF70" s="21">
        <v>42488</v>
      </c>
      <c r="AG70" s="17" t="s">
        <v>381</v>
      </c>
      <c r="AH70" s="21">
        <v>42593</v>
      </c>
      <c r="AI70" s="33" t="s">
        <v>382</v>
      </c>
      <c r="AJ70" s="34">
        <v>25454.44</v>
      </c>
      <c r="AK70" s="35">
        <v>42592</v>
      </c>
      <c r="AL70" s="24" t="s">
        <v>56</v>
      </c>
    </row>
    <row r="71" spans="1:38" s="16" customFormat="1" x14ac:dyDescent="0.25">
      <c r="A71" s="17">
        <v>70</v>
      </c>
      <c r="B71" s="17" t="s">
        <v>38</v>
      </c>
      <c r="C71" s="17" t="s">
        <v>39</v>
      </c>
      <c r="D71" s="18" t="s">
        <v>383</v>
      </c>
      <c r="E71" s="19" t="s">
        <v>372</v>
      </c>
      <c r="F71" s="19" t="s">
        <v>42</v>
      </c>
      <c r="G71" s="20" t="s">
        <v>384</v>
      </c>
      <c r="H71" s="19">
        <v>42492</v>
      </c>
      <c r="I71" s="19" t="s">
        <v>59</v>
      </c>
      <c r="J71" s="21" t="s">
        <v>44</v>
      </c>
      <c r="K71" s="21" t="s">
        <v>45</v>
      </c>
      <c r="L71" s="22" t="s">
        <v>60</v>
      </c>
      <c r="M71" s="22" t="s">
        <v>61</v>
      </c>
      <c r="N71" s="22" t="s">
        <v>62</v>
      </c>
      <c r="O71" s="23" t="s">
        <v>63</v>
      </c>
      <c r="P71" s="24" t="s">
        <v>50</v>
      </c>
      <c r="Q71" s="25">
        <v>29051700</v>
      </c>
      <c r="R71" s="27">
        <v>19.731000000000002</v>
      </c>
      <c r="S71" s="23" t="s">
        <v>51</v>
      </c>
      <c r="T71" s="23" t="s">
        <v>52</v>
      </c>
      <c r="U71" s="17">
        <v>1502</v>
      </c>
      <c r="V71" s="28">
        <f t="shared" si="3"/>
        <v>29635.962000000003</v>
      </c>
      <c r="W71" s="17">
        <v>9.7799999999999994</v>
      </c>
      <c r="X71" s="17">
        <v>1900</v>
      </c>
      <c r="Y71" s="17">
        <v>0</v>
      </c>
      <c r="Z71" s="29">
        <v>0</v>
      </c>
      <c r="AA71" s="17" t="s">
        <v>53</v>
      </c>
      <c r="AB71" s="30">
        <f t="shared" si="4"/>
        <v>27726.182000000004</v>
      </c>
      <c r="AC71" s="31">
        <v>65.849999999999994</v>
      </c>
      <c r="AD71" s="32">
        <v>1825768.96</v>
      </c>
      <c r="AE71" s="17">
        <v>7330459</v>
      </c>
      <c r="AF71" s="21">
        <v>42488</v>
      </c>
      <c r="AG71" s="17" t="s">
        <v>385</v>
      </c>
      <c r="AH71" s="21">
        <v>42593</v>
      </c>
      <c r="AI71" s="33" t="s">
        <v>386</v>
      </c>
      <c r="AJ71" s="34">
        <v>29600.959999999999</v>
      </c>
      <c r="AK71" s="35">
        <v>42592</v>
      </c>
      <c r="AL71" s="24" t="s">
        <v>56</v>
      </c>
    </row>
    <row r="72" spans="1:38" s="16" customFormat="1" x14ac:dyDescent="0.25">
      <c r="A72" s="17">
        <v>71</v>
      </c>
      <c r="B72" s="17" t="s">
        <v>38</v>
      </c>
      <c r="C72" s="17" t="s">
        <v>39</v>
      </c>
      <c r="D72" s="18" t="s">
        <v>387</v>
      </c>
      <c r="E72" s="19" t="s">
        <v>372</v>
      </c>
      <c r="F72" s="19" t="s">
        <v>42</v>
      </c>
      <c r="G72" s="20" t="s">
        <v>368</v>
      </c>
      <c r="H72" s="19">
        <v>42492</v>
      </c>
      <c r="I72" s="19" t="s">
        <v>59</v>
      </c>
      <c r="J72" s="21" t="s">
        <v>44</v>
      </c>
      <c r="K72" s="21" t="s">
        <v>45</v>
      </c>
      <c r="L72" s="22" t="s">
        <v>93</v>
      </c>
      <c r="M72" s="22" t="s">
        <v>102</v>
      </c>
      <c r="N72" s="22" t="s">
        <v>95</v>
      </c>
      <c r="O72" s="23" t="s">
        <v>63</v>
      </c>
      <c r="P72" s="24" t="s">
        <v>114</v>
      </c>
      <c r="Q72" s="25">
        <v>38231900</v>
      </c>
      <c r="R72" s="27">
        <v>19.77</v>
      </c>
      <c r="S72" s="23" t="s">
        <v>51</v>
      </c>
      <c r="T72" s="23" t="s">
        <v>52</v>
      </c>
      <c r="U72" s="17">
        <v>3985</v>
      </c>
      <c r="V72" s="28">
        <f t="shared" si="3"/>
        <v>78783.45</v>
      </c>
      <c r="W72" s="17">
        <v>26</v>
      </c>
      <c r="X72" s="17">
        <v>475</v>
      </c>
      <c r="Y72" s="17">
        <v>0</v>
      </c>
      <c r="Z72" s="29">
        <v>0</v>
      </c>
      <c r="AA72" s="17" t="s">
        <v>53</v>
      </c>
      <c r="AB72" s="30">
        <f t="shared" si="4"/>
        <v>78282.45</v>
      </c>
      <c r="AC72" s="31">
        <v>65.849999999999994</v>
      </c>
      <c r="AD72" s="32">
        <v>5154899.33</v>
      </c>
      <c r="AE72" s="17">
        <v>7339897</v>
      </c>
      <c r="AF72" s="21">
        <v>42488</v>
      </c>
      <c r="AG72" s="17" t="s">
        <v>388</v>
      </c>
      <c r="AH72" s="21">
        <v>42528</v>
      </c>
      <c r="AI72" s="33" t="s">
        <v>370</v>
      </c>
      <c r="AJ72" s="34">
        <v>78783.45</v>
      </c>
      <c r="AK72" s="35">
        <v>42527</v>
      </c>
      <c r="AL72" s="24" t="s">
        <v>56</v>
      </c>
    </row>
    <row r="73" spans="1:38" s="16" customFormat="1" x14ac:dyDescent="0.25">
      <c r="A73" s="17">
        <v>72</v>
      </c>
      <c r="B73" s="17" t="s">
        <v>38</v>
      </c>
      <c r="C73" s="17" t="s">
        <v>39</v>
      </c>
      <c r="D73" s="18" t="s">
        <v>389</v>
      </c>
      <c r="E73" s="19" t="s">
        <v>390</v>
      </c>
      <c r="F73" s="19" t="s">
        <v>42</v>
      </c>
      <c r="G73" s="20" t="s">
        <v>391</v>
      </c>
      <c r="H73" s="19">
        <v>42492</v>
      </c>
      <c r="I73" s="19" t="s">
        <v>59</v>
      </c>
      <c r="J73" s="21" t="s">
        <v>44</v>
      </c>
      <c r="K73" s="21" t="s">
        <v>45</v>
      </c>
      <c r="L73" s="22" t="s">
        <v>392</v>
      </c>
      <c r="M73" s="22" t="s">
        <v>121</v>
      </c>
      <c r="N73" s="22" t="s">
        <v>48</v>
      </c>
      <c r="O73" s="23" t="s">
        <v>49</v>
      </c>
      <c r="P73" s="24" t="s">
        <v>252</v>
      </c>
      <c r="Q73" s="25">
        <v>38237090</v>
      </c>
      <c r="R73" s="27">
        <v>52</v>
      </c>
      <c r="S73" s="23" t="s">
        <v>51</v>
      </c>
      <c r="T73" s="23" t="s">
        <v>52</v>
      </c>
      <c r="U73" s="17">
        <v>1250</v>
      </c>
      <c r="V73" s="28">
        <f t="shared" si="3"/>
        <v>65000</v>
      </c>
      <c r="W73" s="17">
        <v>0</v>
      </c>
      <c r="X73" s="17">
        <v>800</v>
      </c>
      <c r="Y73" s="17">
        <v>0</v>
      </c>
      <c r="Z73" s="29">
        <v>0</v>
      </c>
      <c r="AA73" s="17" t="s">
        <v>53</v>
      </c>
      <c r="AB73" s="30">
        <f t="shared" si="4"/>
        <v>64200</v>
      </c>
      <c r="AC73" s="31">
        <v>65.849999999999994</v>
      </c>
      <c r="AD73" s="32">
        <v>4227570</v>
      </c>
      <c r="AE73" s="17">
        <v>7356256</v>
      </c>
      <c r="AF73" s="21">
        <v>42489</v>
      </c>
      <c r="AG73" s="17" t="s">
        <v>393</v>
      </c>
      <c r="AH73" s="21" t="s">
        <v>394</v>
      </c>
      <c r="AI73" s="33" t="s">
        <v>395</v>
      </c>
      <c r="AJ73" s="34">
        <v>64840</v>
      </c>
      <c r="AK73" s="35" t="s">
        <v>396</v>
      </c>
      <c r="AL73" s="24" t="s">
        <v>56</v>
      </c>
    </row>
    <row r="74" spans="1:38" s="16" customFormat="1" x14ac:dyDescent="0.25">
      <c r="A74" s="17">
        <v>73</v>
      </c>
      <c r="B74" s="17" t="s">
        <v>38</v>
      </c>
      <c r="C74" s="17" t="s">
        <v>39</v>
      </c>
      <c r="D74" s="18" t="s">
        <v>397</v>
      </c>
      <c r="E74" s="19" t="s">
        <v>390</v>
      </c>
      <c r="F74" s="19" t="s">
        <v>42</v>
      </c>
      <c r="G74" s="20">
        <v>9103750069</v>
      </c>
      <c r="H74" s="19"/>
      <c r="I74" s="19" t="s">
        <v>59</v>
      </c>
      <c r="J74" s="21" t="s">
        <v>44</v>
      </c>
      <c r="K74" s="21" t="s">
        <v>45</v>
      </c>
      <c r="L74" s="22" t="s">
        <v>255</v>
      </c>
      <c r="M74" s="22" t="s">
        <v>87</v>
      </c>
      <c r="N74" s="22" t="s">
        <v>88</v>
      </c>
      <c r="O74" s="23" t="s">
        <v>63</v>
      </c>
      <c r="P74" s="24" t="s">
        <v>256</v>
      </c>
      <c r="Q74" s="25">
        <v>38231200</v>
      </c>
      <c r="R74" s="27">
        <v>39.090000000000003</v>
      </c>
      <c r="S74" s="23" t="s">
        <v>51</v>
      </c>
      <c r="T74" s="23" t="s">
        <v>52</v>
      </c>
      <c r="U74" s="17">
        <v>830</v>
      </c>
      <c r="V74" s="28">
        <f t="shared" si="3"/>
        <v>32444.700000000004</v>
      </c>
      <c r="W74" s="17">
        <v>10.71</v>
      </c>
      <c r="X74" s="17">
        <v>900</v>
      </c>
      <c r="Y74" s="17">
        <v>0</v>
      </c>
      <c r="Z74" s="29">
        <v>312.72000000000003</v>
      </c>
      <c r="AA74" s="17" t="s">
        <v>53</v>
      </c>
      <c r="AB74" s="30">
        <f t="shared" si="4"/>
        <v>31533.990000000005</v>
      </c>
      <c r="AC74" s="31">
        <v>65.849999999999994</v>
      </c>
      <c r="AD74" s="40">
        <v>2076513.25</v>
      </c>
      <c r="AE74" s="17">
        <v>7365514</v>
      </c>
      <c r="AF74" s="21" t="s">
        <v>390</v>
      </c>
      <c r="AG74" s="17" t="s">
        <v>398</v>
      </c>
      <c r="AH74" s="21">
        <v>42520</v>
      </c>
      <c r="AI74" s="33" t="s">
        <v>399</v>
      </c>
      <c r="AJ74" s="34">
        <v>32124.7</v>
      </c>
      <c r="AK74" s="35">
        <v>42517</v>
      </c>
      <c r="AL74" s="24" t="s">
        <v>56</v>
      </c>
    </row>
    <row r="75" spans="1:38" s="16" customFormat="1" ht="36" x14ac:dyDescent="0.25">
      <c r="A75" s="17">
        <v>74</v>
      </c>
      <c r="B75" s="17" t="s">
        <v>38</v>
      </c>
      <c r="C75" s="17" t="s">
        <v>39</v>
      </c>
      <c r="D75" s="18" t="s">
        <v>400</v>
      </c>
      <c r="E75" s="19" t="s">
        <v>401</v>
      </c>
      <c r="F75" s="19" t="s">
        <v>42</v>
      </c>
      <c r="G75" s="20" t="s">
        <v>402</v>
      </c>
      <c r="H75" s="19">
        <v>42493</v>
      </c>
      <c r="I75" s="19" t="s">
        <v>59</v>
      </c>
      <c r="J75" s="21" t="s">
        <v>44</v>
      </c>
      <c r="K75" s="21" t="s">
        <v>45</v>
      </c>
      <c r="L75" s="22" t="s">
        <v>403</v>
      </c>
      <c r="M75" s="22" t="s">
        <v>150</v>
      </c>
      <c r="N75" s="22" t="s">
        <v>130</v>
      </c>
      <c r="O75" s="23" t="s">
        <v>63</v>
      </c>
      <c r="P75" s="42" t="s">
        <v>404</v>
      </c>
      <c r="Q75" s="43" t="s">
        <v>405</v>
      </c>
      <c r="R75" s="27">
        <v>24</v>
      </c>
      <c r="S75" s="23" t="s">
        <v>51</v>
      </c>
      <c r="T75" s="23" t="s">
        <v>52</v>
      </c>
      <c r="U75" s="17">
        <v>0</v>
      </c>
      <c r="V75" s="28">
        <f>(15*1315+9*1355)</f>
        <v>31920</v>
      </c>
      <c r="W75" s="17">
        <v>10.53</v>
      </c>
      <c r="X75" s="17">
        <v>60</v>
      </c>
      <c r="Y75" s="17">
        <v>0</v>
      </c>
      <c r="Z75" s="29">
        <v>0</v>
      </c>
      <c r="AA75" s="17" t="s">
        <v>53</v>
      </c>
      <c r="AB75" s="30">
        <f t="shared" si="4"/>
        <v>31849.47</v>
      </c>
      <c r="AC75" s="31">
        <v>65.849999999999994</v>
      </c>
      <c r="AD75" s="45">
        <v>2097287.6</v>
      </c>
      <c r="AE75" s="17">
        <v>7379406</v>
      </c>
      <c r="AF75" s="21">
        <v>42490</v>
      </c>
      <c r="AG75" s="17" t="s">
        <v>406</v>
      </c>
      <c r="AH75" s="21">
        <v>42516</v>
      </c>
      <c r="AI75" s="33" t="s">
        <v>407</v>
      </c>
      <c r="AJ75" s="34">
        <v>31870</v>
      </c>
      <c r="AK75" s="35">
        <v>42515</v>
      </c>
      <c r="AL75" s="24" t="s">
        <v>56</v>
      </c>
    </row>
    <row r="76" spans="1:38" s="16" customFormat="1" ht="24" x14ac:dyDescent="0.25">
      <c r="A76" s="17">
        <v>75</v>
      </c>
      <c r="B76" s="17" t="s">
        <v>38</v>
      </c>
      <c r="C76" s="17" t="s">
        <v>39</v>
      </c>
      <c r="D76" s="18" t="s">
        <v>408</v>
      </c>
      <c r="E76" s="19" t="s">
        <v>409</v>
      </c>
      <c r="F76" s="19" t="s">
        <v>410</v>
      </c>
      <c r="G76" s="20">
        <v>9103750071</v>
      </c>
      <c r="H76" s="19">
        <v>42495</v>
      </c>
      <c r="I76" s="19" t="s">
        <v>59</v>
      </c>
      <c r="J76" s="21" t="s">
        <v>44</v>
      </c>
      <c r="K76" s="21" t="s">
        <v>45</v>
      </c>
      <c r="L76" s="22" t="s">
        <v>411</v>
      </c>
      <c r="M76" s="22" t="s">
        <v>412</v>
      </c>
      <c r="N76" s="22" t="s">
        <v>130</v>
      </c>
      <c r="O76" s="23" t="s">
        <v>49</v>
      </c>
      <c r="P76" s="42" t="s">
        <v>413</v>
      </c>
      <c r="Q76" s="25">
        <v>29051700</v>
      </c>
      <c r="R76" s="27">
        <v>16</v>
      </c>
      <c r="S76" s="23" t="s">
        <v>51</v>
      </c>
      <c r="T76" s="23" t="s">
        <v>52</v>
      </c>
      <c r="U76" s="17">
        <v>1310</v>
      </c>
      <c r="V76" s="28">
        <f t="shared" ref="V76:V82" si="5">R76*U76</f>
        <v>20960</v>
      </c>
      <c r="W76" s="17">
        <v>0</v>
      </c>
      <c r="X76" s="17">
        <v>1550</v>
      </c>
      <c r="Y76" s="17">
        <v>0</v>
      </c>
      <c r="Z76" s="29">
        <v>0</v>
      </c>
      <c r="AA76" s="17" t="s">
        <v>53</v>
      </c>
      <c r="AB76" s="30">
        <f t="shared" si="4"/>
        <v>19410</v>
      </c>
      <c r="AC76" s="31">
        <v>65.849999999999994</v>
      </c>
      <c r="AD76" s="46">
        <v>1278148.5</v>
      </c>
      <c r="AE76" s="17">
        <v>7404092</v>
      </c>
      <c r="AF76" s="21">
        <v>42492</v>
      </c>
      <c r="AG76" s="17" t="s">
        <v>414</v>
      </c>
      <c r="AH76" s="21">
        <v>42508</v>
      </c>
      <c r="AI76" s="33" t="s">
        <v>415</v>
      </c>
      <c r="AJ76" s="34">
        <v>20933.2</v>
      </c>
      <c r="AK76" s="35">
        <v>42507</v>
      </c>
      <c r="AL76" s="24" t="s">
        <v>56</v>
      </c>
    </row>
    <row r="77" spans="1:38" s="16" customFormat="1" x14ac:dyDescent="0.25">
      <c r="A77" s="17">
        <v>76</v>
      </c>
      <c r="B77" s="17" t="s">
        <v>38</v>
      </c>
      <c r="C77" s="17" t="s">
        <v>39</v>
      </c>
      <c r="D77" s="18" t="s">
        <v>416</v>
      </c>
      <c r="E77" s="19" t="s">
        <v>409</v>
      </c>
      <c r="F77" s="19" t="s">
        <v>410</v>
      </c>
      <c r="G77" s="20" t="s">
        <v>417</v>
      </c>
      <c r="H77" s="19">
        <v>42498</v>
      </c>
      <c r="I77" s="19" t="s">
        <v>59</v>
      </c>
      <c r="J77" s="21" t="s">
        <v>44</v>
      </c>
      <c r="K77" s="21" t="s">
        <v>45</v>
      </c>
      <c r="L77" s="22" t="s">
        <v>418</v>
      </c>
      <c r="M77" s="22" t="s">
        <v>419</v>
      </c>
      <c r="N77" s="22" t="s">
        <v>130</v>
      </c>
      <c r="O77" s="23" t="s">
        <v>49</v>
      </c>
      <c r="P77" s="24"/>
      <c r="Q77" s="25">
        <v>29161990</v>
      </c>
      <c r="R77" s="27">
        <v>43.2</v>
      </c>
      <c r="S77" s="23" t="s">
        <v>51</v>
      </c>
      <c r="T77" s="23" t="s">
        <v>52</v>
      </c>
      <c r="U77" s="17">
        <v>2850</v>
      </c>
      <c r="V77" s="28">
        <f t="shared" si="5"/>
        <v>123120.00000000001</v>
      </c>
      <c r="W77" s="17">
        <v>0</v>
      </c>
      <c r="X77" s="17">
        <v>900</v>
      </c>
      <c r="Y77" s="17">
        <v>0</v>
      </c>
      <c r="Z77" s="29">
        <v>0</v>
      </c>
      <c r="AA77" s="17" t="s">
        <v>53</v>
      </c>
      <c r="AB77" s="30">
        <f t="shared" si="4"/>
        <v>122220.00000000001</v>
      </c>
      <c r="AC77" s="31">
        <v>65.849999999999994</v>
      </c>
      <c r="AD77" s="40">
        <v>8048187</v>
      </c>
      <c r="AE77" s="17">
        <v>7419073</v>
      </c>
      <c r="AF77" s="21">
        <v>42492</v>
      </c>
      <c r="AG77" s="17" t="s">
        <v>420</v>
      </c>
      <c r="AH77" s="21">
        <v>42530</v>
      </c>
      <c r="AI77" s="33" t="s">
        <v>421</v>
      </c>
      <c r="AJ77" s="34">
        <v>123103</v>
      </c>
      <c r="AK77" s="35">
        <v>42529</v>
      </c>
      <c r="AL77" s="24" t="s">
        <v>56</v>
      </c>
    </row>
    <row r="78" spans="1:38" s="16" customFormat="1" x14ac:dyDescent="0.25">
      <c r="A78" s="17">
        <v>77</v>
      </c>
      <c r="B78" s="17" t="s">
        <v>38</v>
      </c>
      <c r="C78" s="17" t="s">
        <v>39</v>
      </c>
      <c r="D78" s="18" t="s">
        <v>422</v>
      </c>
      <c r="E78" s="19" t="s">
        <v>423</v>
      </c>
      <c r="F78" s="19" t="s">
        <v>410</v>
      </c>
      <c r="G78" s="20">
        <v>9103750075</v>
      </c>
      <c r="H78" s="19">
        <v>42498</v>
      </c>
      <c r="I78" s="19" t="s">
        <v>59</v>
      </c>
      <c r="J78" s="21" t="s">
        <v>44</v>
      </c>
      <c r="K78" s="21" t="s">
        <v>45</v>
      </c>
      <c r="L78" s="22" t="s">
        <v>424</v>
      </c>
      <c r="M78" s="22" t="s">
        <v>425</v>
      </c>
      <c r="N78" s="22" t="s">
        <v>171</v>
      </c>
      <c r="O78" s="23" t="s">
        <v>63</v>
      </c>
      <c r="P78" s="24" t="s">
        <v>426</v>
      </c>
      <c r="Q78" s="25">
        <v>29161990</v>
      </c>
      <c r="R78" s="27">
        <v>19.47</v>
      </c>
      <c r="S78" s="23" t="s">
        <v>51</v>
      </c>
      <c r="T78" s="23" t="s">
        <v>52</v>
      </c>
      <c r="U78" s="17">
        <v>3200</v>
      </c>
      <c r="V78" s="28">
        <f t="shared" si="5"/>
        <v>62304</v>
      </c>
      <c r="W78" s="17">
        <v>20.56</v>
      </c>
      <c r="X78" s="17">
        <v>450</v>
      </c>
      <c r="Y78" s="17">
        <v>0</v>
      </c>
      <c r="Z78" s="29">
        <v>0</v>
      </c>
      <c r="AA78" s="17" t="s">
        <v>53</v>
      </c>
      <c r="AB78" s="30">
        <f t="shared" si="4"/>
        <v>61833.440000000002</v>
      </c>
      <c r="AC78" s="31">
        <v>65.849999999999994</v>
      </c>
      <c r="AD78" s="32">
        <v>4071732.02</v>
      </c>
      <c r="AE78" s="17">
        <v>7429244</v>
      </c>
      <c r="AF78" s="21">
        <v>42493</v>
      </c>
      <c r="AG78" s="17" t="s">
        <v>427</v>
      </c>
      <c r="AH78" s="21">
        <v>42570</v>
      </c>
      <c r="AI78" s="33" t="s">
        <v>428</v>
      </c>
      <c r="AJ78" s="34">
        <v>62257</v>
      </c>
      <c r="AK78" s="35">
        <v>42569</v>
      </c>
      <c r="AL78" s="24" t="s">
        <v>56</v>
      </c>
    </row>
    <row r="79" spans="1:38" s="16" customFormat="1" x14ac:dyDescent="0.25">
      <c r="A79" s="17">
        <v>78</v>
      </c>
      <c r="B79" s="17" t="s">
        <v>38</v>
      </c>
      <c r="C79" s="17" t="s">
        <v>39</v>
      </c>
      <c r="D79" s="18" t="s">
        <v>429</v>
      </c>
      <c r="E79" s="19" t="s">
        <v>423</v>
      </c>
      <c r="F79" s="19" t="s">
        <v>410</v>
      </c>
      <c r="G79" s="20" t="s">
        <v>430</v>
      </c>
      <c r="H79" s="19">
        <v>42495</v>
      </c>
      <c r="I79" s="19" t="s">
        <v>59</v>
      </c>
      <c r="J79" s="21" t="s">
        <v>44</v>
      </c>
      <c r="K79" s="21" t="s">
        <v>45</v>
      </c>
      <c r="L79" s="22" t="s">
        <v>357</v>
      </c>
      <c r="M79" s="22" t="s">
        <v>358</v>
      </c>
      <c r="N79" s="22" t="s">
        <v>137</v>
      </c>
      <c r="O79" s="23" t="s">
        <v>49</v>
      </c>
      <c r="P79" s="24" t="s">
        <v>207</v>
      </c>
      <c r="Q79" s="25">
        <v>38237090</v>
      </c>
      <c r="R79" s="27">
        <v>24</v>
      </c>
      <c r="S79" s="23" t="s">
        <v>51</v>
      </c>
      <c r="T79" s="23" t="s">
        <v>52</v>
      </c>
      <c r="U79" s="17">
        <v>1321</v>
      </c>
      <c r="V79" s="28">
        <f t="shared" si="5"/>
        <v>31704</v>
      </c>
      <c r="W79" s="17">
        <v>0</v>
      </c>
      <c r="X79" s="17">
        <v>750</v>
      </c>
      <c r="Y79" s="17">
        <v>0</v>
      </c>
      <c r="Z79" s="29">
        <v>0</v>
      </c>
      <c r="AA79" s="17" t="s">
        <v>53</v>
      </c>
      <c r="AB79" s="30">
        <f t="shared" si="4"/>
        <v>30954</v>
      </c>
      <c r="AC79" s="31">
        <v>65.849999999999994</v>
      </c>
      <c r="AD79" s="40">
        <v>2038320.9</v>
      </c>
      <c r="AE79" s="17">
        <v>7432723</v>
      </c>
      <c r="AF79" s="21">
        <v>42493</v>
      </c>
      <c r="AG79" s="17" t="s">
        <v>431</v>
      </c>
      <c r="AH79" s="21">
        <v>42544</v>
      </c>
      <c r="AI79" s="33" t="s">
        <v>432</v>
      </c>
      <c r="AJ79" s="34">
        <v>31639.5</v>
      </c>
      <c r="AK79" s="35">
        <v>42543</v>
      </c>
      <c r="AL79" s="24" t="s">
        <v>56</v>
      </c>
    </row>
    <row r="80" spans="1:38" s="16" customFormat="1" x14ac:dyDescent="0.25">
      <c r="A80" s="17">
        <v>79</v>
      </c>
      <c r="B80" s="17" t="s">
        <v>38</v>
      </c>
      <c r="C80" s="17" t="s">
        <v>39</v>
      </c>
      <c r="D80" s="18" t="s">
        <v>433</v>
      </c>
      <c r="E80" s="19" t="s">
        <v>423</v>
      </c>
      <c r="F80" s="19" t="s">
        <v>410</v>
      </c>
      <c r="G80" s="20" t="s">
        <v>434</v>
      </c>
      <c r="H80" s="19">
        <v>42498</v>
      </c>
      <c r="I80" s="19" t="s">
        <v>59</v>
      </c>
      <c r="J80" s="21" t="s">
        <v>44</v>
      </c>
      <c r="K80" s="21" t="s">
        <v>45</v>
      </c>
      <c r="L80" s="22" t="s">
        <v>392</v>
      </c>
      <c r="M80" s="22" t="s">
        <v>121</v>
      </c>
      <c r="N80" s="22" t="s">
        <v>48</v>
      </c>
      <c r="O80" s="23" t="s">
        <v>49</v>
      </c>
      <c r="P80" s="24" t="s">
        <v>207</v>
      </c>
      <c r="Q80" s="25">
        <v>38237090</v>
      </c>
      <c r="R80" s="27">
        <v>52</v>
      </c>
      <c r="S80" s="23" t="s">
        <v>51</v>
      </c>
      <c r="T80" s="23" t="s">
        <v>52</v>
      </c>
      <c r="U80" s="17">
        <v>1250</v>
      </c>
      <c r="V80" s="28">
        <f t="shared" si="5"/>
        <v>65000</v>
      </c>
      <c r="W80" s="17">
        <v>0</v>
      </c>
      <c r="X80" s="17">
        <v>900</v>
      </c>
      <c r="Y80" s="17">
        <v>0</v>
      </c>
      <c r="Z80" s="29">
        <v>0</v>
      </c>
      <c r="AA80" s="17" t="s">
        <v>53</v>
      </c>
      <c r="AB80" s="30">
        <f t="shared" si="4"/>
        <v>64100</v>
      </c>
      <c r="AC80" s="31">
        <v>65.849999999999994</v>
      </c>
      <c r="AD80" s="40">
        <v>4220985</v>
      </c>
      <c r="AE80" s="17">
        <v>7429229</v>
      </c>
      <c r="AF80" s="21">
        <v>42493</v>
      </c>
      <c r="AG80" s="17" t="s">
        <v>435</v>
      </c>
      <c r="AH80" s="21" t="s">
        <v>436</v>
      </c>
      <c r="AI80" s="33" t="s">
        <v>437</v>
      </c>
      <c r="AJ80" s="34">
        <v>65000</v>
      </c>
      <c r="AK80" s="35">
        <v>42529</v>
      </c>
      <c r="AL80" s="24" t="s">
        <v>56</v>
      </c>
    </row>
    <row r="81" spans="1:38" s="16" customFormat="1" ht="17.25" customHeight="1" x14ac:dyDescent="0.25">
      <c r="A81" s="17">
        <v>80</v>
      </c>
      <c r="B81" s="17" t="s">
        <v>38</v>
      </c>
      <c r="C81" s="17" t="s">
        <v>39</v>
      </c>
      <c r="D81" s="18" t="s">
        <v>438</v>
      </c>
      <c r="E81" s="19" t="s">
        <v>439</v>
      </c>
      <c r="F81" s="19" t="s">
        <v>410</v>
      </c>
      <c r="G81" s="20" t="s">
        <v>434</v>
      </c>
      <c r="H81" s="19">
        <v>42498</v>
      </c>
      <c r="I81" s="19" t="s">
        <v>59</v>
      </c>
      <c r="J81" s="21" t="s">
        <v>44</v>
      </c>
      <c r="K81" s="21" t="s">
        <v>45</v>
      </c>
      <c r="L81" s="22" t="s">
        <v>392</v>
      </c>
      <c r="M81" s="22" t="s">
        <v>121</v>
      </c>
      <c r="N81" s="22" t="s">
        <v>48</v>
      </c>
      <c r="O81" s="23" t="s">
        <v>49</v>
      </c>
      <c r="P81" s="24" t="s">
        <v>207</v>
      </c>
      <c r="Q81" s="25">
        <v>38237090</v>
      </c>
      <c r="R81" s="27">
        <v>26</v>
      </c>
      <c r="S81" s="23" t="s">
        <v>51</v>
      </c>
      <c r="T81" s="23" t="s">
        <v>52</v>
      </c>
      <c r="U81" s="17">
        <v>1250</v>
      </c>
      <c r="V81" s="28">
        <f t="shared" si="5"/>
        <v>32500</v>
      </c>
      <c r="W81" s="17">
        <v>0</v>
      </c>
      <c r="X81" s="17">
        <v>450</v>
      </c>
      <c r="Y81" s="17">
        <v>0</v>
      </c>
      <c r="Z81" s="29">
        <v>0</v>
      </c>
      <c r="AA81" s="17" t="s">
        <v>53</v>
      </c>
      <c r="AB81" s="30">
        <f t="shared" si="4"/>
        <v>32050</v>
      </c>
      <c r="AC81" s="31">
        <v>65.849999999999994</v>
      </c>
      <c r="AD81" s="40">
        <v>2110492.5</v>
      </c>
      <c r="AE81" s="17">
        <v>7457263</v>
      </c>
      <c r="AF81" s="21">
        <v>42494</v>
      </c>
      <c r="AG81" s="47" t="s">
        <v>440</v>
      </c>
      <c r="AH81" s="21" t="s">
        <v>436</v>
      </c>
      <c r="AI81" s="33" t="s">
        <v>437</v>
      </c>
      <c r="AJ81" s="34">
        <v>32500</v>
      </c>
      <c r="AK81" s="35">
        <v>42520</v>
      </c>
      <c r="AL81" s="24" t="s">
        <v>56</v>
      </c>
    </row>
    <row r="82" spans="1:38" s="16" customFormat="1" ht="15" customHeight="1" x14ac:dyDescent="0.25">
      <c r="A82" s="17">
        <v>81</v>
      </c>
      <c r="B82" s="17" t="s">
        <v>38</v>
      </c>
      <c r="C82" s="17" t="s">
        <v>39</v>
      </c>
      <c r="D82" s="18" t="s">
        <v>441</v>
      </c>
      <c r="E82" s="19" t="s">
        <v>439</v>
      </c>
      <c r="F82" s="19" t="s">
        <v>410</v>
      </c>
      <c r="G82" s="20">
        <v>9103750078</v>
      </c>
      <c r="H82" s="19">
        <v>42506</v>
      </c>
      <c r="I82" s="19" t="s">
        <v>59</v>
      </c>
      <c r="J82" s="21" t="s">
        <v>44</v>
      </c>
      <c r="K82" s="21" t="s">
        <v>45</v>
      </c>
      <c r="L82" s="22" t="s">
        <v>442</v>
      </c>
      <c r="M82" s="22" t="s">
        <v>121</v>
      </c>
      <c r="N82" s="22" t="s">
        <v>171</v>
      </c>
      <c r="O82" s="23" t="s">
        <v>49</v>
      </c>
      <c r="P82" s="24"/>
      <c r="Q82" s="25">
        <v>38237090</v>
      </c>
      <c r="R82" s="27">
        <v>12</v>
      </c>
      <c r="S82" s="23" t="s">
        <v>51</v>
      </c>
      <c r="T82" s="23" t="s">
        <v>52</v>
      </c>
      <c r="U82" s="17">
        <v>3815</v>
      </c>
      <c r="V82" s="28">
        <f t="shared" si="5"/>
        <v>45780</v>
      </c>
      <c r="W82" s="17"/>
      <c r="X82" s="17"/>
      <c r="Y82" s="17"/>
      <c r="Z82" s="29"/>
      <c r="AA82" s="17" t="s">
        <v>53</v>
      </c>
      <c r="AB82" s="30">
        <f t="shared" si="4"/>
        <v>45780</v>
      </c>
      <c r="AC82" s="31">
        <v>65.849999999999994</v>
      </c>
      <c r="AD82" s="32"/>
      <c r="AE82" s="17">
        <v>7459211</v>
      </c>
      <c r="AF82" s="21">
        <v>42494</v>
      </c>
      <c r="AG82" s="47" t="s">
        <v>443</v>
      </c>
      <c r="AH82" s="21">
        <v>42573</v>
      </c>
      <c r="AI82" s="33" t="s">
        <v>444</v>
      </c>
      <c r="AJ82" s="34">
        <v>45760</v>
      </c>
      <c r="AK82" s="35">
        <v>42572</v>
      </c>
      <c r="AL82" s="24" t="s">
        <v>56</v>
      </c>
    </row>
    <row r="83" spans="1:38" s="16" customFormat="1" ht="15" customHeight="1" x14ac:dyDescent="0.25">
      <c r="A83" s="17">
        <v>82</v>
      </c>
      <c r="B83" s="17" t="s">
        <v>38</v>
      </c>
      <c r="C83" s="17" t="s">
        <v>39</v>
      </c>
      <c r="D83" s="18" t="s">
        <v>445</v>
      </c>
      <c r="E83" s="19" t="s">
        <v>439</v>
      </c>
      <c r="F83" s="19" t="s">
        <v>410</v>
      </c>
      <c r="G83" s="22" t="s">
        <v>147</v>
      </c>
      <c r="H83" s="19"/>
      <c r="I83" s="19" t="s">
        <v>59</v>
      </c>
      <c r="J83" s="21" t="s">
        <v>44</v>
      </c>
      <c r="K83" s="21" t="s">
        <v>446</v>
      </c>
      <c r="L83" s="22"/>
      <c r="M83" s="48" t="s">
        <v>447</v>
      </c>
      <c r="N83" s="22"/>
      <c r="O83" s="23"/>
      <c r="P83" s="24"/>
      <c r="Q83" s="25"/>
      <c r="R83" s="27"/>
      <c r="S83" s="23"/>
      <c r="T83" s="23"/>
      <c r="U83" s="17"/>
      <c r="V83" s="28"/>
      <c r="W83" s="17"/>
      <c r="X83" s="17"/>
      <c r="Y83" s="17"/>
      <c r="Z83" s="29"/>
      <c r="AA83" s="17"/>
      <c r="AB83" s="30">
        <f t="shared" si="4"/>
        <v>0</v>
      </c>
      <c r="AC83" s="31">
        <v>65.849999999999994</v>
      </c>
      <c r="AD83" s="32"/>
      <c r="AE83" s="17" t="s">
        <v>147</v>
      </c>
      <c r="AF83" s="21"/>
      <c r="AG83" s="47" t="s">
        <v>147</v>
      </c>
      <c r="AH83" s="21"/>
      <c r="AI83" s="33"/>
      <c r="AJ83" s="34"/>
      <c r="AK83" s="35"/>
      <c r="AL83" s="22" t="s">
        <v>147</v>
      </c>
    </row>
    <row r="84" spans="1:38" s="16" customFormat="1" ht="15" customHeight="1" x14ac:dyDescent="0.25">
      <c r="A84" s="17">
        <v>83</v>
      </c>
      <c r="B84" s="17" t="s">
        <v>38</v>
      </c>
      <c r="C84" s="17" t="s">
        <v>39</v>
      </c>
      <c r="D84" s="18" t="s">
        <v>448</v>
      </c>
      <c r="E84" s="19" t="s">
        <v>439</v>
      </c>
      <c r="F84" s="19" t="s">
        <v>410</v>
      </c>
      <c r="G84" s="20" t="s">
        <v>449</v>
      </c>
      <c r="H84" s="19">
        <v>42500</v>
      </c>
      <c r="I84" s="19" t="s">
        <v>59</v>
      </c>
      <c r="J84" s="21" t="s">
        <v>44</v>
      </c>
      <c r="K84" s="21" t="s">
        <v>45</v>
      </c>
      <c r="L84" s="22" t="s">
        <v>450</v>
      </c>
      <c r="M84" s="22" t="s">
        <v>178</v>
      </c>
      <c r="N84" s="22" t="s">
        <v>88</v>
      </c>
      <c r="O84" s="23" t="s">
        <v>49</v>
      </c>
      <c r="P84" s="24" t="s">
        <v>451</v>
      </c>
      <c r="Q84" s="25">
        <v>38237090</v>
      </c>
      <c r="R84" s="27">
        <v>56.5</v>
      </c>
      <c r="S84" s="23" t="s">
        <v>51</v>
      </c>
      <c r="T84" s="23" t="s">
        <v>179</v>
      </c>
      <c r="U84" s="17">
        <v>93371</v>
      </c>
      <c r="V84" s="28">
        <f t="shared" ref="V84:V89" si="6">R84*U84</f>
        <v>5275461.5</v>
      </c>
      <c r="W84" s="17">
        <v>0</v>
      </c>
      <c r="X84" s="17">
        <v>80311.5</v>
      </c>
      <c r="Y84" s="17">
        <v>0</v>
      </c>
      <c r="Z84" s="29">
        <v>278153.98</v>
      </c>
      <c r="AA84" s="17" t="s">
        <v>53</v>
      </c>
      <c r="AB84" s="30">
        <f t="shared" si="4"/>
        <v>5195150</v>
      </c>
      <c r="AC84" s="31">
        <v>1</v>
      </c>
      <c r="AD84" s="49">
        <v>5195150</v>
      </c>
      <c r="AE84" s="17">
        <v>7514709</v>
      </c>
      <c r="AF84" s="21">
        <v>42497</v>
      </c>
      <c r="AG84" s="17" t="s">
        <v>452</v>
      </c>
      <c r="AH84" s="21">
        <v>42534</v>
      </c>
      <c r="AI84" s="33" t="s">
        <v>453</v>
      </c>
      <c r="AJ84" s="34">
        <v>5249372.79</v>
      </c>
      <c r="AK84" s="35">
        <v>42531</v>
      </c>
      <c r="AL84" s="24" t="s">
        <v>56</v>
      </c>
    </row>
    <row r="85" spans="1:38" s="16" customFormat="1" x14ac:dyDescent="0.25">
      <c r="A85" s="17">
        <v>84</v>
      </c>
      <c r="B85" s="17" t="s">
        <v>38</v>
      </c>
      <c r="C85" s="17" t="s">
        <v>39</v>
      </c>
      <c r="D85" s="18" t="s">
        <v>454</v>
      </c>
      <c r="E85" s="19" t="s">
        <v>455</v>
      </c>
      <c r="F85" s="19" t="s">
        <v>410</v>
      </c>
      <c r="G85" s="20">
        <v>9103750079</v>
      </c>
      <c r="H85" s="19">
        <v>42499</v>
      </c>
      <c r="I85" s="19" t="s">
        <v>59</v>
      </c>
      <c r="J85" s="21" t="s">
        <v>44</v>
      </c>
      <c r="K85" s="21" t="s">
        <v>45</v>
      </c>
      <c r="L85" s="22" t="s">
        <v>60</v>
      </c>
      <c r="M85" s="22" t="s">
        <v>61</v>
      </c>
      <c r="N85" s="22" t="s">
        <v>62</v>
      </c>
      <c r="O85" s="23" t="s">
        <v>63</v>
      </c>
      <c r="P85" s="24" t="s">
        <v>207</v>
      </c>
      <c r="Q85" s="25">
        <v>38237090</v>
      </c>
      <c r="R85" s="27">
        <v>19.73</v>
      </c>
      <c r="S85" s="23" t="s">
        <v>51</v>
      </c>
      <c r="T85" s="23" t="s">
        <v>52</v>
      </c>
      <c r="U85" s="17">
        <v>1411</v>
      </c>
      <c r="V85" s="28">
        <f t="shared" si="6"/>
        <v>27839.03</v>
      </c>
      <c r="W85" s="17">
        <v>9.19</v>
      </c>
      <c r="X85" s="17">
        <v>1850</v>
      </c>
      <c r="Y85" s="17">
        <v>0</v>
      </c>
      <c r="Z85" s="29">
        <v>0</v>
      </c>
      <c r="AA85" s="17" t="s">
        <v>53</v>
      </c>
      <c r="AB85" s="30">
        <f t="shared" si="4"/>
        <v>25979.84</v>
      </c>
      <c r="AC85" s="31">
        <v>65.849999999999994</v>
      </c>
      <c r="AD85" s="40">
        <v>1710772.47</v>
      </c>
      <c r="AE85" s="17">
        <v>7476380</v>
      </c>
      <c r="AF85" s="21">
        <v>42495</v>
      </c>
      <c r="AG85" s="17" t="s">
        <v>456</v>
      </c>
      <c r="AH85" s="21">
        <v>42593</v>
      </c>
      <c r="AI85" s="33" t="s">
        <v>457</v>
      </c>
      <c r="AJ85" s="34">
        <v>27839.03</v>
      </c>
      <c r="AK85" s="35">
        <v>42592</v>
      </c>
      <c r="AL85" s="24" t="s">
        <v>56</v>
      </c>
    </row>
    <row r="86" spans="1:38" s="16" customFormat="1" ht="15" customHeight="1" x14ac:dyDescent="0.25">
      <c r="A86" s="17">
        <v>85</v>
      </c>
      <c r="B86" s="17" t="s">
        <v>38</v>
      </c>
      <c r="C86" s="17" t="s">
        <v>39</v>
      </c>
      <c r="D86" s="18" t="s">
        <v>458</v>
      </c>
      <c r="E86" s="19" t="s">
        <v>455</v>
      </c>
      <c r="F86" s="19" t="s">
        <v>410</v>
      </c>
      <c r="G86" s="20">
        <v>9103750080</v>
      </c>
      <c r="H86" s="19">
        <v>42499</v>
      </c>
      <c r="I86" s="19" t="s">
        <v>59</v>
      </c>
      <c r="J86" s="21" t="s">
        <v>44</v>
      </c>
      <c r="K86" s="21" t="s">
        <v>45</v>
      </c>
      <c r="L86" s="22" t="s">
        <v>60</v>
      </c>
      <c r="M86" s="22" t="s">
        <v>61</v>
      </c>
      <c r="N86" s="22" t="s">
        <v>62</v>
      </c>
      <c r="O86" s="23" t="s">
        <v>63</v>
      </c>
      <c r="P86" s="24"/>
      <c r="Q86" s="25"/>
      <c r="R86" s="27">
        <v>39.46</v>
      </c>
      <c r="S86" s="23" t="s">
        <v>51</v>
      </c>
      <c r="T86" s="23" t="s">
        <v>52</v>
      </c>
      <c r="U86" s="17">
        <v>1523</v>
      </c>
      <c r="V86" s="28">
        <f t="shared" si="6"/>
        <v>60097.58</v>
      </c>
      <c r="W86" s="17">
        <v>12.23</v>
      </c>
      <c r="X86" s="17">
        <v>3800</v>
      </c>
      <c r="Y86" s="17">
        <v>0</v>
      </c>
      <c r="Z86" s="29">
        <v>0</v>
      </c>
      <c r="AA86" s="17" t="s">
        <v>53</v>
      </c>
      <c r="AB86" s="30">
        <f t="shared" si="4"/>
        <v>56285.35</v>
      </c>
      <c r="AC86" s="31">
        <v>65.849999999999994</v>
      </c>
      <c r="AD86" s="32"/>
      <c r="AE86" s="17">
        <v>7484283</v>
      </c>
      <c r="AF86" s="21">
        <v>42495</v>
      </c>
      <c r="AG86" s="17" t="s">
        <v>459</v>
      </c>
      <c r="AH86" s="21">
        <v>42593</v>
      </c>
      <c r="AI86" s="33" t="s">
        <v>460</v>
      </c>
      <c r="AJ86" s="34">
        <v>60097.58</v>
      </c>
      <c r="AK86" s="35">
        <v>42592</v>
      </c>
      <c r="AL86" s="24" t="s">
        <v>56</v>
      </c>
    </row>
    <row r="87" spans="1:38" s="16" customFormat="1" ht="15" customHeight="1" x14ac:dyDescent="0.25">
      <c r="A87" s="17">
        <v>86</v>
      </c>
      <c r="B87" s="17" t="s">
        <v>38</v>
      </c>
      <c r="C87" s="17" t="s">
        <v>39</v>
      </c>
      <c r="D87" s="18" t="s">
        <v>461</v>
      </c>
      <c r="E87" s="19" t="s">
        <v>455</v>
      </c>
      <c r="F87" s="19" t="s">
        <v>410</v>
      </c>
      <c r="G87" s="20" t="s">
        <v>449</v>
      </c>
      <c r="H87" s="19">
        <v>42500</v>
      </c>
      <c r="I87" s="19" t="s">
        <v>59</v>
      </c>
      <c r="J87" s="21" t="s">
        <v>44</v>
      </c>
      <c r="K87" s="21" t="s">
        <v>45</v>
      </c>
      <c r="L87" s="22" t="s">
        <v>450</v>
      </c>
      <c r="M87" s="22" t="s">
        <v>178</v>
      </c>
      <c r="N87" s="22" t="s">
        <v>88</v>
      </c>
      <c r="O87" s="23" t="s">
        <v>49</v>
      </c>
      <c r="P87" s="24"/>
      <c r="Q87" s="25">
        <v>38237090</v>
      </c>
      <c r="R87" s="27">
        <v>74.239999999999995</v>
      </c>
      <c r="S87" s="23" t="s">
        <v>51</v>
      </c>
      <c r="T87" s="23" t="s">
        <v>179</v>
      </c>
      <c r="U87" s="17">
        <v>93371</v>
      </c>
      <c r="V87" s="28">
        <f t="shared" si="6"/>
        <v>6931863.0399999991</v>
      </c>
      <c r="W87" s="17">
        <v>0</v>
      </c>
      <c r="X87" s="17">
        <v>106677</v>
      </c>
      <c r="Y87" s="17">
        <v>0</v>
      </c>
      <c r="Z87" s="29">
        <v>365489.41</v>
      </c>
      <c r="AA87" s="17" t="s">
        <v>53</v>
      </c>
      <c r="AB87" s="30">
        <f t="shared" si="4"/>
        <v>6825186.0399999991</v>
      </c>
      <c r="AC87" s="31">
        <v>1</v>
      </c>
      <c r="AD87" s="32">
        <v>6825186.04</v>
      </c>
      <c r="AE87" s="17">
        <v>7492562</v>
      </c>
      <c r="AF87" s="21">
        <v>42496</v>
      </c>
      <c r="AG87" s="17" t="s">
        <v>462</v>
      </c>
      <c r="AH87" s="21">
        <v>42534</v>
      </c>
      <c r="AI87" s="33" t="s">
        <v>453</v>
      </c>
      <c r="AJ87" s="34">
        <v>6931863.04</v>
      </c>
      <c r="AK87" s="35">
        <v>42531</v>
      </c>
      <c r="AL87" s="24" t="s">
        <v>56</v>
      </c>
    </row>
    <row r="88" spans="1:38" s="16" customFormat="1" x14ac:dyDescent="0.25">
      <c r="A88" s="17">
        <v>87</v>
      </c>
      <c r="B88" s="17" t="s">
        <v>38</v>
      </c>
      <c r="C88" s="17" t="s">
        <v>39</v>
      </c>
      <c r="D88" s="18" t="s">
        <v>463</v>
      </c>
      <c r="E88" s="19" t="s">
        <v>464</v>
      </c>
      <c r="F88" s="19" t="s">
        <v>410</v>
      </c>
      <c r="G88" s="20" t="s">
        <v>449</v>
      </c>
      <c r="H88" s="19">
        <v>42500</v>
      </c>
      <c r="I88" s="19" t="s">
        <v>59</v>
      </c>
      <c r="J88" s="21" t="s">
        <v>44</v>
      </c>
      <c r="K88" s="21" t="s">
        <v>45</v>
      </c>
      <c r="L88" s="22" t="s">
        <v>450</v>
      </c>
      <c r="M88" s="22" t="s">
        <v>178</v>
      </c>
      <c r="N88" s="22" t="s">
        <v>88</v>
      </c>
      <c r="O88" s="23" t="s">
        <v>49</v>
      </c>
      <c r="P88" s="22" t="s">
        <v>465</v>
      </c>
      <c r="Q88" s="25">
        <v>38237090</v>
      </c>
      <c r="R88" s="27">
        <v>112.97</v>
      </c>
      <c r="S88" s="23" t="s">
        <v>51</v>
      </c>
      <c r="T88" s="23" t="s">
        <v>179</v>
      </c>
      <c r="U88" s="17">
        <v>93371</v>
      </c>
      <c r="V88" s="28">
        <f t="shared" si="6"/>
        <v>10548121.869999999</v>
      </c>
      <c r="W88" s="17">
        <v>0</v>
      </c>
      <c r="X88" s="17">
        <v>160015.5</v>
      </c>
      <c r="Y88" s="17">
        <v>0</v>
      </c>
      <c r="Z88" s="29">
        <v>556160.27</v>
      </c>
      <c r="AA88" s="17" t="s">
        <v>53</v>
      </c>
      <c r="AB88" s="30">
        <f t="shared" si="4"/>
        <v>10388106.369999999</v>
      </c>
      <c r="AC88" s="31" t="s">
        <v>466</v>
      </c>
      <c r="AD88" s="50">
        <v>10388106.369999999</v>
      </c>
      <c r="AE88" s="17">
        <v>7466943</v>
      </c>
      <c r="AF88" s="21">
        <v>42494</v>
      </c>
      <c r="AG88" s="17" t="s">
        <v>467</v>
      </c>
      <c r="AH88" s="21">
        <v>42534</v>
      </c>
      <c r="AI88" s="33" t="s">
        <v>453</v>
      </c>
      <c r="AJ88" s="34">
        <v>10548121.869999999</v>
      </c>
      <c r="AK88" s="35">
        <v>42531</v>
      </c>
      <c r="AL88" s="24" t="s">
        <v>56</v>
      </c>
    </row>
    <row r="89" spans="1:38" s="16" customFormat="1" ht="15" customHeight="1" x14ac:dyDescent="0.25">
      <c r="A89" s="17">
        <v>88</v>
      </c>
      <c r="B89" s="17" t="s">
        <v>38</v>
      </c>
      <c r="C89" s="17" t="s">
        <v>39</v>
      </c>
      <c r="D89" s="18" t="s">
        <v>468</v>
      </c>
      <c r="E89" s="19" t="s">
        <v>464</v>
      </c>
      <c r="F89" s="19" t="s">
        <v>410</v>
      </c>
      <c r="G89" s="20" t="s">
        <v>469</v>
      </c>
      <c r="H89" s="19">
        <v>42499</v>
      </c>
      <c r="I89" s="19" t="s">
        <v>59</v>
      </c>
      <c r="J89" s="21" t="s">
        <v>44</v>
      </c>
      <c r="K89" s="21" t="s">
        <v>45</v>
      </c>
      <c r="L89" s="22" t="s">
        <v>470</v>
      </c>
      <c r="M89" s="22" t="s">
        <v>136</v>
      </c>
      <c r="N89" s="22" t="s">
        <v>224</v>
      </c>
      <c r="O89" s="23" t="s">
        <v>63</v>
      </c>
      <c r="P89" s="24" t="s">
        <v>471</v>
      </c>
      <c r="Q89" s="25" t="s">
        <v>405</v>
      </c>
      <c r="R89" s="27">
        <v>24</v>
      </c>
      <c r="S89" s="23" t="s">
        <v>51</v>
      </c>
      <c r="T89" s="23" t="s">
        <v>52</v>
      </c>
      <c r="U89" s="17">
        <v>1360</v>
      </c>
      <c r="V89" s="28">
        <f t="shared" si="6"/>
        <v>32640</v>
      </c>
      <c r="W89" s="17">
        <v>10.77</v>
      </c>
      <c r="X89" s="17">
        <v>450</v>
      </c>
      <c r="Y89" s="17">
        <v>0</v>
      </c>
      <c r="Z89" s="29">
        <v>144</v>
      </c>
      <c r="AA89" s="17" t="s">
        <v>53</v>
      </c>
      <c r="AB89" s="30">
        <f t="shared" si="4"/>
        <v>32179.23</v>
      </c>
      <c r="AC89" s="31">
        <v>66.099999999999994</v>
      </c>
      <c r="AD89" s="49">
        <v>2127047.1029999997</v>
      </c>
      <c r="AE89" s="17">
        <v>7510037</v>
      </c>
      <c r="AF89" s="21">
        <v>42496</v>
      </c>
      <c r="AG89" s="17" t="s">
        <v>472</v>
      </c>
      <c r="AH89" s="21">
        <v>42507</v>
      </c>
      <c r="AI89" s="33" t="s">
        <v>473</v>
      </c>
      <c r="AJ89" s="34">
        <v>32570</v>
      </c>
      <c r="AK89" s="35">
        <v>42507</v>
      </c>
      <c r="AL89" s="24" t="s">
        <v>56</v>
      </c>
    </row>
    <row r="90" spans="1:38" s="16" customFormat="1" ht="15" customHeight="1" x14ac:dyDescent="0.25">
      <c r="A90" s="17">
        <v>89</v>
      </c>
      <c r="B90" s="17" t="s">
        <v>38</v>
      </c>
      <c r="C90" s="17" t="s">
        <v>39</v>
      </c>
      <c r="D90" s="18" t="s">
        <v>474</v>
      </c>
      <c r="E90" s="19" t="s">
        <v>464</v>
      </c>
      <c r="F90" s="19" t="s">
        <v>410</v>
      </c>
      <c r="G90" s="22" t="s">
        <v>147</v>
      </c>
      <c r="H90" s="19"/>
      <c r="I90" s="19" t="s">
        <v>59</v>
      </c>
      <c r="J90" s="21" t="s">
        <v>44</v>
      </c>
      <c r="K90" s="21" t="s">
        <v>446</v>
      </c>
      <c r="L90" s="22"/>
      <c r="M90" s="48" t="s">
        <v>447</v>
      </c>
      <c r="N90" s="22"/>
      <c r="O90" s="23"/>
      <c r="P90" s="24"/>
      <c r="Q90" s="25"/>
      <c r="R90" s="27"/>
      <c r="S90" s="23"/>
      <c r="T90" s="23"/>
      <c r="U90" s="17"/>
      <c r="V90" s="28"/>
      <c r="W90" s="17"/>
      <c r="X90" s="17"/>
      <c r="Y90" s="17"/>
      <c r="Z90" s="29"/>
      <c r="AA90" s="17"/>
      <c r="AB90" s="30">
        <f t="shared" si="4"/>
        <v>0</v>
      </c>
      <c r="AC90" s="51">
        <v>66.099999999999994</v>
      </c>
      <c r="AD90" s="32"/>
      <c r="AE90" s="17" t="s">
        <v>147</v>
      </c>
      <c r="AF90" s="21"/>
      <c r="AG90" s="47" t="s">
        <v>147</v>
      </c>
      <c r="AH90" s="21"/>
      <c r="AI90" s="33"/>
      <c r="AJ90" s="34"/>
      <c r="AK90" s="35"/>
      <c r="AL90" s="22" t="s">
        <v>147</v>
      </c>
    </row>
    <row r="91" spans="1:38" s="16" customFormat="1" ht="24" customHeight="1" x14ac:dyDescent="0.25">
      <c r="A91" s="17">
        <v>90</v>
      </c>
      <c r="B91" s="17" t="s">
        <v>38</v>
      </c>
      <c r="C91" s="17" t="s">
        <v>39</v>
      </c>
      <c r="D91" s="18" t="s">
        <v>475</v>
      </c>
      <c r="E91" s="19" t="s">
        <v>464</v>
      </c>
      <c r="F91" s="19" t="s">
        <v>410</v>
      </c>
      <c r="G91" s="20">
        <v>9103750089</v>
      </c>
      <c r="H91" s="19">
        <v>42502</v>
      </c>
      <c r="I91" s="19" t="s">
        <v>59</v>
      </c>
      <c r="J91" s="21" t="s">
        <v>44</v>
      </c>
      <c r="K91" s="21" t="s">
        <v>45</v>
      </c>
      <c r="L91" s="22" t="s">
        <v>476</v>
      </c>
      <c r="M91" s="22" t="s">
        <v>477</v>
      </c>
      <c r="N91" s="22" t="s">
        <v>171</v>
      </c>
      <c r="O91" s="23" t="s">
        <v>63</v>
      </c>
      <c r="P91" s="42" t="s">
        <v>478</v>
      </c>
      <c r="Q91" s="25">
        <v>38237090</v>
      </c>
      <c r="R91" s="27">
        <v>0.7</v>
      </c>
      <c r="S91" s="23" t="s">
        <v>51</v>
      </c>
      <c r="T91" s="23" t="s">
        <v>52</v>
      </c>
      <c r="U91" s="17">
        <v>3900</v>
      </c>
      <c r="V91" s="28">
        <f>R91*U91</f>
        <v>2730</v>
      </c>
      <c r="W91" s="17">
        <v>0.9</v>
      </c>
      <c r="X91" s="17">
        <v>50</v>
      </c>
      <c r="Y91" s="17">
        <v>0</v>
      </c>
      <c r="Z91" s="29">
        <v>0</v>
      </c>
      <c r="AA91" s="17" t="s">
        <v>53</v>
      </c>
      <c r="AB91" s="30">
        <f t="shared" si="4"/>
        <v>2679.1</v>
      </c>
      <c r="AC91" s="31">
        <v>66.099999999999994</v>
      </c>
      <c r="AD91" s="52">
        <v>177088.51</v>
      </c>
      <c r="AE91" s="41">
        <v>7508198</v>
      </c>
      <c r="AF91" s="21">
        <v>42496</v>
      </c>
      <c r="AG91" s="17" t="s">
        <v>479</v>
      </c>
      <c r="AH91" s="21">
        <v>42570</v>
      </c>
      <c r="AI91" s="33" t="s">
        <v>480</v>
      </c>
      <c r="AJ91" s="34">
        <v>2720</v>
      </c>
      <c r="AK91" s="35">
        <v>42569</v>
      </c>
      <c r="AL91" s="24" t="s">
        <v>56</v>
      </c>
    </row>
    <row r="92" spans="1:38" s="16" customFormat="1" ht="15" customHeight="1" x14ac:dyDescent="0.25">
      <c r="A92" s="17">
        <v>91</v>
      </c>
      <c r="B92" s="17" t="s">
        <v>38</v>
      </c>
      <c r="C92" s="17" t="s">
        <v>39</v>
      </c>
      <c r="D92" s="18" t="s">
        <v>481</v>
      </c>
      <c r="E92" s="19" t="s">
        <v>464</v>
      </c>
      <c r="F92" s="19" t="s">
        <v>410</v>
      </c>
      <c r="G92" s="20">
        <v>9103750090</v>
      </c>
      <c r="H92" s="19">
        <v>42507</v>
      </c>
      <c r="I92" s="19" t="s">
        <v>59</v>
      </c>
      <c r="J92" s="21" t="s">
        <v>44</v>
      </c>
      <c r="K92" s="21" t="s">
        <v>45</v>
      </c>
      <c r="L92" s="22" t="s">
        <v>482</v>
      </c>
      <c r="M92" s="22" t="s">
        <v>363</v>
      </c>
      <c r="N92" s="22" t="s">
        <v>95</v>
      </c>
      <c r="O92" s="23" t="s">
        <v>71</v>
      </c>
      <c r="P92" s="24" t="s">
        <v>483</v>
      </c>
      <c r="Q92" s="25" t="s">
        <v>484</v>
      </c>
      <c r="R92" s="27">
        <v>3.6</v>
      </c>
      <c r="S92" s="23" t="s">
        <v>51</v>
      </c>
      <c r="T92" s="23" t="s">
        <v>52</v>
      </c>
      <c r="U92" s="17">
        <v>1320</v>
      </c>
      <c r="V92" s="28">
        <f>U92*R92</f>
        <v>4752</v>
      </c>
      <c r="W92" s="17">
        <v>0</v>
      </c>
      <c r="X92" s="17">
        <v>0</v>
      </c>
      <c r="Y92" s="17">
        <v>0</v>
      </c>
      <c r="Z92" s="29">
        <v>0</v>
      </c>
      <c r="AA92" s="17" t="s">
        <v>53</v>
      </c>
      <c r="AB92" s="30">
        <f t="shared" si="4"/>
        <v>4752</v>
      </c>
      <c r="AC92" s="31">
        <f>VLOOKUP(D92,'[1]EPGC pivot'!E:Y,21,0)</f>
        <v>66.099999999999994</v>
      </c>
      <c r="AD92" s="52">
        <v>314107.19999999995</v>
      </c>
      <c r="AE92" s="41">
        <v>7510018</v>
      </c>
      <c r="AF92" s="21" t="s">
        <v>464</v>
      </c>
      <c r="AG92" s="17" t="s">
        <v>485</v>
      </c>
      <c r="AH92" s="21">
        <v>42622</v>
      </c>
      <c r="AI92" s="33" t="s">
        <v>486</v>
      </c>
      <c r="AJ92" s="34">
        <v>4732</v>
      </c>
      <c r="AK92" s="35">
        <v>42621</v>
      </c>
      <c r="AL92" s="24" t="s">
        <v>56</v>
      </c>
    </row>
    <row r="93" spans="1:38" s="16" customFormat="1" ht="15" customHeight="1" x14ac:dyDescent="0.25">
      <c r="A93" s="17">
        <v>92</v>
      </c>
      <c r="B93" s="17" t="s">
        <v>38</v>
      </c>
      <c r="C93" s="17" t="s">
        <v>39</v>
      </c>
      <c r="D93" s="18" t="s">
        <v>487</v>
      </c>
      <c r="E93" s="19" t="s">
        <v>464</v>
      </c>
      <c r="F93" s="19" t="s">
        <v>410</v>
      </c>
      <c r="G93" s="20">
        <v>9103750085</v>
      </c>
      <c r="H93" s="19"/>
      <c r="I93" s="19" t="s">
        <v>59</v>
      </c>
      <c r="J93" s="21" t="s">
        <v>44</v>
      </c>
      <c r="K93" s="21" t="s">
        <v>45</v>
      </c>
      <c r="L93" s="22" t="s">
        <v>289</v>
      </c>
      <c r="M93" s="22" t="s">
        <v>142</v>
      </c>
      <c r="N93" s="22" t="s">
        <v>488</v>
      </c>
      <c r="O93" s="23" t="s">
        <v>49</v>
      </c>
      <c r="P93" s="24" t="s">
        <v>483</v>
      </c>
      <c r="Q93" s="25" t="s">
        <v>484</v>
      </c>
      <c r="R93" s="27">
        <v>16</v>
      </c>
      <c r="S93" s="23" t="s">
        <v>51</v>
      </c>
      <c r="T93" s="23" t="s">
        <v>52</v>
      </c>
      <c r="U93" s="17">
        <v>1250</v>
      </c>
      <c r="V93" s="28">
        <f>U93*R93</f>
        <v>20000</v>
      </c>
      <c r="W93" s="17">
        <v>0</v>
      </c>
      <c r="X93" s="17">
        <v>910</v>
      </c>
      <c r="Y93" s="17">
        <v>0</v>
      </c>
      <c r="Z93" s="29">
        <v>0</v>
      </c>
      <c r="AA93" s="17" t="s">
        <v>53</v>
      </c>
      <c r="AB93" s="30">
        <f t="shared" si="4"/>
        <v>19090</v>
      </c>
      <c r="AC93" s="31">
        <f>VLOOKUP(D93,'[1]EPGC pivot'!E:Y,21,0)</f>
        <v>66.099999999999994</v>
      </c>
      <c r="AD93" s="52">
        <v>1261849</v>
      </c>
      <c r="AE93" s="53">
        <v>7510111</v>
      </c>
      <c r="AF93" s="21" t="s">
        <v>464</v>
      </c>
      <c r="AG93" s="17" t="s">
        <v>489</v>
      </c>
      <c r="AH93" s="21">
        <v>42513</v>
      </c>
      <c r="AI93" s="33" t="s">
        <v>490</v>
      </c>
      <c r="AJ93" s="34">
        <v>19952</v>
      </c>
      <c r="AK93" s="35">
        <v>42513</v>
      </c>
      <c r="AL93" s="24" t="s">
        <v>56</v>
      </c>
    </row>
    <row r="94" spans="1:38" s="16" customFormat="1" ht="15" customHeight="1" x14ac:dyDescent="0.25">
      <c r="A94" s="17">
        <v>93</v>
      </c>
      <c r="B94" s="17" t="s">
        <v>38</v>
      </c>
      <c r="C94" s="17" t="s">
        <v>39</v>
      </c>
      <c r="D94" s="18" t="s">
        <v>491</v>
      </c>
      <c r="E94" s="19">
        <v>42497</v>
      </c>
      <c r="F94" s="19" t="s">
        <v>410</v>
      </c>
      <c r="G94" s="20" t="s">
        <v>492</v>
      </c>
      <c r="H94" s="19">
        <v>42503</v>
      </c>
      <c r="I94" s="19" t="s">
        <v>59</v>
      </c>
      <c r="J94" s="21" t="s">
        <v>44</v>
      </c>
      <c r="K94" s="21" t="s">
        <v>45</v>
      </c>
      <c r="L94" s="22" t="s">
        <v>493</v>
      </c>
      <c r="M94" s="22" t="s">
        <v>87</v>
      </c>
      <c r="N94" s="22" t="s">
        <v>130</v>
      </c>
      <c r="O94" s="23" t="s">
        <v>63</v>
      </c>
      <c r="P94" s="24" t="s">
        <v>494</v>
      </c>
      <c r="Q94" s="25">
        <v>38231200</v>
      </c>
      <c r="R94" s="27">
        <v>19.489999999999998</v>
      </c>
      <c r="S94" s="23" t="s">
        <v>51</v>
      </c>
      <c r="T94" s="23" t="s">
        <v>52</v>
      </c>
      <c r="U94" s="17">
        <v>830</v>
      </c>
      <c r="V94" s="28">
        <f>R94*U94</f>
        <v>16176.699999999999</v>
      </c>
      <c r="W94" s="17">
        <v>5.34</v>
      </c>
      <c r="X94" s="17">
        <v>450</v>
      </c>
      <c r="Y94" s="17">
        <v>0</v>
      </c>
      <c r="Z94" s="29">
        <v>155.91999999999999</v>
      </c>
      <c r="AA94" s="17" t="s">
        <v>53</v>
      </c>
      <c r="AB94" s="30">
        <f t="shared" si="4"/>
        <v>15721.359999999999</v>
      </c>
      <c r="AC94" s="31">
        <v>66.099999999999994</v>
      </c>
      <c r="AD94" s="49">
        <v>1039181.9</v>
      </c>
      <c r="AE94" s="17">
        <v>7524938</v>
      </c>
      <c r="AF94" s="21">
        <v>42497</v>
      </c>
      <c r="AG94" s="17" t="s">
        <v>495</v>
      </c>
      <c r="AH94" s="21">
        <v>42548</v>
      </c>
      <c r="AI94" s="33" t="s">
        <v>496</v>
      </c>
      <c r="AJ94" s="34">
        <v>16031.7</v>
      </c>
      <c r="AK94" s="35">
        <v>42545</v>
      </c>
      <c r="AL94" s="24" t="s">
        <v>56</v>
      </c>
    </row>
    <row r="95" spans="1:38" s="16" customFormat="1" ht="15" customHeight="1" x14ac:dyDescent="0.25">
      <c r="A95" s="17">
        <v>94</v>
      </c>
      <c r="B95" s="17" t="s">
        <v>38</v>
      </c>
      <c r="C95" s="17" t="s">
        <v>39</v>
      </c>
      <c r="D95" s="18" t="s">
        <v>497</v>
      </c>
      <c r="E95" s="19" t="s">
        <v>498</v>
      </c>
      <c r="F95" s="19" t="s">
        <v>410</v>
      </c>
      <c r="G95" s="20" t="s">
        <v>499</v>
      </c>
      <c r="H95" s="19">
        <v>42501</v>
      </c>
      <c r="I95" s="19" t="s">
        <v>59</v>
      </c>
      <c r="J95" s="21" t="s">
        <v>44</v>
      </c>
      <c r="K95" s="21" t="s">
        <v>45</v>
      </c>
      <c r="L95" s="22" t="s">
        <v>260</v>
      </c>
      <c r="M95" s="22" t="s">
        <v>261</v>
      </c>
      <c r="N95" s="22" t="s">
        <v>88</v>
      </c>
      <c r="O95" s="23" t="s">
        <v>63</v>
      </c>
      <c r="P95" s="24" t="s">
        <v>500</v>
      </c>
      <c r="Q95" s="25">
        <v>29161990</v>
      </c>
      <c r="R95" s="27">
        <v>72</v>
      </c>
      <c r="S95" s="23" t="s">
        <v>51</v>
      </c>
      <c r="T95" s="23" t="s">
        <v>52</v>
      </c>
      <c r="U95" s="17">
        <v>2750</v>
      </c>
      <c r="V95" s="28">
        <f>R95*U95</f>
        <v>198000</v>
      </c>
      <c r="W95" s="17">
        <v>65.34</v>
      </c>
      <c r="X95" s="17">
        <v>750</v>
      </c>
      <c r="Y95" s="17">
        <v>0</v>
      </c>
      <c r="Z95" s="29">
        <v>0</v>
      </c>
      <c r="AA95" s="17" t="s">
        <v>53</v>
      </c>
      <c r="AB95" s="30">
        <f t="shared" si="4"/>
        <v>197184.66</v>
      </c>
      <c r="AC95" s="31">
        <v>66.099999999999994</v>
      </c>
      <c r="AD95" s="49">
        <v>13033906.025999999</v>
      </c>
      <c r="AE95" s="17">
        <v>7525656</v>
      </c>
      <c r="AF95" s="21">
        <v>42497</v>
      </c>
      <c r="AG95" s="17" t="s">
        <v>501</v>
      </c>
      <c r="AH95" s="21">
        <v>42523</v>
      </c>
      <c r="AI95" s="33" t="s">
        <v>502</v>
      </c>
      <c r="AJ95" s="34">
        <v>197770</v>
      </c>
      <c r="AK95" s="35">
        <v>42522</v>
      </c>
      <c r="AL95" s="24" t="s">
        <v>56</v>
      </c>
    </row>
    <row r="96" spans="1:38" s="16" customFormat="1" ht="15" customHeight="1" x14ac:dyDescent="0.25">
      <c r="A96" s="17">
        <v>95</v>
      </c>
      <c r="B96" s="17" t="s">
        <v>38</v>
      </c>
      <c r="C96" s="17" t="s">
        <v>39</v>
      </c>
      <c r="D96" s="18" t="s">
        <v>503</v>
      </c>
      <c r="E96" s="19" t="s">
        <v>498</v>
      </c>
      <c r="F96" s="19" t="s">
        <v>410</v>
      </c>
      <c r="G96" s="20">
        <v>9103750085</v>
      </c>
      <c r="H96" s="19"/>
      <c r="I96" s="19" t="s">
        <v>59</v>
      </c>
      <c r="J96" s="21" t="s">
        <v>44</v>
      </c>
      <c r="K96" s="21" t="s">
        <v>45</v>
      </c>
      <c r="L96" s="22" t="s">
        <v>504</v>
      </c>
      <c r="M96" s="22" t="s">
        <v>273</v>
      </c>
      <c r="N96" s="22" t="s">
        <v>130</v>
      </c>
      <c r="O96" s="23" t="s">
        <v>63</v>
      </c>
      <c r="P96" s="24" t="s">
        <v>505</v>
      </c>
      <c r="Q96" s="25" t="s">
        <v>506</v>
      </c>
      <c r="R96" s="27">
        <v>12</v>
      </c>
      <c r="S96" s="23" t="s">
        <v>51</v>
      </c>
      <c r="T96" s="23" t="s">
        <v>52</v>
      </c>
      <c r="U96" s="17">
        <v>3600</v>
      </c>
      <c r="V96" s="28">
        <f>U96*R96</f>
        <v>43200</v>
      </c>
      <c r="W96" s="17">
        <v>14.26</v>
      </c>
      <c r="X96" s="17">
        <v>1100</v>
      </c>
      <c r="Y96" s="17">
        <v>0</v>
      </c>
      <c r="Z96" s="29">
        <v>0</v>
      </c>
      <c r="AA96" s="17" t="s">
        <v>53</v>
      </c>
      <c r="AB96" s="30">
        <f t="shared" si="4"/>
        <v>42085.74</v>
      </c>
      <c r="AC96" s="31">
        <f>VLOOKUP(D96,'[1]EPGC pivot'!E:Y,21,0)</f>
        <v>66.099999999999994</v>
      </c>
      <c r="AD96" s="52">
        <v>2781867.4139999994</v>
      </c>
      <c r="AE96" s="17">
        <v>7525553</v>
      </c>
      <c r="AF96" s="21" t="s">
        <v>498</v>
      </c>
      <c r="AG96" s="17" t="s">
        <v>507</v>
      </c>
      <c r="AH96" s="21">
        <v>42598</v>
      </c>
      <c r="AI96" s="33" t="s">
        <v>508</v>
      </c>
      <c r="AJ96" s="34">
        <v>43200</v>
      </c>
      <c r="AK96" s="35">
        <v>42594</v>
      </c>
      <c r="AL96" s="24" t="s">
        <v>56</v>
      </c>
    </row>
    <row r="97" spans="1:38" s="16" customFormat="1" ht="15" customHeight="1" x14ac:dyDescent="0.25">
      <c r="A97" s="17">
        <v>96</v>
      </c>
      <c r="B97" s="17" t="s">
        <v>38</v>
      </c>
      <c r="C97" s="17" t="s">
        <v>39</v>
      </c>
      <c r="D97" s="18" t="s">
        <v>509</v>
      </c>
      <c r="E97" s="19" t="s">
        <v>498</v>
      </c>
      <c r="F97" s="19" t="s">
        <v>410</v>
      </c>
      <c r="G97" s="20">
        <v>9103750091</v>
      </c>
      <c r="H97" s="19"/>
      <c r="I97" s="19" t="s">
        <v>59</v>
      </c>
      <c r="J97" s="21" t="s">
        <v>44</v>
      </c>
      <c r="K97" s="21" t="s">
        <v>45</v>
      </c>
      <c r="L97" s="22" t="s">
        <v>289</v>
      </c>
      <c r="M97" s="22" t="s">
        <v>142</v>
      </c>
      <c r="N97" s="22" t="s">
        <v>488</v>
      </c>
      <c r="O97" s="23" t="s">
        <v>49</v>
      </c>
      <c r="P97" s="24" t="s">
        <v>483</v>
      </c>
      <c r="Q97" s="25" t="s">
        <v>484</v>
      </c>
      <c r="R97" s="27">
        <v>16</v>
      </c>
      <c r="S97" s="23" t="s">
        <v>51</v>
      </c>
      <c r="T97" s="23" t="s">
        <v>52</v>
      </c>
      <c r="U97" s="17">
        <v>1250</v>
      </c>
      <c r="V97" s="28">
        <f>U97*R97</f>
        <v>20000</v>
      </c>
      <c r="W97" s="17">
        <v>0</v>
      </c>
      <c r="X97" s="17">
        <v>860</v>
      </c>
      <c r="Y97" s="17">
        <v>0</v>
      </c>
      <c r="Z97" s="29">
        <v>0</v>
      </c>
      <c r="AA97" s="17" t="s">
        <v>53</v>
      </c>
      <c r="AB97" s="30">
        <f t="shared" si="4"/>
        <v>19140</v>
      </c>
      <c r="AC97" s="31">
        <f>VLOOKUP(D97,'[1]EPGC pivot'!E:Y,21,0)</f>
        <v>66.099999999999994</v>
      </c>
      <c r="AD97" s="52">
        <v>1265154</v>
      </c>
      <c r="AE97" s="17">
        <v>7525641</v>
      </c>
      <c r="AF97" s="21" t="s">
        <v>498</v>
      </c>
      <c r="AG97" s="17" t="s">
        <v>510</v>
      </c>
      <c r="AH97" s="21">
        <v>42517</v>
      </c>
      <c r="AI97" s="33" t="s">
        <v>511</v>
      </c>
      <c r="AJ97" s="34">
        <v>20000</v>
      </c>
      <c r="AK97" s="35">
        <v>42517</v>
      </c>
      <c r="AL97" s="24" t="s">
        <v>56</v>
      </c>
    </row>
    <row r="98" spans="1:38" s="16" customFormat="1" ht="15" customHeight="1" x14ac:dyDescent="0.25">
      <c r="A98" s="17">
        <v>97</v>
      </c>
      <c r="B98" s="17" t="s">
        <v>38</v>
      </c>
      <c r="C98" s="17" t="s">
        <v>39</v>
      </c>
      <c r="D98" s="18" t="s">
        <v>512</v>
      </c>
      <c r="E98" s="19" t="s">
        <v>513</v>
      </c>
      <c r="F98" s="19" t="s">
        <v>410</v>
      </c>
      <c r="G98" s="20">
        <v>9103750092</v>
      </c>
      <c r="H98" s="19"/>
      <c r="I98" s="19" t="s">
        <v>59</v>
      </c>
      <c r="J98" s="21" t="s">
        <v>44</v>
      </c>
      <c r="K98" s="21" t="s">
        <v>45</v>
      </c>
      <c r="L98" s="22" t="s">
        <v>514</v>
      </c>
      <c r="M98" s="22" t="s">
        <v>515</v>
      </c>
      <c r="N98" s="22" t="s">
        <v>130</v>
      </c>
      <c r="O98" s="23" t="s">
        <v>71</v>
      </c>
      <c r="P98" s="24" t="s">
        <v>516</v>
      </c>
      <c r="Q98" s="25" t="s">
        <v>517</v>
      </c>
      <c r="R98" s="27">
        <v>24</v>
      </c>
      <c r="S98" s="23" t="s">
        <v>51</v>
      </c>
      <c r="T98" s="23" t="s">
        <v>52</v>
      </c>
      <c r="U98" s="17">
        <v>800</v>
      </c>
      <c r="V98" s="28">
        <f>U98*R98</f>
        <v>19200</v>
      </c>
      <c r="W98" s="17">
        <v>0</v>
      </c>
      <c r="X98" s="17">
        <v>0</v>
      </c>
      <c r="Y98" s="17">
        <v>0</v>
      </c>
      <c r="Z98" s="29">
        <v>0</v>
      </c>
      <c r="AA98" s="17" t="s">
        <v>53</v>
      </c>
      <c r="AB98" s="30">
        <f t="shared" si="4"/>
        <v>19200</v>
      </c>
      <c r="AC98" s="31">
        <f>VLOOKUP(D98,'[1]EPGC pivot'!E:Y,21,0)</f>
        <v>66.099999999999994</v>
      </c>
      <c r="AD98" s="52">
        <v>1269120</v>
      </c>
      <c r="AE98" s="17">
        <v>7557332</v>
      </c>
      <c r="AF98" s="21" t="s">
        <v>518</v>
      </c>
      <c r="AG98" s="17" t="s">
        <v>519</v>
      </c>
      <c r="AH98" s="21">
        <v>42616</v>
      </c>
      <c r="AI98" s="33" t="s">
        <v>520</v>
      </c>
      <c r="AJ98" s="34">
        <v>19200</v>
      </c>
      <c r="AK98" s="35">
        <v>42515</v>
      </c>
      <c r="AL98" s="24" t="s">
        <v>56</v>
      </c>
    </row>
    <row r="99" spans="1:38" s="16" customFormat="1" ht="15" customHeight="1" x14ac:dyDescent="0.25">
      <c r="A99" s="17">
        <v>98</v>
      </c>
      <c r="B99" s="17" t="s">
        <v>38</v>
      </c>
      <c r="C99" s="17" t="s">
        <v>39</v>
      </c>
      <c r="D99" s="18" t="s">
        <v>521</v>
      </c>
      <c r="E99" s="19" t="s">
        <v>513</v>
      </c>
      <c r="F99" s="19" t="s">
        <v>410</v>
      </c>
      <c r="G99" s="20">
        <v>9103750093</v>
      </c>
      <c r="H99" s="19"/>
      <c r="I99" s="19" t="s">
        <v>59</v>
      </c>
      <c r="J99" s="21" t="s">
        <v>44</v>
      </c>
      <c r="K99" s="21" t="s">
        <v>45</v>
      </c>
      <c r="L99" s="22" t="s">
        <v>213</v>
      </c>
      <c r="M99" s="22" t="s">
        <v>102</v>
      </c>
      <c r="N99" s="22" t="s">
        <v>171</v>
      </c>
      <c r="O99" s="23" t="s">
        <v>49</v>
      </c>
      <c r="P99" s="24" t="s">
        <v>483</v>
      </c>
      <c r="Q99" s="25" t="s">
        <v>484</v>
      </c>
      <c r="R99" s="27">
        <v>12</v>
      </c>
      <c r="S99" s="23" t="s">
        <v>51</v>
      </c>
      <c r="T99" s="23" t="s">
        <v>52</v>
      </c>
      <c r="U99" s="17">
        <v>1445</v>
      </c>
      <c r="V99" s="28">
        <f>U99*R99</f>
        <v>17340</v>
      </c>
      <c r="W99" s="17">
        <v>0</v>
      </c>
      <c r="X99" s="17">
        <v>225</v>
      </c>
      <c r="Y99" s="17">
        <v>0</v>
      </c>
      <c r="Z99" s="29">
        <v>0</v>
      </c>
      <c r="AA99" s="17" t="s">
        <v>53</v>
      </c>
      <c r="AB99" s="30">
        <f t="shared" si="4"/>
        <v>17115</v>
      </c>
      <c r="AC99" s="31">
        <f>VLOOKUP(D99,'[1]EPGC pivot'!E:Y,21,0)</f>
        <v>66.099999999999994</v>
      </c>
      <c r="AD99" s="52">
        <v>1131301.5</v>
      </c>
      <c r="AE99" s="17">
        <v>7557296</v>
      </c>
      <c r="AF99" s="21" t="s">
        <v>518</v>
      </c>
      <c r="AG99" s="17" t="s">
        <v>522</v>
      </c>
      <c r="AH99" s="21">
        <v>42616</v>
      </c>
      <c r="AI99" s="33" t="s">
        <v>523</v>
      </c>
      <c r="AJ99" s="34">
        <v>17340</v>
      </c>
      <c r="AK99" s="35">
        <v>42563</v>
      </c>
      <c r="AL99" s="24" t="s">
        <v>56</v>
      </c>
    </row>
    <row r="100" spans="1:38" s="16" customFormat="1" ht="15" customHeight="1" x14ac:dyDescent="0.25">
      <c r="A100" s="17">
        <v>99</v>
      </c>
      <c r="B100" s="17" t="s">
        <v>38</v>
      </c>
      <c r="C100" s="17" t="s">
        <v>39</v>
      </c>
      <c r="D100" s="18" t="s">
        <v>524</v>
      </c>
      <c r="E100" s="19" t="s">
        <v>513</v>
      </c>
      <c r="F100" s="19" t="s">
        <v>410</v>
      </c>
      <c r="G100" s="20" t="s">
        <v>525</v>
      </c>
      <c r="H100" s="19">
        <v>42503</v>
      </c>
      <c r="I100" s="19" t="s">
        <v>59</v>
      </c>
      <c r="J100" s="21" t="s">
        <v>44</v>
      </c>
      <c r="K100" s="21" t="s">
        <v>45</v>
      </c>
      <c r="L100" s="22" t="s">
        <v>526</v>
      </c>
      <c r="M100" s="22" t="s">
        <v>159</v>
      </c>
      <c r="N100" s="22" t="s">
        <v>130</v>
      </c>
      <c r="O100" s="23" t="s">
        <v>63</v>
      </c>
      <c r="P100" s="24" t="s">
        <v>527</v>
      </c>
      <c r="Q100" s="25" t="s">
        <v>528</v>
      </c>
      <c r="R100" s="27">
        <v>12</v>
      </c>
      <c r="S100" s="23" t="s">
        <v>51</v>
      </c>
      <c r="T100" s="23" t="s">
        <v>52</v>
      </c>
      <c r="U100" s="17">
        <v>0</v>
      </c>
      <c r="V100" s="28">
        <f>(7.8*1460+4.2*1420)</f>
        <v>17352</v>
      </c>
      <c r="W100" s="54">
        <v>5.73</v>
      </c>
      <c r="X100" s="54">
        <v>400</v>
      </c>
      <c r="Y100" s="54">
        <v>0</v>
      </c>
      <c r="Z100" s="29">
        <v>0</v>
      </c>
      <c r="AA100" s="17" t="s">
        <v>53</v>
      </c>
      <c r="AB100" s="30">
        <f t="shared" si="4"/>
        <v>16946.27</v>
      </c>
      <c r="AC100" s="31">
        <v>66.099999999999994</v>
      </c>
      <c r="AD100" s="49">
        <v>1120148.4469999999</v>
      </c>
      <c r="AE100" s="17">
        <v>7557303</v>
      </c>
      <c r="AF100" s="21">
        <v>42500</v>
      </c>
      <c r="AG100" s="17" t="s">
        <v>529</v>
      </c>
      <c r="AH100" s="21">
        <v>42523</v>
      </c>
      <c r="AI100" s="33" t="s">
        <v>530</v>
      </c>
      <c r="AJ100" s="34">
        <v>17305</v>
      </c>
      <c r="AK100" s="35">
        <v>42522</v>
      </c>
      <c r="AL100" s="24" t="s">
        <v>56</v>
      </c>
    </row>
    <row r="101" spans="1:38" s="16" customFormat="1" ht="15" customHeight="1" x14ac:dyDescent="0.25">
      <c r="A101" s="17">
        <v>100</v>
      </c>
      <c r="B101" s="17" t="s">
        <v>38</v>
      </c>
      <c r="C101" s="17" t="s">
        <v>39</v>
      </c>
      <c r="D101" s="18" t="s">
        <v>531</v>
      </c>
      <c r="E101" s="19" t="s">
        <v>513</v>
      </c>
      <c r="F101" s="19" t="s">
        <v>410</v>
      </c>
      <c r="G101" s="20">
        <v>9103750095</v>
      </c>
      <c r="H101" s="19"/>
      <c r="I101" s="19" t="s">
        <v>59</v>
      </c>
      <c r="J101" s="21" t="s">
        <v>44</v>
      </c>
      <c r="K101" s="21" t="s">
        <v>45</v>
      </c>
      <c r="L101" s="22" t="s">
        <v>532</v>
      </c>
      <c r="M101" s="22" t="s">
        <v>533</v>
      </c>
      <c r="N101" s="22" t="s">
        <v>488</v>
      </c>
      <c r="O101" s="23" t="s">
        <v>63</v>
      </c>
      <c r="P101" s="24" t="s">
        <v>534</v>
      </c>
      <c r="Q101" s="25" t="s">
        <v>535</v>
      </c>
      <c r="R101" s="27">
        <v>19.989999999999998</v>
      </c>
      <c r="S101" s="23" t="s">
        <v>51</v>
      </c>
      <c r="T101" s="23" t="s">
        <v>536</v>
      </c>
      <c r="U101" s="17">
        <v>760</v>
      </c>
      <c r="V101" s="28">
        <f>U101*R101</f>
        <v>15192.4</v>
      </c>
      <c r="W101" s="17">
        <v>5.01</v>
      </c>
      <c r="X101" s="17">
        <v>276.27999999999997</v>
      </c>
      <c r="Y101" s="17">
        <v>0</v>
      </c>
      <c r="Z101" s="29">
        <v>0</v>
      </c>
      <c r="AA101" s="17" t="s">
        <v>53</v>
      </c>
      <c r="AB101" s="30">
        <f t="shared" si="4"/>
        <v>14911.109999999999</v>
      </c>
      <c r="AC101" s="31">
        <f>VLOOKUP(D101,'[1]EPGC pivot'!E:Y,21,0)</f>
        <v>95.7</v>
      </c>
      <c r="AD101" s="52">
        <v>1426993.227</v>
      </c>
      <c r="AE101" s="17">
        <v>7553417</v>
      </c>
      <c r="AF101" s="21" t="s">
        <v>513</v>
      </c>
      <c r="AG101" s="17" t="s">
        <v>537</v>
      </c>
      <c r="AH101" s="21" t="s">
        <v>538</v>
      </c>
      <c r="AI101" s="33" t="s">
        <v>539</v>
      </c>
      <c r="AJ101" s="34">
        <v>15078.4</v>
      </c>
      <c r="AK101" s="35" t="s">
        <v>540</v>
      </c>
      <c r="AL101" s="24" t="s">
        <v>56</v>
      </c>
    </row>
    <row r="102" spans="1:38" s="16" customFormat="1" ht="15" customHeight="1" x14ac:dyDescent="0.25">
      <c r="A102" s="17">
        <v>101</v>
      </c>
      <c r="B102" s="17" t="s">
        <v>38</v>
      </c>
      <c r="C102" s="17" t="s">
        <v>39</v>
      </c>
      <c r="D102" s="18" t="s">
        <v>541</v>
      </c>
      <c r="E102" s="19" t="s">
        <v>513</v>
      </c>
      <c r="F102" s="19" t="s">
        <v>410</v>
      </c>
      <c r="G102" s="22" t="s">
        <v>147</v>
      </c>
      <c r="H102" s="19"/>
      <c r="I102" s="19" t="s">
        <v>59</v>
      </c>
      <c r="J102" s="21" t="s">
        <v>44</v>
      </c>
      <c r="K102" s="21" t="s">
        <v>446</v>
      </c>
      <c r="L102" s="22"/>
      <c r="M102" s="48" t="s">
        <v>447</v>
      </c>
      <c r="N102" s="22"/>
      <c r="O102" s="23"/>
      <c r="P102" s="24"/>
      <c r="Q102" s="25"/>
      <c r="R102" s="27"/>
      <c r="S102" s="23"/>
      <c r="T102" s="23"/>
      <c r="U102" s="17"/>
      <c r="V102" s="28"/>
      <c r="W102" s="17"/>
      <c r="X102" s="17"/>
      <c r="Y102" s="17"/>
      <c r="Z102" s="29"/>
      <c r="AA102" s="17"/>
      <c r="AB102" s="30">
        <f t="shared" si="4"/>
        <v>0</v>
      </c>
      <c r="AC102" s="51">
        <v>66.099999999999994</v>
      </c>
      <c r="AD102" s="32"/>
      <c r="AE102" s="17" t="s">
        <v>147</v>
      </c>
      <c r="AF102" s="21"/>
      <c r="AG102" s="47" t="s">
        <v>147</v>
      </c>
      <c r="AH102" s="21"/>
      <c r="AI102" s="33"/>
      <c r="AJ102" s="34"/>
      <c r="AK102" s="35"/>
      <c r="AL102" s="22" t="s">
        <v>147</v>
      </c>
    </row>
    <row r="103" spans="1:38" s="16" customFormat="1" ht="15" customHeight="1" x14ac:dyDescent="0.25">
      <c r="A103" s="17">
        <v>102</v>
      </c>
      <c r="B103" s="17" t="s">
        <v>38</v>
      </c>
      <c r="C103" s="17" t="s">
        <v>39</v>
      </c>
      <c r="D103" s="18" t="s">
        <v>542</v>
      </c>
      <c r="E103" s="19" t="s">
        <v>518</v>
      </c>
      <c r="F103" s="19" t="s">
        <v>410</v>
      </c>
      <c r="G103" s="22" t="s">
        <v>147</v>
      </c>
      <c r="H103" s="19"/>
      <c r="I103" s="19" t="s">
        <v>59</v>
      </c>
      <c r="J103" s="21" t="s">
        <v>44</v>
      </c>
      <c r="K103" s="21" t="s">
        <v>446</v>
      </c>
      <c r="L103" s="22"/>
      <c r="M103" s="48" t="s">
        <v>447</v>
      </c>
      <c r="N103" s="22"/>
      <c r="O103" s="23"/>
      <c r="P103" s="24"/>
      <c r="Q103" s="25"/>
      <c r="R103" s="27"/>
      <c r="S103" s="23"/>
      <c r="T103" s="23"/>
      <c r="U103" s="17"/>
      <c r="V103" s="28"/>
      <c r="W103" s="17"/>
      <c r="X103" s="17"/>
      <c r="Y103" s="17"/>
      <c r="Z103" s="29"/>
      <c r="AA103" s="17"/>
      <c r="AB103" s="30">
        <f t="shared" si="4"/>
        <v>0</v>
      </c>
      <c r="AC103" s="51">
        <v>66.099999999999994</v>
      </c>
      <c r="AD103" s="32"/>
      <c r="AE103" s="17" t="s">
        <v>147</v>
      </c>
      <c r="AF103" s="21"/>
      <c r="AG103" s="47" t="s">
        <v>147</v>
      </c>
      <c r="AH103" s="21"/>
      <c r="AI103" s="33"/>
      <c r="AJ103" s="34"/>
      <c r="AK103" s="35"/>
      <c r="AL103" s="22" t="s">
        <v>147</v>
      </c>
    </row>
    <row r="104" spans="1:38" s="16" customFormat="1" ht="15" customHeight="1" x14ac:dyDescent="0.25">
      <c r="A104" s="17">
        <v>103</v>
      </c>
      <c r="B104" s="17" t="s">
        <v>38</v>
      </c>
      <c r="C104" s="17" t="s">
        <v>39</v>
      </c>
      <c r="D104" s="18" t="s">
        <v>543</v>
      </c>
      <c r="E104" s="19" t="s">
        <v>518</v>
      </c>
      <c r="F104" s="19" t="s">
        <v>410</v>
      </c>
      <c r="G104" s="20">
        <v>9103750096</v>
      </c>
      <c r="H104" s="19"/>
      <c r="I104" s="19" t="s">
        <v>59</v>
      </c>
      <c r="J104" s="21" t="s">
        <v>44</v>
      </c>
      <c r="K104" s="21" t="s">
        <v>45</v>
      </c>
      <c r="L104" s="22" t="s">
        <v>60</v>
      </c>
      <c r="M104" s="22" t="s">
        <v>61</v>
      </c>
      <c r="N104" s="22" t="s">
        <v>62</v>
      </c>
      <c r="O104" s="23" t="s">
        <v>63</v>
      </c>
      <c r="P104" s="24" t="s">
        <v>544</v>
      </c>
      <c r="Q104" s="25" t="s">
        <v>545</v>
      </c>
      <c r="R104" s="27">
        <v>18.14</v>
      </c>
      <c r="S104" s="23" t="s">
        <v>51</v>
      </c>
      <c r="T104" s="23" t="s">
        <v>52</v>
      </c>
      <c r="U104" s="17">
        <v>1380</v>
      </c>
      <c r="V104" s="28">
        <f t="shared" ref="V104:V114" si="7">U104*R104</f>
        <v>25033.200000000001</v>
      </c>
      <c r="W104" s="17">
        <v>8.26</v>
      </c>
      <c r="X104" s="17">
        <v>1875</v>
      </c>
      <c r="Y104" s="17">
        <v>0</v>
      </c>
      <c r="Z104" s="29">
        <v>0</v>
      </c>
      <c r="AA104" s="17" t="s">
        <v>53</v>
      </c>
      <c r="AB104" s="30">
        <f t="shared" si="4"/>
        <v>23149.940000000002</v>
      </c>
      <c r="AC104" s="31">
        <f>VLOOKUP(D104,'[1]EPGC pivot'!E:Y,21,0)</f>
        <v>66.099999999999994</v>
      </c>
      <c r="AD104" s="52">
        <v>1530211.034</v>
      </c>
      <c r="AE104" s="17">
        <v>7564103</v>
      </c>
      <c r="AF104" s="21" t="s">
        <v>518</v>
      </c>
      <c r="AG104" s="17" t="s">
        <v>546</v>
      </c>
      <c r="AH104" s="21">
        <v>42616</v>
      </c>
      <c r="AI104" s="33" t="s">
        <v>547</v>
      </c>
      <c r="AJ104" s="34">
        <v>25033</v>
      </c>
      <c r="AK104" s="35">
        <v>42594</v>
      </c>
      <c r="AL104" s="24" t="s">
        <v>56</v>
      </c>
    </row>
    <row r="105" spans="1:38" s="16" customFormat="1" ht="15" customHeight="1" x14ac:dyDescent="0.2">
      <c r="A105" s="17">
        <v>104</v>
      </c>
      <c r="B105" s="17" t="s">
        <v>38</v>
      </c>
      <c r="C105" s="17" t="s">
        <v>39</v>
      </c>
      <c r="D105" s="18" t="s">
        <v>548</v>
      </c>
      <c r="E105" s="19" t="s">
        <v>518</v>
      </c>
      <c r="F105" s="19" t="s">
        <v>410</v>
      </c>
      <c r="G105" s="20">
        <v>9103750097</v>
      </c>
      <c r="H105" s="19"/>
      <c r="I105" s="19" t="s">
        <v>59</v>
      </c>
      <c r="J105" s="21" t="s">
        <v>44</v>
      </c>
      <c r="K105" s="21" t="s">
        <v>45</v>
      </c>
      <c r="L105" s="22" t="s">
        <v>549</v>
      </c>
      <c r="M105" s="22" t="s">
        <v>550</v>
      </c>
      <c r="N105" s="22" t="s">
        <v>137</v>
      </c>
      <c r="O105" s="23" t="s">
        <v>49</v>
      </c>
      <c r="P105" s="24" t="s">
        <v>551</v>
      </c>
      <c r="Q105" s="25" t="s">
        <v>545</v>
      </c>
      <c r="R105" s="27">
        <v>24</v>
      </c>
      <c r="S105" s="23" t="s">
        <v>51</v>
      </c>
      <c r="T105" s="23" t="s">
        <v>52</v>
      </c>
      <c r="U105" s="17">
        <v>1321</v>
      </c>
      <c r="V105" s="28">
        <f t="shared" si="7"/>
        <v>31704</v>
      </c>
      <c r="W105" s="17">
        <v>0</v>
      </c>
      <c r="X105" s="17">
        <v>700</v>
      </c>
      <c r="Y105" s="17">
        <v>0</v>
      </c>
      <c r="Z105" s="29">
        <v>0</v>
      </c>
      <c r="AA105" s="17" t="s">
        <v>53</v>
      </c>
      <c r="AB105" s="30">
        <f t="shared" si="4"/>
        <v>31004</v>
      </c>
      <c r="AC105" s="31">
        <f>VLOOKUP(D105,'[1]EPGC pivot'!E:Y,21,0)</f>
        <v>66.099999999999994</v>
      </c>
      <c r="AD105" s="52">
        <v>2049364.4</v>
      </c>
      <c r="AE105" s="17">
        <v>7564109</v>
      </c>
      <c r="AF105" s="21" t="s">
        <v>518</v>
      </c>
      <c r="AG105" s="17" t="s">
        <v>552</v>
      </c>
      <c r="AH105" s="21">
        <v>42738</v>
      </c>
      <c r="AI105" s="55" t="s">
        <v>553</v>
      </c>
      <c r="AJ105" s="34">
        <v>31704</v>
      </c>
      <c r="AK105" s="35">
        <v>42552</v>
      </c>
      <c r="AL105" s="24" t="s">
        <v>56</v>
      </c>
    </row>
    <row r="106" spans="1:38" s="16" customFormat="1" ht="15" customHeight="1" x14ac:dyDescent="0.25">
      <c r="A106" s="17">
        <v>105</v>
      </c>
      <c r="B106" s="17" t="s">
        <v>38</v>
      </c>
      <c r="C106" s="17" t="s">
        <v>39</v>
      </c>
      <c r="D106" s="18" t="s">
        <v>554</v>
      </c>
      <c r="E106" s="19" t="s">
        <v>518</v>
      </c>
      <c r="F106" s="19" t="s">
        <v>410</v>
      </c>
      <c r="G106" s="20">
        <v>9103750105</v>
      </c>
      <c r="H106" s="19"/>
      <c r="I106" s="19" t="s">
        <v>59</v>
      </c>
      <c r="J106" s="21" t="s">
        <v>44</v>
      </c>
      <c r="K106" s="21" t="s">
        <v>45</v>
      </c>
      <c r="L106" s="22" t="s">
        <v>555</v>
      </c>
      <c r="M106" s="22" t="s">
        <v>47</v>
      </c>
      <c r="N106" s="22" t="s">
        <v>130</v>
      </c>
      <c r="O106" s="23" t="s">
        <v>49</v>
      </c>
      <c r="P106" s="24" t="s">
        <v>556</v>
      </c>
      <c r="Q106" s="25" t="s">
        <v>405</v>
      </c>
      <c r="R106" s="27">
        <v>15.1</v>
      </c>
      <c r="S106" s="23" t="s">
        <v>51</v>
      </c>
      <c r="T106" s="23" t="s">
        <v>52</v>
      </c>
      <c r="U106" s="17">
        <v>1780.2649006622516</v>
      </c>
      <c r="V106" s="28">
        <f t="shared" si="7"/>
        <v>26882</v>
      </c>
      <c r="W106" s="17">
        <v>0</v>
      </c>
      <c r="X106" s="17">
        <v>850</v>
      </c>
      <c r="Y106" s="17">
        <v>0</v>
      </c>
      <c r="Z106" s="29">
        <v>0</v>
      </c>
      <c r="AA106" s="17" t="s">
        <v>53</v>
      </c>
      <c r="AB106" s="30">
        <f t="shared" si="4"/>
        <v>26032</v>
      </c>
      <c r="AC106" s="31">
        <f>VLOOKUP(D106,'[1]EPGC pivot'!E:Y,21,0)</f>
        <v>66.099999999999994</v>
      </c>
      <c r="AD106" s="52">
        <v>1720715.2</v>
      </c>
      <c r="AE106" s="41">
        <v>7644555</v>
      </c>
      <c r="AF106" s="21">
        <v>42503</v>
      </c>
      <c r="AG106" s="17" t="s">
        <v>557</v>
      </c>
      <c r="AH106" s="21">
        <v>42616</v>
      </c>
      <c r="AI106" s="33" t="s">
        <v>558</v>
      </c>
      <c r="AJ106" s="34">
        <v>26882</v>
      </c>
      <c r="AK106" s="35">
        <v>42570</v>
      </c>
      <c r="AL106" s="24" t="s">
        <v>56</v>
      </c>
    </row>
    <row r="107" spans="1:38" s="16" customFormat="1" ht="15" customHeight="1" x14ac:dyDescent="0.25">
      <c r="A107" s="17">
        <v>106</v>
      </c>
      <c r="B107" s="17" t="s">
        <v>38</v>
      </c>
      <c r="C107" s="17" t="s">
        <v>39</v>
      </c>
      <c r="D107" s="18" t="s">
        <v>559</v>
      </c>
      <c r="E107" s="19" t="s">
        <v>560</v>
      </c>
      <c r="F107" s="19" t="s">
        <v>410</v>
      </c>
      <c r="G107" s="20">
        <v>9103750099</v>
      </c>
      <c r="H107" s="19"/>
      <c r="I107" s="19" t="s">
        <v>59</v>
      </c>
      <c r="J107" s="21" t="s">
        <v>44</v>
      </c>
      <c r="K107" s="21" t="s">
        <v>45</v>
      </c>
      <c r="L107" s="22" t="s">
        <v>60</v>
      </c>
      <c r="M107" s="22" t="s">
        <v>61</v>
      </c>
      <c r="N107" s="22" t="s">
        <v>62</v>
      </c>
      <c r="O107" s="23" t="s">
        <v>63</v>
      </c>
      <c r="P107" s="24" t="s">
        <v>561</v>
      </c>
      <c r="Q107" s="25" t="s">
        <v>545</v>
      </c>
      <c r="R107" s="27">
        <v>20</v>
      </c>
      <c r="S107" s="23" t="s">
        <v>51</v>
      </c>
      <c r="T107" s="23" t="s">
        <v>52</v>
      </c>
      <c r="U107" s="17">
        <v>1385</v>
      </c>
      <c r="V107" s="28">
        <f t="shared" si="7"/>
        <v>27700</v>
      </c>
      <c r="W107" s="17">
        <v>9.14</v>
      </c>
      <c r="X107" s="17">
        <v>550</v>
      </c>
      <c r="Y107" s="17">
        <v>0</v>
      </c>
      <c r="Z107" s="29">
        <v>0</v>
      </c>
      <c r="AA107" s="17" t="s">
        <v>53</v>
      </c>
      <c r="AB107" s="30">
        <f t="shared" si="4"/>
        <v>27140.86</v>
      </c>
      <c r="AC107" s="31">
        <f>VLOOKUP(D107,'[1]EPGC pivot'!E:Y,21,0)</f>
        <v>66.099999999999994</v>
      </c>
      <c r="AD107" s="52">
        <v>1794010.8459999999</v>
      </c>
      <c r="AE107" s="17">
        <v>7593339</v>
      </c>
      <c r="AF107" s="21" t="s">
        <v>560</v>
      </c>
      <c r="AG107" s="17" t="s">
        <v>562</v>
      </c>
      <c r="AH107" s="21">
        <v>42616</v>
      </c>
      <c r="AI107" s="33" t="s">
        <v>563</v>
      </c>
      <c r="AJ107" s="34">
        <v>27700</v>
      </c>
      <c r="AK107" s="35">
        <v>42594</v>
      </c>
      <c r="AL107" s="24" t="s">
        <v>56</v>
      </c>
    </row>
    <row r="108" spans="1:38" s="16" customFormat="1" ht="15" customHeight="1" x14ac:dyDescent="0.25">
      <c r="A108" s="17">
        <v>107</v>
      </c>
      <c r="B108" s="17" t="s">
        <v>38</v>
      </c>
      <c r="C108" s="17" t="s">
        <v>39</v>
      </c>
      <c r="D108" s="18" t="s">
        <v>564</v>
      </c>
      <c r="E108" s="19" t="s">
        <v>560</v>
      </c>
      <c r="F108" s="19" t="s">
        <v>410</v>
      </c>
      <c r="G108" s="20">
        <v>9103750098</v>
      </c>
      <c r="H108" s="19"/>
      <c r="I108" s="19" t="s">
        <v>59</v>
      </c>
      <c r="J108" s="21" t="s">
        <v>44</v>
      </c>
      <c r="K108" s="21" t="s">
        <v>45</v>
      </c>
      <c r="L108" s="22" t="s">
        <v>565</v>
      </c>
      <c r="M108" s="22" t="s">
        <v>102</v>
      </c>
      <c r="N108" s="22" t="s">
        <v>95</v>
      </c>
      <c r="O108" s="23" t="s">
        <v>63</v>
      </c>
      <c r="P108" s="24" t="s">
        <v>103</v>
      </c>
      <c r="Q108" s="25" t="s">
        <v>566</v>
      </c>
      <c r="R108" s="27">
        <v>98.34</v>
      </c>
      <c r="S108" s="23" t="s">
        <v>51</v>
      </c>
      <c r="T108" s="23" t="s">
        <v>52</v>
      </c>
      <c r="U108" s="17">
        <v>650</v>
      </c>
      <c r="V108" s="28">
        <f t="shared" si="7"/>
        <v>63921</v>
      </c>
      <c r="W108" s="17">
        <v>21.09</v>
      </c>
      <c r="X108" s="17">
        <v>1375</v>
      </c>
      <c r="Y108" s="17">
        <v>0</v>
      </c>
      <c r="Z108" s="29">
        <v>0</v>
      </c>
      <c r="AA108" s="17" t="s">
        <v>53</v>
      </c>
      <c r="AB108" s="30">
        <f t="shared" si="4"/>
        <v>62524.91</v>
      </c>
      <c r="AC108" s="31">
        <f>VLOOKUP(D108,'[1]EPGC pivot'!E:Y,21,0)</f>
        <v>66.099999999999994</v>
      </c>
      <c r="AD108" s="52">
        <v>4132896.551</v>
      </c>
      <c r="AE108" s="17">
        <v>7599357</v>
      </c>
      <c r="AF108" s="21" t="s">
        <v>560</v>
      </c>
      <c r="AG108" s="17" t="s">
        <v>567</v>
      </c>
      <c r="AH108" s="21">
        <v>42630</v>
      </c>
      <c r="AI108" s="33" t="s">
        <v>568</v>
      </c>
      <c r="AJ108" s="34">
        <v>63921</v>
      </c>
      <c r="AK108" s="35">
        <v>42558</v>
      </c>
      <c r="AL108" s="24" t="s">
        <v>56</v>
      </c>
    </row>
    <row r="109" spans="1:38" s="16" customFormat="1" ht="15" customHeight="1" x14ac:dyDescent="0.25">
      <c r="A109" s="17">
        <v>108</v>
      </c>
      <c r="B109" s="17" t="s">
        <v>38</v>
      </c>
      <c r="C109" s="17" t="s">
        <v>39</v>
      </c>
      <c r="D109" s="18" t="s">
        <v>569</v>
      </c>
      <c r="E109" s="19" t="s">
        <v>570</v>
      </c>
      <c r="F109" s="19" t="s">
        <v>410</v>
      </c>
      <c r="G109" s="20">
        <v>9103750100</v>
      </c>
      <c r="H109" s="19"/>
      <c r="I109" s="19" t="s">
        <v>59</v>
      </c>
      <c r="J109" s="21" t="s">
        <v>44</v>
      </c>
      <c r="K109" s="21" t="s">
        <v>45</v>
      </c>
      <c r="L109" s="22" t="s">
        <v>571</v>
      </c>
      <c r="M109" s="22" t="s">
        <v>572</v>
      </c>
      <c r="N109" s="22" t="s">
        <v>95</v>
      </c>
      <c r="O109" s="23" t="s">
        <v>63</v>
      </c>
      <c r="P109" s="24" t="s">
        <v>573</v>
      </c>
      <c r="Q109" s="25" t="s">
        <v>545</v>
      </c>
      <c r="R109" s="27">
        <v>0.6</v>
      </c>
      <c r="S109" s="23" t="s">
        <v>51</v>
      </c>
      <c r="T109" s="23" t="s">
        <v>52</v>
      </c>
      <c r="U109" s="17">
        <v>3780</v>
      </c>
      <c r="V109" s="28">
        <f t="shared" si="7"/>
        <v>2268</v>
      </c>
      <c r="W109" s="17">
        <v>0.75</v>
      </c>
      <c r="X109" s="17">
        <v>50</v>
      </c>
      <c r="Y109" s="17">
        <v>0</v>
      </c>
      <c r="Z109" s="29">
        <v>0</v>
      </c>
      <c r="AA109" s="17" t="s">
        <v>53</v>
      </c>
      <c r="AB109" s="30">
        <f t="shared" si="4"/>
        <v>2217.25</v>
      </c>
      <c r="AC109" s="31">
        <f>VLOOKUP(D109,'[1]EPGC pivot'!E:Y,21,0)</f>
        <v>66.099999999999994</v>
      </c>
      <c r="AD109" s="52">
        <v>146560.22499999998</v>
      </c>
      <c r="AE109" s="41">
        <v>7611747</v>
      </c>
      <c r="AF109" s="21" t="s">
        <v>570</v>
      </c>
      <c r="AG109" s="17" t="s">
        <v>574</v>
      </c>
      <c r="AH109" s="21">
        <v>42619</v>
      </c>
      <c r="AI109" s="33" t="s">
        <v>575</v>
      </c>
      <c r="AJ109" s="34">
        <v>2268</v>
      </c>
      <c r="AK109" s="35">
        <v>42612</v>
      </c>
      <c r="AL109" s="24" t="s">
        <v>56</v>
      </c>
    </row>
    <row r="110" spans="1:38" s="16" customFormat="1" ht="15" customHeight="1" x14ac:dyDescent="0.25">
      <c r="A110" s="17">
        <v>109</v>
      </c>
      <c r="B110" s="17" t="s">
        <v>38</v>
      </c>
      <c r="C110" s="17" t="s">
        <v>39</v>
      </c>
      <c r="D110" s="18" t="s">
        <v>576</v>
      </c>
      <c r="E110" s="19" t="s">
        <v>570</v>
      </c>
      <c r="F110" s="19" t="s">
        <v>410</v>
      </c>
      <c r="G110" s="20">
        <v>9103750103</v>
      </c>
      <c r="H110" s="19"/>
      <c r="I110" s="19" t="s">
        <v>59</v>
      </c>
      <c r="J110" s="21" t="s">
        <v>44</v>
      </c>
      <c r="K110" s="21" t="s">
        <v>45</v>
      </c>
      <c r="L110" s="22" t="s">
        <v>577</v>
      </c>
      <c r="M110" s="22" t="s">
        <v>419</v>
      </c>
      <c r="N110" s="22" t="s">
        <v>130</v>
      </c>
      <c r="O110" s="23" t="s">
        <v>49</v>
      </c>
      <c r="P110" s="24" t="s">
        <v>578</v>
      </c>
      <c r="Q110" s="25" t="s">
        <v>506</v>
      </c>
      <c r="R110" s="27">
        <v>20</v>
      </c>
      <c r="S110" s="23" t="s">
        <v>51</v>
      </c>
      <c r="T110" s="23" t="s">
        <v>52</v>
      </c>
      <c r="U110" s="17">
        <v>3550</v>
      </c>
      <c r="V110" s="28">
        <f t="shared" si="7"/>
        <v>71000</v>
      </c>
      <c r="W110" s="17">
        <v>0</v>
      </c>
      <c r="X110" s="17">
        <v>350</v>
      </c>
      <c r="Y110" s="17">
        <v>0</v>
      </c>
      <c r="Z110" s="29">
        <v>0</v>
      </c>
      <c r="AA110" s="17" t="s">
        <v>53</v>
      </c>
      <c r="AB110" s="30">
        <f t="shared" si="4"/>
        <v>70650</v>
      </c>
      <c r="AC110" s="31">
        <f>VLOOKUP(D110,'[1]EPGC pivot'!E:Y,21,0)</f>
        <v>66.099999999999994</v>
      </c>
      <c r="AD110" s="52">
        <v>4669965</v>
      </c>
      <c r="AE110" s="17">
        <v>7615290</v>
      </c>
      <c r="AF110" s="21" t="s">
        <v>570</v>
      </c>
      <c r="AG110" s="17" t="s">
        <v>579</v>
      </c>
      <c r="AH110" s="21">
        <v>42636</v>
      </c>
      <c r="AI110" s="33" t="s">
        <v>580</v>
      </c>
      <c r="AJ110" s="34">
        <v>70650</v>
      </c>
      <c r="AK110" s="35">
        <v>42529</v>
      </c>
      <c r="AL110" s="24" t="s">
        <v>56</v>
      </c>
    </row>
    <row r="111" spans="1:38" s="16" customFormat="1" ht="15" customHeight="1" x14ac:dyDescent="0.25">
      <c r="A111" s="17">
        <v>110</v>
      </c>
      <c r="B111" s="17" t="s">
        <v>38</v>
      </c>
      <c r="C111" s="17" t="s">
        <v>39</v>
      </c>
      <c r="D111" s="18" t="s">
        <v>581</v>
      </c>
      <c r="E111" s="19" t="s">
        <v>570</v>
      </c>
      <c r="F111" s="19" t="s">
        <v>410</v>
      </c>
      <c r="G111" s="20">
        <v>9103750102</v>
      </c>
      <c r="H111" s="19"/>
      <c r="I111" s="19" t="s">
        <v>59</v>
      </c>
      <c r="J111" s="21" t="s">
        <v>44</v>
      </c>
      <c r="K111" s="21" t="s">
        <v>45</v>
      </c>
      <c r="L111" s="22" t="s">
        <v>582</v>
      </c>
      <c r="M111" s="22" t="s">
        <v>273</v>
      </c>
      <c r="N111" s="22" t="s">
        <v>130</v>
      </c>
      <c r="O111" s="23" t="s">
        <v>63</v>
      </c>
      <c r="P111" s="24" t="s">
        <v>483</v>
      </c>
      <c r="Q111" s="25" t="s">
        <v>484</v>
      </c>
      <c r="R111" s="27">
        <v>24</v>
      </c>
      <c r="S111" s="23" t="s">
        <v>51</v>
      </c>
      <c r="T111" s="23" t="s">
        <v>52</v>
      </c>
      <c r="U111" s="17">
        <v>1425</v>
      </c>
      <c r="V111" s="28">
        <f t="shared" si="7"/>
        <v>34200</v>
      </c>
      <c r="W111" s="17">
        <v>11.29</v>
      </c>
      <c r="X111" s="17">
        <v>1950</v>
      </c>
      <c r="Y111" s="17">
        <v>0</v>
      </c>
      <c r="Z111" s="29">
        <v>0</v>
      </c>
      <c r="AA111" s="17" t="s">
        <v>53</v>
      </c>
      <c r="AB111" s="30">
        <f t="shared" si="4"/>
        <v>32238.71</v>
      </c>
      <c r="AC111" s="31">
        <f>VLOOKUP(D111,'[1]EPGC pivot'!E:Y,21,0)</f>
        <v>66.099999999999994</v>
      </c>
      <c r="AD111" s="52">
        <v>2130978.7309999997</v>
      </c>
      <c r="AE111" s="17">
        <v>7619437</v>
      </c>
      <c r="AF111" s="21" t="s">
        <v>570</v>
      </c>
      <c r="AG111" s="17" t="s">
        <v>583</v>
      </c>
      <c r="AH111" s="21">
        <v>42616</v>
      </c>
      <c r="AI111" s="33" t="s">
        <v>584</v>
      </c>
      <c r="AJ111" s="34">
        <v>342000</v>
      </c>
      <c r="AK111" s="35"/>
      <c r="AL111" s="24" t="s">
        <v>585</v>
      </c>
    </row>
    <row r="112" spans="1:38" s="16" customFormat="1" ht="15" customHeight="1" x14ac:dyDescent="0.25">
      <c r="A112" s="17">
        <v>111</v>
      </c>
      <c r="B112" s="17" t="s">
        <v>38</v>
      </c>
      <c r="C112" s="17" t="s">
        <v>39</v>
      </c>
      <c r="D112" s="18" t="s">
        <v>586</v>
      </c>
      <c r="E112" s="19" t="s">
        <v>570</v>
      </c>
      <c r="F112" s="19" t="s">
        <v>410</v>
      </c>
      <c r="G112" s="20">
        <v>9103750101</v>
      </c>
      <c r="H112" s="19"/>
      <c r="I112" s="19" t="s">
        <v>59</v>
      </c>
      <c r="J112" s="21" t="s">
        <v>44</v>
      </c>
      <c r="K112" s="21" t="s">
        <v>45</v>
      </c>
      <c r="L112" s="22" t="s">
        <v>60</v>
      </c>
      <c r="M112" s="22" t="s">
        <v>61</v>
      </c>
      <c r="N112" s="22" t="s">
        <v>62</v>
      </c>
      <c r="O112" s="23" t="s">
        <v>63</v>
      </c>
      <c r="P112" s="24" t="s">
        <v>587</v>
      </c>
      <c r="Q112" s="25" t="s">
        <v>484</v>
      </c>
      <c r="R112" s="27">
        <v>19.73</v>
      </c>
      <c r="S112" s="23" t="s">
        <v>51</v>
      </c>
      <c r="T112" s="23" t="s">
        <v>52</v>
      </c>
      <c r="U112" s="17">
        <v>1523</v>
      </c>
      <c r="V112" s="28">
        <f t="shared" si="7"/>
        <v>30048.79</v>
      </c>
      <c r="W112" s="17">
        <v>9.92</v>
      </c>
      <c r="X112" s="17">
        <v>1900</v>
      </c>
      <c r="Y112" s="17">
        <v>0</v>
      </c>
      <c r="Z112" s="29">
        <v>0</v>
      </c>
      <c r="AA112" s="17" t="s">
        <v>53</v>
      </c>
      <c r="AB112" s="30">
        <f t="shared" si="4"/>
        <v>28138.870000000003</v>
      </c>
      <c r="AC112" s="31">
        <f>VLOOKUP(D112,'[1]EPGC pivot'!E:Y,21,0)</f>
        <v>66.099999999999994</v>
      </c>
      <c r="AD112" s="52">
        <v>1859979.307</v>
      </c>
      <c r="AE112" s="17">
        <v>7618955</v>
      </c>
      <c r="AF112" s="21">
        <v>42502</v>
      </c>
      <c r="AG112" s="17" t="s">
        <v>588</v>
      </c>
      <c r="AH112" s="21">
        <v>42616</v>
      </c>
      <c r="AI112" s="33" t="s">
        <v>589</v>
      </c>
      <c r="AJ112" s="34">
        <v>30048</v>
      </c>
      <c r="AK112" s="35">
        <v>42594</v>
      </c>
      <c r="AL112" s="24" t="s">
        <v>56</v>
      </c>
    </row>
    <row r="113" spans="1:38" s="16" customFormat="1" ht="15" customHeight="1" x14ac:dyDescent="0.25">
      <c r="A113" s="17">
        <v>112</v>
      </c>
      <c r="B113" s="17" t="s">
        <v>38</v>
      </c>
      <c r="C113" s="17" t="s">
        <v>39</v>
      </c>
      <c r="D113" s="18" t="s">
        <v>590</v>
      </c>
      <c r="E113" s="19" t="s">
        <v>591</v>
      </c>
      <c r="F113" s="19" t="s">
        <v>410</v>
      </c>
      <c r="G113" s="20">
        <v>9103750106</v>
      </c>
      <c r="H113" s="19"/>
      <c r="I113" s="19" t="s">
        <v>59</v>
      </c>
      <c r="J113" s="21" t="s">
        <v>44</v>
      </c>
      <c r="K113" s="21" t="s">
        <v>45</v>
      </c>
      <c r="L113" s="22" t="s">
        <v>555</v>
      </c>
      <c r="M113" s="22" t="s">
        <v>47</v>
      </c>
      <c r="N113" s="22" t="s">
        <v>130</v>
      </c>
      <c r="O113" s="23" t="s">
        <v>49</v>
      </c>
      <c r="P113" s="24" t="s">
        <v>592</v>
      </c>
      <c r="Q113" s="25" t="s">
        <v>405</v>
      </c>
      <c r="R113" s="27">
        <v>13.8</v>
      </c>
      <c r="S113" s="23" t="s">
        <v>51</v>
      </c>
      <c r="T113" s="23" t="s">
        <v>52</v>
      </c>
      <c r="U113" s="17">
        <v>1906.5942028985505</v>
      </c>
      <c r="V113" s="28">
        <f t="shared" si="7"/>
        <v>26311</v>
      </c>
      <c r="W113" s="17">
        <v>0</v>
      </c>
      <c r="X113" s="17">
        <v>850</v>
      </c>
      <c r="Y113" s="17">
        <v>0</v>
      </c>
      <c r="Z113" s="29">
        <v>0</v>
      </c>
      <c r="AA113" s="17" t="s">
        <v>53</v>
      </c>
      <c r="AB113" s="30">
        <f t="shared" si="4"/>
        <v>25461</v>
      </c>
      <c r="AC113" s="31">
        <f>VLOOKUP(D113,'[1]EPGC pivot'!E:Y,21,0)</f>
        <v>66.099999999999994</v>
      </c>
      <c r="AD113" s="52">
        <v>1682972.0999999999</v>
      </c>
      <c r="AE113" s="17">
        <v>7644546</v>
      </c>
      <c r="AF113" s="21">
        <v>42503</v>
      </c>
      <c r="AG113" s="56" t="s">
        <v>593</v>
      </c>
      <c r="AH113" s="56">
        <v>42783</v>
      </c>
      <c r="AI113" s="56" t="s">
        <v>594</v>
      </c>
      <c r="AJ113" s="34">
        <v>26311</v>
      </c>
      <c r="AK113" s="56">
        <v>42527</v>
      </c>
      <c r="AL113" s="24" t="s">
        <v>56</v>
      </c>
    </row>
    <row r="114" spans="1:38" s="16" customFormat="1" ht="15" customHeight="1" x14ac:dyDescent="0.25">
      <c r="A114" s="17">
        <v>113</v>
      </c>
      <c r="B114" s="17" t="s">
        <v>38</v>
      </c>
      <c r="C114" s="17" t="s">
        <v>39</v>
      </c>
      <c r="D114" s="18" t="s">
        <v>595</v>
      </c>
      <c r="E114" s="19" t="s">
        <v>591</v>
      </c>
      <c r="F114" s="19" t="s">
        <v>410</v>
      </c>
      <c r="G114" s="20">
        <v>9103750104</v>
      </c>
      <c r="H114" s="19"/>
      <c r="I114" s="19" t="s">
        <v>59</v>
      </c>
      <c r="J114" s="21" t="s">
        <v>44</v>
      </c>
      <c r="K114" s="21" t="s">
        <v>45</v>
      </c>
      <c r="L114" s="22" t="s">
        <v>596</v>
      </c>
      <c r="M114" s="22" t="s">
        <v>597</v>
      </c>
      <c r="N114" s="22" t="s">
        <v>62</v>
      </c>
      <c r="O114" s="23" t="s">
        <v>63</v>
      </c>
      <c r="P114" s="24" t="s">
        <v>516</v>
      </c>
      <c r="Q114" s="25" t="s">
        <v>517</v>
      </c>
      <c r="R114" s="27">
        <v>14</v>
      </c>
      <c r="S114" s="23" t="s">
        <v>51</v>
      </c>
      <c r="T114" s="23" t="s">
        <v>52</v>
      </c>
      <c r="U114" s="17">
        <v>738</v>
      </c>
      <c r="V114" s="28">
        <f t="shared" si="7"/>
        <v>10332</v>
      </c>
      <c r="W114" s="17">
        <v>3.41</v>
      </c>
      <c r="X114" s="17">
        <v>825</v>
      </c>
      <c r="Y114" s="17">
        <v>0</v>
      </c>
      <c r="Z114" s="29">
        <v>0</v>
      </c>
      <c r="AA114" s="17" t="s">
        <v>53</v>
      </c>
      <c r="AB114" s="30">
        <f t="shared" si="4"/>
        <v>9503.59</v>
      </c>
      <c r="AC114" s="31">
        <f>VLOOKUP(D114,'[1]EPGC pivot'!E:Y,21,0)</f>
        <v>66.099999999999994</v>
      </c>
      <c r="AD114" s="52">
        <v>628187.299</v>
      </c>
      <c r="AE114" s="41">
        <v>7644541</v>
      </c>
      <c r="AF114" s="21" t="s">
        <v>591</v>
      </c>
      <c r="AG114" s="17" t="s">
        <v>598</v>
      </c>
      <c r="AH114" s="21">
        <v>42633</v>
      </c>
      <c r="AI114" s="33" t="s">
        <v>599</v>
      </c>
      <c r="AJ114" s="34">
        <v>10247</v>
      </c>
      <c r="AK114" s="35">
        <v>42632</v>
      </c>
      <c r="AL114" s="24" t="s">
        <v>56</v>
      </c>
    </row>
    <row r="115" spans="1:38" s="16" customFormat="1" ht="15" customHeight="1" x14ac:dyDescent="0.25">
      <c r="A115" s="17">
        <v>114</v>
      </c>
      <c r="B115" s="17" t="s">
        <v>38</v>
      </c>
      <c r="C115" s="17" t="s">
        <v>39</v>
      </c>
      <c r="D115" s="18" t="s">
        <v>600</v>
      </c>
      <c r="E115" s="19" t="s">
        <v>591</v>
      </c>
      <c r="F115" s="19" t="s">
        <v>410</v>
      </c>
      <c r="G115" s="20" t="s">
        <v>601</v>
      </c>
      <c r="H115" s="19">
        <v>42509</v>
      </c>
      <c r="I115" s="19" t="s">
        <v>59</v>
      </c>
      <c r="J115" s="21" t="s">
        <v>44</v>
      </c>
      <c r="K115" s="21" t="s">
        <v>45</v>
      </c>
      <c r="L115" s="22" t="s">
        <v>602</v>
      </c>
      <c r="M115" s="22" t="s">
        <v>165</v>
      </c>
      <c r="N115" s="22" t="s">
        <v>197</v>
      </c>
      <c r="O115" s="23" t="s">
        <v>63</v>
      </c>
      <c r="P115" s="24" t="s">
        <v>603</v>
      </c>
      <c r="Q115" s="25">
        <v>38231900</v>
      </c>
      <c r="R115" s="27">
        <v>0.36</v>
      </c>
      <c r="S115" s="23" t="s">
        <v>51</v>
      </c>
      <c r="T115" s="23" t="s">
        <v>52</v>
      </c>
      <c r="U115" s="17">
        <v>1690</v>
      </c>
      <c r="V115" s="28">
        <f>R115*U115</f>
        <v>608.4</v>
      </c>
      <c r="W115" s="17">
        <v>0.2</v>
      </c>
      <c r="X115" s="17">
        <v>50</v>
      </c>
      <c r="Y115" s="17">
        <v>0</v>
      </c>
      <c r="Z115" s="29">
        <v>0</v>
      </c>
      <c r="AA115" s="17" t="s">
        <v>53</v>
      </c>
      <c r="AB115" s="30">
        <f t="shared" si="4"/>
        <v>558.19999999999993</v>
      </c>
      <c r="AC115" s="31">
        <v>66.099999999999994</v>
      </c>
      <c r="AD115" s="49">
        <v>36897.01999999999</v>
      </c>
      <c r="AE115" s="41">
        <v>7644528</v>
      </c>
      <c r="AF115" s="21">
        <v>42503</v>
      </c>
      <c r="AG115" s="17" t="s">
        <v>604</v>
      </c>
      <c r="AH115" s="21">
        <v>42523</v>
      </c>
      <c r="AI115" s="33" t="s">
        <v>605</v>
      </c>
      <c r="AJ115" s="34">
        <v>608.4</v>
      </c>
      <c r="AK115" s="35">
        <v>42522</v>
      </c>
      <c r="AL115" s="24" t="s">
        <v>56</v>
      </c>
    </row>
    <row r="116" spans="1:38" s="16" customFormat="1" ht="15" customHeight="1" x14ac:dyDescent="0.25">
      <c r="A116" s="17">
        <v>115</v>
      </c>
      <c r="B116" s="17" t="s">
        <v>38</v>
      </c>
      <c r="C116" s="17" t="s">
        <v>39</v>
      </c>
      <c r="D116" s="18" t="s">
        <v>606</v>
      </c>
      <c r="E116" s="19" t="s">
        <v>591</v>
      </c>
      <c r="F116" s="19" t="s">
        <v>410</v>
      </c>
      <c r="G116" s="20">
        <v>9103750109</v>
      </c>
      <c r="H116" s="19"/>
      <c r="I116" s="19" t="s">
        <v>59</v>
      </c>
      <c r="J116" s="21" t="s">
        <v>44</v>
      </c>
      <c r="K116" s="21" t="s">
        <v>45</v>
      </c>
      <c r="L116" s="22" t="s">
        <v>607</v>
      </c>
      <c r="M116" s="22" t="s">
        <v>515</v>
      </c>
      <c r="N116" s="22" t="s">
        <v>171</v>
      </c>
      <c r="O116" s="23" t="s">
        <v>63</v>
      </c>
      <c r="P116" s="24" t="s">
        <v>608</v>
      </c>
      <c r="Q116" s="25" t="s">
        <v>545</v>
      </c>
      <c r="R116" s="27">
        <v>0.72500000000000009</v>
      </c>
      <c r="S116" s="23" t="s">
        <v>51</v>
      </c>
      <c r="T116" s="23" t="s">
        <v>52</v>
      </c>
      <c r="U116" s="17">
        <v>1802.0689655172412</v>
      </c>
      <c r="V116" s="28">
        <f t="shared" ref="V116:V127" si="8">U116*R116</f>
        <v>1306.5</v>
      </c>
      <c r="W116" s="17">
        <v>0.43</v>
      </c>
      <c r="X116" s="17">
        <v>50</v>
      </c>
      <c r="Y116" s="17">
        <v>0</v>
      </c>
      <c r="Z116" s="29">
        <v>0</v>
      </c>
      <c r="AA116" s="17" t="s">
        <v>53</v>
      </c>
      <c r="AB116" s="30">
        <f t="shared" si="4"/>
        <v>1256.07</v>
      </c>
      <c r="AC116" s="31">
        <f>VLOOKUP(D116,'[1]EPGC pivot'!E:Y,21,0)</f>
        <v>66.099999999999994</v>
      </c>
      <c r="AD116" s="52">
        <v>83026.226999999984</v>
      </c>
      <c r="AE116" s="41">
        <v>7644551</v>
      </c>
      <c r="AF116" s="21" t="s">
        <v>591</v>
      </c>
      <c r="AG116" s="17" t="s">
        <v>609</v>
      </c>
      <c r="AH116" s="21">
        <v>42738</v>
      </c>
      <c r="AI116" s="21" t="s">
        <v>610</v>
      </c>
      <c r="AJ116" s="29">
        <v>1306.5</v>
      </c>
      <c r="AK116" s="21">
        <v>42600</v>
      </c>
      <c r="AL116" s="24" t="s">
        <v>56</v>
      </c>
    </row>
    <row r="117" spans="1:38" s="16" customFormat="1" ht="15" customHeight="1" x14ac:dyDescent="0.25">
      <c r="A117" s="17">
        <v>116</v>
      </c>
      <c r="B117" s="17" t="s">
        <v>38</v>
      </c>
      <c r="C117" s="17" t="s">
        <v>39</v>
      </c>
      <c r="D117" s="18" t="s">
        <v>611</v>
      </c>
      <c r="E117" s="19" t="s">
        <v>591</v>
      </c>
      <c r="F117" s="19" t="s">
        <v>410</v>
      </c>
      <c r="G117" s="20">
        <v>9103750107</v>
      </c>
      <c r="H117" s="19"/>
      <c r="I117" s="19" t="s">
        <v>59</v>
      </c>
      <c r="J117" s="21" t="s">
        <v>44</v>
      </c>
      <c r="K117" s="21" t="s">
        <v>45</v>
      </c>
      <c r="L117" s="22" t="s">
        <v>612</v>
      </c>
      <c r="M117" s="22" t="s">
        <v>613</v>
      </c>
      <c r="N117" s="22" t="s">
        <v>130</v>
      </c>
      <c r="O117" s="23" t="s">
        <v>63</v>
      </c>
      <c r="P117" s="24" t="s">
        <v>614</v>
      </c>
      <c r="Q117" s="25" t="s">
        <v>615</v>
      </c>
      <c r="R117" s="27" t="s">
        <v>616</v>
      </c>
      <c r="S117" s="23" t="s">
        <v>51</v>
      </c>
      <c r="T117" s="23" t="s">
        <v>52</v>
      </c>
      <c r="U117" s="17">
        <v>910.00000000000011</v>
      </c>
      <c r="V117" s="28">
        <f t="shared" si="8"/>
        <v>35071.4</v>
      </c>
      <c r="W117" s="17">
        <v>11.57</v>
      </c>
      <c r="X117" s="17">
        <v>900</v>
      </c>
      <c r="Y117" s="17">
        <v>0</v>
      </c>
      <c r="Z117" s="29">
        <v>308.32</v>
      </c>
      <c r="AA117" s="17" t="s">
        <v>53</v>
      </c>
      <c r="AB117" s="30">
        <f t="shared" si="4"/>
        <v>34159.83</v>
      </c>
      <c r="AC117" s="31">
        <f>VLOOKUP(D117,'[1]EPGC pivot'!E:Y,21,0)</f>
        <v>66.099999999999994</v>
      </c>
      <c r="AD117" s="52">
        <v>2257964.7629999998</v>
      </c>
      <c r="AE117" s="17">
        <v>7644478</v>
      </c>
      <c r="AF117" s="21" t="s">
        <v>591</v>
      </c>
      <c r="AG117" s="17" t="s">
        <v>617</v>
      </c>
      <c r="AH117" s="21">
        <v>42616</v>
      </c>
      <c r="AI117" s="33" t="s">
        <v>618</v>
      </c>
      <c r="AJ117" s="34">
        <v>35071</v>
      </c>
      <c r="AK117" s="35">
        <v>42558</v>
      </c>
      <c r="AL117" s="24" t="s">
        <v>56</v>
      </c>
    </row>
    <row r="118" spans="1:38" s="16" customFormat="1" ht="15" customHeight="1" x14ac:dyDescent="0.25">
      <c r="A118" s="17">
        <v>117</v>
      </c>
      <c r="B118" s="17" t="s">
        <v>38</v>
      </c>
      <c r="C118" s="17" t="s">
        <v>39</v>
      </c>
      <c r="D118" s="18" t="s">
        <v>619</v>
      </c>
      <c r="E118" s="19" t="s">
        <v>620</v>
      </c>
      <c r="F118" s="19" t="s">
        <v>410</v>
      </c>
      <c r="G118" s="20">
        <v>9103750110</v>
      </c>
      <c r="H118" s="19"/>
      <c r="I118" s="19" t="s">
        <v>59</v>
      </c>
      <c r="J118" s="21" t="s">
        <v>44</v>
      </c>
      <c r="K118" s="21" t="s">
        <v>45</v>
      </c>
      <c r="L118" s="22" t="s">
        <v>621</v>
      </c>
      <c r="M118" s="22" t="s">
        <v>622</v>
      </c>
      <c r="N118" s="22" t="s">
        <v>137</v>
      </c>
      <c r="O118" s="23" t="s">
        <v>49</v>
      </c>
      <c r="P118" s="24" t="s">
        <v>623</v>
      </c>
      <c r="Q118" s="25" t="s">
        <v>545</v>
      </c>
      <c r="R118" s="27" t="s">
        <v>624</v>
      </c>
      <c r="S118" s="23" t="s">
        <v>51</v>
      </c>
      <c r="T118" s="23" t="s">
        <v>52</v>
      </c>
      <c r="U118" s="17">
        <v>1371.1538461538462</v>
      </c>
      <c r="V118" s="28">
        <f t="shared" si="8"/>
        <v>44562.5</v>
      </c>
      <c r="W118" s="17">
        <v>0</v>
      </c>
      <c r="X118" s="17">
        <v>900</v>
      </c>
      <c r="Y118" s="17">
        <v>0</v>
      </c>
      <c r="Z118" s="29">
        <v>0</v>
      </c>
      <c r="AA118" s="17" t="s">
        <v>53</v>
      </c>
      <c r="AB118" s="30">
        <f t="shared" si="4"/>
        <v>43662.5</v>
      </c>
      <c r="AC118" s="31">
        <f>VLOOKUP(D118,'[1]EPGC pivot'!E:Y,21,0)</f>
        <v>66.099999999999994</v>
      </c>
      <c r="AD118" s="52">
        <v>2886091.2499999995</v>
      </c>
      <c r="AE118" s="17">
        <v>7657568</v>
      </c>
      <c r="AF118" s="21">
        <v>42504</v>
      </c>
      <c r="AG118" s="17" t="s">
        <v>625</v>
      </c>
      <c r="AH118" s="21">
        <v>42616</v>
      </c>
      <c r="AI118" s="33" t="s">
        <v>626</v>
      </c>
      <c r="AJ118" s="34">
        <v>44562</v>
      </c>
      <c r="AK118" s="35">
        <v>42573</v>
      </c>
      <c r="AL118" s="24" t="s">
        <v>56</v>
      </c>
    </row>
    <row r="119" spans="1:38" s="16" customFormat="1" ht="15" customHeight="1" x14ac:dyDescent="0.25">
      <c r="A119" s="17">
        <v>118</v>
      </c>
      <c r="B119" s="17" t="s">
        <v>38</v>
      </c>
      <c r="C119" s="17" t="s">
        <v>39</v>
      </c>
      <c r="D119" s="18" t="s">
        <v>627</v>
      </c>
      <c r="E119" s="19" t="s">
        <v>628</v>
      </c>
      <c r="F119" s="19" t="s">
        <v>410</v>
      </c>
      <c r="G119" s="20">
        <v>9103750111</v>
      </c>
      <c r="H119" s="19"/>
      <c r="I119" s="19" t="s">
        <v>59</v>
      </c>
      <c r="J119" s="21" t="s">
        <v>44</v>
      </c>
      <c r="K119" s="21" t="s">
        <v>45</v>
      </c>
      <c r="L119" s="22" t="s">
        <v>549</v>
      </c>
      <c r="M119" s="22" t="s">
        <v>629</v>
      </c>
      <c r="N119" s="22" t="s">
        <v>137</v>
      </c>
      <c r="O119" s="23" t="s">
        <v>49</v>
      </c>
      <c r="P119" s="24" t="s">
        <v>551</v>
      </c>
      <c r="Q119" s="25" t="s">
        <v>545</v>
      </c>
      <c r="R119" s="27" t="s">
        <v>630</v>
      </c>
      <c r="S119" s="23" t="s">
        <v>51</v>
      </c>
      <c r="T119" s="23" t="s">
        <v>52</v>
      </c>
      <c r="U119" s="17">
        <v>1313</v>
      </c>
      <c r="V119" s="28">
        <f t="shared" si="8"/>
        <v>31512</v>
      </c>
      <c r="W119" s="17">
        <v>0</v>
      </c>
      <c r="X119" s="17">
        <v>575</v>
      </c>
      <c r="Y119" s="17">
        <v>0</v>
      </c>
      <c r="Z119" s="29">
        <v>0</v>
      </c>
      <c r="AA119" s="17" t="s">
        <v>53</v>
      </c>
      <c r="AB119" s="30">
        <f t="shared" si="4"/>
        <v>30937</v>
      </c>
      <c r="AC119" s="31">
        <f>VLOOKUP(D119,'[1]EPGC pivot'!E:Y,21,0)</f>
        <v>66.099999999999994</v>
      </c>
      <c r="AD119" s="52">
        <v>2044935.6999999997</v>
      </c>
      <c r="AE119" s="17">
        <v>7678216</v>
      </c>
      <c r="AF119" s="21" t="s">
        <v>628</v>
      </c>
      <c r="AG119" s="17" t="s">
        <v>631</v>
      </c>
      <c r="AH119" s="21">
        <v>42636</v>
      </c>
      <c r="AI119" s="33" t="s">
        <v>632</v>
      </c>
      <c r="AJ119" s="34">
        <v>30937</v>
      </c>
      <c r="AK119" s="35">
        <v>42543</v>
      </c>
      <c r="AL119" s="24" t="s">
        <v>56</v>
      </c>
    </row>
    <row r="120" spans="1:38" s="16" customFormat="1" ht="15" customHeight="1" x14ac:dyDescent="0.25">
      <c r="A120" s="17">
        <v>119</v>
      </c>
      <c r="B120" s="17" t="s">
        <v>38</v>
      </c>
      <c r="C120" s="17" t="s">
        <v>39</v>
      </c>
      <c r="D120" s="18" t="s">
        <v>633</v>
      </c>
      <c r="E120" s="19" t="s">
        <v>628</v>
      </c>
      <c r="F120" s="19" t="s">
        <v>410</v>
      </c>
      <c r="G120" s="20">
        <v>9103750112</v>
      </c>
      <c r="H120" s="19"/>
      <c r="I120" s="19" t="s">
        <v>59</v>
      </c>
      <c r="J120" s="21" t="s">
        <v>44</v>
      </c>
      <c r="K120" s="21" t="s">
        <v>45</v>
      </c>
      <c r="L120" s="22" t="s">
        <v>60</v>
      </c>
      <c r="M120" s="22" t="s">
        <v>61</v>
      </c>
      <c r="N120" s="22" t="s">
        <v>62</v>
      </c>
      <c r="O120" s="23" t="s">
        <v>63</v>
      </c>
      <c r="P120" s="24" t="s">
        <v>561</v>
      </c>
      <c r="Q120" s="25" t="s">
        <v>545</v>
      </c>
      <c r="R120" s="27" t="s">
        <v>634</v>
      </c>
      <c r="S120" s="23" t="s">
        <v>51</v>
      </c>
      <c r="T120" s="23" t="s">
        <v>52</v>
      </c>
      <c r="U120" s="17">
        <v>1380</v>
      </c>
      <c r="V120" s="28">
        <f t="shared" si="8"/>
        <v>25033.200000000001</v>
      </c>
      <c r="W120" s="17">
        <v>8.26</v>
      </c>
      <c r="X120" s="17">
        <v>1225</v>
      </c>
      <c r="Y120" s="17">
        <v>0</v>
      </c>
      <c r="Z120" s="29">
        <v>0</v>
      </c>
      <c r="AA120" s="17" t="s">
        <v>53</v>
      </c>
      <c r="AB120" s="30">
        <f t="shared" si="4"/>
        <v>23799.940000000002</v>
      </c>
      <c r="AC120" s="31">
        <f>VLOOKUP(D120,'[1]EPGC pivot'!E:Y,21,0)</f>
        <v>66.099999999999994</v>
      </c>
      <c r="AD120" s="52">
        <v>1573176.034</v>
      </c>
      <c r="AE120" s="17">
        <v>7683041</v>
      </c>
      <c r="AF120" s="21" t="s">
        <v>628</v>
      </c>
      <c r="AG120" s="17" t="s">
        <v>635</v>
      </c>
      <c r="AH120" s="21">
        <v>42616</v>
      </c>
      <c r="AI120" s="33" t="s">
        <v>636</v>
      </c>
      <c r="AJ120" s="34">
        <v>25033</v>
      </c>
      <c r="AK120" s="35">
        <v>42594</v>
      </c>
      <c r="AL120" s="24" t="s">
        <v>56</v>
      </c>
    </row>
    <row r="121" spans="1:38" s="16" customFormat="1" ht="15" customHeight="1" x14ac:dyDescent="0.25">
      <c r="A121" s="17">
        <v>120</v>
      </c>
      <c r="B121" s="17" t="s">
        <v>38</v>
      </c>
      <c r="C121" s="17" t="s">
        <v>39</v>
      </c>
      <c r="D121" s="18" t="s">
        <v>637</v>
      </c>
      <c r="E121" s="19" t="s">
        <v>628</v>
      </c>
      <c r="F121" s="19" t="s">
        <v>410</v>
      </c>
      <c r="G121" s="20">
        <v>9103750113</v>
      </c>
      <c r="H121" s="19"/>
      <c r="I121" s="19" t="s">
        <v>59</v>
      </c>
      <c r="J121" s="21" t="s">
        <v>44</v>
      </c>
      <c r="K121" s="21" t="s">
        <v>45</v>
      </c>
      <c r="L121" s="22" t="s">
        <v>60</v>
      </c>
      <c r="M121" s="22" t="s">
        <v>61</v>
      </c>
      <c r="N121" s="22" t="s">
        <v>62</v>
      </c>
      <c r="O121" s="23" t="s">
        <v>63</v>
      </c>
      <c r="P121" s="24" t="s">
        <v>638</v>
      </c>
      <c r="Q121" s="25" t="s">
        <v>545</v>
      </c>
      <c r="R121" s="27" t="s">
        <v>639</v>
      </c>
      <c r="S121" s="23" t="s">
        <v>51</v>
      </c>
      <c r="T121" s="23" t="s">
        <v>52</v>
      </c>
      <c r="U121" s="17">
        <v>3785</v>
      </c>
      <c r="V121" s="28">
        <f t="shared" si="8"/>
        <v>74678.05</v>
      </c>
      <c r="W121" s="17">
        <v>24.64</v>
      </c>
      <c r="X121" s="17">
        <v>1225</v>
      </c>
      <c r="Y121" s="17">
        <v>0</v>
      </c>
      <c r="Z121" s="29">
        <v>0</v>
      </c>
      <c r="AA121" s="17" t="s">
        <v>53</v>
      </c>
      <c r="AB121" s="30">
        <f t="shared" si="4"/>
        <v>73428.41</v>
      </c>
      <c r="AC121" s="31">
        <f>VLOOKUP(D121,'[1]EPGC pivot'!E:Y,21,0)</f>
        <v>66.099999999999994</v>
      </c>
      <c r="AD121" s="52">
        <v>4853617.9009999996</v>
      </c>
      <c r="AE121" s="17">
        <v>7683049</v>
      </c>
      <c r="AF121" s="21" t="s">
        <v>628</v>
      </c>
      <c r="AG121" s="17" t="s">
        <v>640</v>
      </c>
      <c r="AH121" s="21">
        <v>42616</v>
      </c>
      <c r="AI121" s="33" t="s">
        <v>641</v>
      </c>
      <c r="AJ121" s="34">
        <v>74678</v>
      </c>
      <c r="AK121" s="35">
        <v>42594</v>
      </c>
      <c r="AL121" s="24" t="s">
        <v>56</v>
      </c>
    </row>
    <row r="122" spans="1:38" s="16" customFormat="1" ht="15" customHeight="1" x14ac:dyDescent="0.25">
      <c r="A122" s="17">
        <v>121</v>
      </c>
      <c r="B122" s="17" t="s">
        <v>38</v>
      </c>
      <c r="C122" s="17" t="s">
        <v>39</v>
      </c>
      <c r="D122" s="18" t="s">
        <v>642</v>
      </c>
      <c r="E122" s="19" t="s">
        <v>628</v>
      </c>
      <c r="F122" s="19" t="s">
        <v>410</v>
      </c>
      <c r="G122" s="20">
        <v>9103750114</v>
      </c>
      <c r="H122" s="19"/>
      <c r="I122" s="19" t="s">
        <v>59</v>
      </c>
      <c r="J122" s="21" t="s">
        <v>44</v>
      </c>
      <c r="K122" s="21" t="s">
        <v>45</v>
      </c>
      <c r="L122" s="22" t="s">
        <v>643</v>
      </c>
      <c r="M122" s="22" t="s">
        <v>184</v>
      </c>
      <c r="N122" s="22" t="s">
        <v>62</v>
      </c>
      <c r="O122" s="23" t="s">
        <v>63</v>
      </c>
      <c r="P122" s="24" t="s">
        <v>644</v>
      </c>
      <c r="Q122" s="25" t="s">
        <v>545</v>
      </c>
      <c r="R122" s="27" t="s">
        <v>645</v>
      </c>
      <c r="S122" s="23" t="s">
        <v>51</v>
      </c>
      <c r="T122" s="23" t="s">
        <v>52</v>
      </c>
      <c r="U122" s="17">
        <v>3400</v>
      </c>
      <c r="V122" s="28">
        <f t="shared" si="8"/>
        <v>204000</v>
      </c>
      <c r="W122" s="17">
        <v>67.319999999999993</v>
      </c>
      <c r="X122" s="17">
        <v>250</v>
      </c>
      <c r="Y122" s="17">
        <v>0</v>
      </c>
      <c r="Z122" s="29">
        <v>0</v>
      </c>
      <c r="AA122" s="17" t="s">
        <v>53</v>
      </c>
      <c r="AB122" s="30">
        <f t="shared" si="4"/>
        <v>203682.68</v>
      </c>
      <c r="AC122" s="31">
        <f>VLOOKUP(D122,'[1]EPGC pivot'!E:Y,21,0)</f>
        <v>66.099999999999994</v>
      </c>
      <c r="AD122" s="52">
        <v>13463425.147999998</v>
      </c>
      <c r="AE122" s="17">
        <v>7683081</v>
      </c>
      <c r="AF122" s="21" t="s">
        <v>628</v>
      </c>
      <c r="AG122" s="17" t="s">
        <v>646</v>
      </c>
      <c r="AH122" s="21">
        <v>42606</v>
      </c>
      <c r="AI122" s="33" t="s">
        <v>647</v>
      </c>
      <c r="AJ122" s="34">
        <v>203850</v>
      </c>
      <c r="AK122" s="35">
        <v>42605</v>
      </c>
      <c r="AL122" s="24" t="s">
        <v>56</v>
      </c>
    </row>
    <row r="123" spans="1:38" s="16" customFormat="1" ht="15" customHeight="1" x14ac:dyDescent="0.25">
      <c r="A123" s="17">
        <v>122</v>
      </c>
      <c r="B123" s="17" t="s">
        <v>38</v>
      </c>
      <c r="C123" s="17" t="s">
        <v>39</v>
      </c>
      <c r="D123" s="18" t="s">
        <v>648</v>
      </c>
      <c r="E123" s="19" t="s">
        <v>628</v>
      </c>
      <c r="F123" s="19" t="s">
        <v>410</v>
      </c>
      <c r="G123" s="20">
        <v>9103750115</v>
      </c>
      <c r="H123" s="19">
        <v>42512</v>
      </c>
      <c r="I123" s="19" t="s">
        <v>59</v>
      </c>
      <c r="J123" s="21" t="s">
        <v>44</v>
      </c>
      <c r="K123" s="21" t="s">
        <v>45</v>
      </c>
      <c r="L123" s="22" t="s">
        <v>649</v>
      </c>
      <c r="M123" s="22" t="s">
        <v>650</v>
      </c>
      <c r="N123" s="22" t="s">
        <v>95</v>
      </c>
      <c r="O123" s="23" t="s">
        <v>63</v>
      </c>
      <c r="P123" s="24" t="s">
        <v>103</v>
      </c>
      <c r="Q123" s="25" t="s">
        <v>566</v>
      </c>
      <c r="R123" s="27" t="s">
        <v>651</v>
      </c>
      <c r="S123" s="23" t="s">
        <v>51</v>
      </c>
      <c r="T123" s="23" t="s">
        <v>52</v>
      </c>
      <c r="U123" s="17">
        <v>735.5999796892454</v>
      </c>
      <c r="V123" s="28">
        <f t="shared" si="8"/>
        <v>72434.53</v>
      </c>
      <c r="W123" s="17">
        <v>23.9</v>
      </c>
      <c r="X123" s="17">
        <v>2750</v>
      </c>
      <c r="Y123" s="17">
        <v>0</v>
      </c>
      <c r="Z123" s="29">
        <v>0</v>
      </c>
      <c r="AA123" s="17" t="s">
        <v>53</v>
      </c>
      <c r="AB123" s="30">
        <f t="shared" si="4"/>
        <v>69660.63</v>
      </c>
      <c r="AC123" s="31">
        <f>VLOOKUP(D123,'[1]EPGC pivot'!E:Y,21,0)</f>
        <v>66.099999999999994</v>
      </c>
      <c r="AD123" s="52">
        <v>4604567.6430000002</v>
      </c>
      <c r="AE123" s="17">
        <v>7683054</v>
      </c>
      <c r="AF123" s="21" t="s">
        <v>628</v>
      </c>
      <c r="AG123" s="17" t="s">
        <v>652</v>
      </c>
      <c r="AH123" s="21"/>
      <c r="AI123" s="56" t="s">
        <v>653</v>
      </c>
      <c r="AJ123" s="34">
        <v>72434.53</v>
      </c>
      <c r="AK123" s="35"/>
      <c r="AL123" s="24" t="s">
        <v>56</v>
      </c>
    </row>
    <row r="124" spans="1:38" s="16" customFormat="1" ht="15" customHeight="1" x14ac:dyDescent="0.25">
      <c r="A124" s="17">
        <v>123</v>
      </c>
      <c r="B124" s="17" t="s">
        <v>38</v>
      </c>
      <c r="C124" s="17" t="s">
        <v>39</v>
      </c>
      <c r="D124" s="18" t="s">
        <v>654</v>
      </c>
      <c r="E124" s="19" t="s">
        <v>655</v>
      </c>
      <c r="F124" s="19" t="s">
        <v>410</v>
      </c>
      <c r="G124" s="20">
        <v>9103750135</v>
      </c>
      <c r="H124" s="19"/>
      <c r="I124" s="19" t="s">
        <v>59</v>
      </c>
      <c r="J124" s="21" t="s">
        <v>44</v>
      </c>
      <c r="K124" s="21" t="s">
        <v>45</v>
      </c>
      <c r="L124" s="22" t="s">
        <v>656</v>
      </c>
      <c r="M124" s="22" t="s">
        <v>650</v>
      </c>
      <c r="N124" s="22" t="s">
        <v>171</v>
      </c>
      <c r="O124" s="23" t="s">
        <v>63</v>
      </c>
      <c r="P124" s="24" t="s">
        <v>657</v>
      </c>
      <c r="Q124" s="25" t="s">
        <v>535</v>
      </c>
      <c r="R124" s="27" t="s">
        <v>658</v>
      </c>
      <c r="S124" s="23" t="s">
        <v>51</v>
      </c>
      <c r="T124" s="23" t="s">
        <v>52</v>
      </c>
      <c r="U124" s="17">
        <v>85</v>
      </c>
      <c r="V124" s="28">
        <f t="shared" si="8"/>
        <v>15.299999999999999</v>
      </c>
      <c r="W124" s="17">
        <v>0.01</v>
      </c>
      <c r="X124" s="17">
        <v>5</v>
      </c>
      <c r="Y124" s="17">
        <v>0</v>
      </c>
      <c r="Z124" s="29">
        <v>0</v>
      </c>
      <c r="AA124" s="17" t="s">
        <v>53</v>
      </c>
      <c r="AB124" s="30">
        <f t="shared" si="4"/>
        <v>10.29</v>
      </c>
      <c r="AC124" s="31">
        <f>VLOOKUP(D124,'[1]EPGC pivot'!E:Y,21,0)</f>
        <v>66.349999999999994</v>
      </c>
      <c r="AD124" s="52">
        <v>682.74149999999986</v>
      </c>
      <c r="AE124" s="17">
        <v>7780982</v>
      </c>
      <c r="AF124" s="21" t="s">
        <v>659</v>
      </c>
      <c r="AG124" s="17"/>
      <c r="AH124" s="21"/>
      <c r="AI124" s="56" t="s">
        <v>660</v>
      </c>
      <c r="AJ124" s="34"/>
      <c r="AK124" s="35"/>
      <c r="AL124" s="24" t="s">
        <v>661</v>
      </c>
    </row>
    <row r="125" spans="1:38" s="16" customFormat="1" ht="15" customHeight="1" x14ac:dyDescent="0.25">
      <c r="A125" s="17">
        <v>124</v>
      </c>
      <c r="B125" s="17" t="s">
        <v>38</v>
      </c>
      <c r="C125" s="17" t="s">
        <v>39</v>
      </c>
      <c r="D125" s="18" t="s">
        <v>662</v>
      </c>
      <c r="E125" s="19" t="s">
        <v>655</v>
      </c>
      <c r="F125" s="19" t="s">
        <v>410</v>
      </c>
      <c r="G125" s="20">
        <v>9103750117</v>
      </c>
      <c r="H125" s="19"/>
      <c r="I125" s="19" t="s">
        <v>59</v>
      </c>
      <c r="J125" s="21" t="s">
        <v>44</v>
      </c>
      <c r="K125" s="21" t="s">
        <v>45</v>
      </c>
      <c r="L125" s="22" t="s">
        <v>663</v>
      </c>
      <c r="M125" s="22" t="s">
        <v>273</v>
      </c>
      <c r="N125" s="22" t="s">
        <v>130</v>
      </c>
      <c r="O125" s="23" t="s">
        <v>63</v>
      </c>
      <c r="P125" s="24" t="s">
        <v>664</v>
      </c>
      <c r="Q125" s="25" t="s">
        <v>506</v>
      </c>
      <c r="R125" s="27" t="s">
        <v>665</v>
      </c>
      <c r="S125" s="23" t="s">
        <v>51</v>
      </c>
      <c r="T125" s="23" t="s">
        <v>52</v>
      </c>
      <c r="U125" s="17">
        <v>3600</v>
      </c>
      <c r="V125" s="28">
        <f t="shared" si="8"/>
        <v>43200</v>
      </c>
      <c r="W125" s="17">
        <v>14.26</v>
      </c>
      <c r="X125" s="17">
        <v>1550</v>
      </c>
      <c r="Y125" s="17">
        <v>0</v>
      </c>
      <c r="Z125" s="29">
        <v>0</v>
      </c>
      <c r="AA125" s="17" t="s">
        <v>53</v>
      </c>
      <c r="AB125" s="30">
        <f t="shared" si="4"/>
        <v>41635.74</v>
      </c>
      <c r="AC125" s="31">
        <f>VLOOKUP(D125,'[1]EPGC pivot'!E:Y,21,0)</f>
        <v>66.099999999999994</v>
      </c>
      <c r="AD125" s="52">
        <v>2752122.4139999994</v>
      </c>
      <c r="AE125" s="17">
        <v>7708726</v>
      </c>
      <c r="AF125" s="21" t="s">
        <v>655</v>
      </c>
      <c r="AG125" s="57" t="s">
        <v>666</v>
      </c>
      <c r="AH125" s="57">
        <v>42783</v>
      </c>
      <c r="AI125" s="57" t="s">
        <v>667</v>
      </c>
      <c r="AJ125" s="34">
        <v>43200</v>
      </c>
      <c r="AK125" s="57">
        <v>42527</v>
      </c>
      <c r="AL125" s="24" t="s">
        <v>56</v>
      </c>
    </row>
    <row r="126" spans="1:38" s="16" customFormat="1" ht="15" customHeight="1" x14ac:dyDescent="0.25">
      <c r="A126" s="17">
        <v>125</v>
      </c>
      <c r="B126" s="17" t="s">
        <v>38</v>
      </c>
      <c r="C126" s="17" t="s">
        <v>39</v>
      </c>
      <c r="D126" s="18" t="s">
        <v>668</v>
      </c>
      <c r="E126" s="19" t="s">
        <v>655</v>
      </c>
      <c r="F126" s="19" t="s">
        <v>410</v>
      </c>
      <c r="G126" s="20">
        <v>9103750116</v>
      </c>
      <c r="H126" s="19"/>
      <c r="I126" s="19" t="s">
        <v>59</v>
      </c>
      <c r="J126" s="21" t="s">
        <v>44</v>
      </c>
      <c r="K126" s="21" t="s">
        <v>45</v>
      </c>
      <c r="L126" s="22" t="s">
        <v>482</v>
      </c>
      <c r="M126" s="22" t="s">
        <v>669</v>
      </c>
      <c r="N126" s="22" t="s">
        <v>95</v>
      </c>
      <c r="O126" s="23" t="s">
        <v>63</v>
      </c>
      <c r="P126" s="24" t="s">
        <v>670</v>
      </c>
      <c r="Q126" s="25" t="s">
        <v>535</v>
      </c>
      <c r="R126" s="27" t="s">
        <v>671</v>
      </c>
      <c r="S126" s="23" t="s">
        <v>51</v>
      </c>
      <c r="T126" s="23" t="s">
        <v>52</v>
      </c>
      <c r="U126" s="17">
        <v>4100</v>
      </c>
      <c r="V126" s="28">
        <f t="shared" si="8"/>
        <v>161458</v>
      </c>
      <c r="W126" s="17">
        <v>53.28</v>
      </c>
      <c r="X126" s="17">
        <v>2150</v>
      </c>
      <c r="Y126" s="17">
        <v>0</v>
      </c>
      <c r="Z126" s="29">
        <v>0</v>
      </c>
      <c r="AA126" s="17" t="s">
        <v>53</v>
      </c>
      <c r="AB126" s="30">
        <f t="shared" si="4"/>
        <v>159254.72</v>
      </c>
      <c r="AC126" s="31">
        <f>VLOOKUP(D126,'[1]EPGC pivot'!E:Y,21,0)</f>
        <v>66.099999999999994</v>
      </c>
      <c r="AD126" s="52">
        <v>10526736.991999999</v>
      </c>
      <c r="AE126" s="17">
        <v>7708709</v>
      </c>
      <c r="AF126" s="21" t="s">
        <v>655</v>
      </c>
      <c r="AG126" s="17" t="s">
        <v>672</v>
      </c>
      <c r="AH126" s="21">
        <v>42616</v>
      </c>
      <c r="AI126" s="33" t="s">
        <v>673</v>
      </c>
      <c r="AJ126" s="34">
        <v>161458</v>
      </c>
      <c r="AK126" s="35">
        <v>42551</v>
      </c>
      <c r="AL126" s="24" t="s">
        <v>56</v>
      </c>
    </row>
    <row r="127" spans="1:38" s="16" customFormat="1" ht="15" customHeight="1" x14ac:dyDescent="0.25">
      <c r="A127" s="17">
        <v>126</v>
      </c>
      <c r="B127" s="17" t="s">
        <v>38</v>
      </c>
      <c r="C127" s="17" t="s">
        <v>39</v>
      </c>
      <c r="D127" s="18" t="s">
        <v>674</v>
      </c>
      <c r="E127" s="19" t="s">
        <v>675</v>
      </c>
      <c r="F127" s="19" t="s">
        <v>410</v>
      </c>
      <c r="G127" s="20">
        <v>9103750118</v>
      </c>
      <c r="H127" s="19">
        <v>42513</v>
      </c>
      <c r="I127" s="19" t="s">
        <v>59</v>
      </c>
      <c r="J127" s="21" t="s">
        <v>44</v>
      </c>
      <c r="K127" s="21" t="s">
        <v>45</v>
      </c>
      <c r="L127" s="22" t="s">
        <v>656</v>
      </c>
      <c r="M127" s="22" t="s">
        <v>650</v>
      </c>
      <c r="N127" s="22" t="s">
        <v>171</v>
      </c>
      <c r="O127" s="23" t="s">
        <v>63</v>
      </c>
      <c r="P127" s="24" t="s">
        <v>103</v>
      </c>
      <c r="Q127" s="25" t="s">
        <v>566</v>
      </c>
      <c r="R127" s="27" t="s">
        <v>676</v>
      </c>
      <c r="S127" s="23" t="s">
        <v>51</v>
      </c>
      <c r="T127" s="23" t="s">
        <v>52</v>
      </c>
      <c r="U127" s="17">
        <v>550</v>
      </c>
      <c r="V127" s="28">
        <f t="shared" si="8"/>
        <v>53625</v>
      </c>
      <c r="W127" s="17">
        <v>17.7</v>
      </c>
      <c r="X127" s="17">
        <v>750</v>
      </c>
      <c r="Y127" s="17">
        <v>0</v>
      </c>
      <c r="Z127" s="29">
        <v>0</v>
      </c>
      <c r="AA127" s="17" t="s">
        <v>53</v>
      </c>
      <c r="AB127" s="30">
        <f t="shared" si="4"/>
        <v>52857.3</v>
      </c>
      <c r="AC127" s="31">
        <f>VLOOKUP(D127,'[1]EPGC pivot'!E:Y,21,0)</f>
        <v>66.099999999999994</v>
      </c>
      <c r="AD127" s="52">
        <v>3493867.53</v>
      </c>
      <c r="AE127" s="17">
        <v>7715894</v>
      </c>
      <c r="AF127" s="21" t="s">
        <v>675</v>
      </c>
      <c r="AG127" s="17" t="s">
        <v>677</v>
      </c>
      <c r="AH127" s="21">
        <v>42630</v>
      </c>
      <c r="AI127" s="33" t="s">
        <v>678</v>
      </c>
      <c r="AJ127" s="34">
        <v>53625</v>
      </c>
      <c r="AK127" s="35">
        <v>42577</v>
      </c>
      <c r="AL127" s="24" t="s">
        <v>56</v>
      </c>
    </row>
    <row r="128" spans="1:38" s="16" customFormat="1" ht="15" customHeight="1" x14ac:dyDescent="0.25">
      <c r="A128" s="17">
        <v>127</v>
      </c>
      <c r="B128" s="17" t="s">
        <v>38</v>
      </c>
      <c r="C128" s="17" t="s">
        <v>39</v>
      </c>
      <c r="D128" s="18" t="s">
        <v>679</v>
      </c>
      <c r="E128" s="19" t="s">
        <v>675</v>
      </c>
      <c r="F128" s="19" t="s">
        <v>410</v>
      </c>
      <c r="G128" s="22" t="s">
        <v>147</v>
      </c>
      <c r="H128" s="19"/>
      <c r="I128" s="19" t="s">
        <v>59</v>
      </c>
      <c r="J128" s="21" t="s">
        <v>44</v>
      </c>
      <c r="K128" s="21" t="s">
        <v>446</v>
      </c>
      <c r="L128" s="22"/>
      <c r="M128" s="48" t="s">
        <v>447</v>
      </c>
      <c r="N128" s="22"/>
      <c r="O128" s="23"/>
      <c r="P128" s="24"/>
      <c r="Q128" s="25"/>
      <c r="R128" s="27"/>
      <c r="S128" s="23"/>
      <c r="T128" s="23"/>
      <c r="U128" s="17"/>
      <c r="V128" s="28"/>
      <c r="W128" s="17"/>
      <c r="X128" s="17"/>
      <c r="Y128" s="17"/>
      <c r="Z128" s="29"/>
      <c r="AA128" s="17"/>
      <c r="AB128" s="30">
        <f t="shared" si="4"/>
        <v>0</v>
      </c>
      <c r="AC128" s="51">
        <v>66.099999999999994</v>
      </c>
      <c r="AD128" s="32"/>
      <c r="AE128" s="17" t="s">
        <v>147</v>
      </c>
      <c r="AF128" s="21"/>
      <c r="AG128" s="47" t="s">
        <v>147</v>
      </c>
      <c r="AH128" s="21"/>
      <c r="AI128" s="33"/>
      <c r="AJ128" s="34"/>
      <c r="AK128" s="35"/>
      <c r="AL128" s="22" t="s">
        <v>147</v>
      </c>
    </row>
    <row r="129" spans="1:38" s="16" customFormat="1" ht="15" customHeight="1" x14ac:dyDescent="0.25">
      <c r="A129" s="17">
        <v>128</v>
      </c>
      <c r="B129" s="17" t="s">
        <v>38</v>
      </c>
      <c r="C129" s="17" t="s">
        <v>39</v>
      </c>
      <c r="D129" s="18" t="s">
        <v>680</v>
      </c>
      <c r="E129" s="19" t="s">
        <v>675</v>
      </c>
      <c r="F129" s="19" t="s">
        <v>410</v>
      </c>
      <c r="G129" s="20">
        <v>9103750119</v>
      </c>
      <c r="H129" s="19"/>
      <c r="I129" s="19" t="s">
        <v>59</v>
      </c>
      <c r="J129" s="21" t="s">
        <v>44</v>
      </c>
      <c r="K129" s="21" t="s">
        <v>45</v>
      </c>
      <c r="L129" s="22" t="s">
        <v>60</v>
      </c>
      <c r="M129" s="22" t="s">
        <v>61</v>
      </c>
      <c r="N129" s="22" t="s">
        <v>62</v>
      </c>
      <c r="O129" s="23" t="s">
        <v>63</v>
      </c>
      <c r="P129" s="24" t="s">
        <v>681</v>
      </c>
      <c r="Q129" s="25" t="s">
        <v>545</v>
      </c>
      <c r="R129" s="27" t="s">
        <v>639</v>
      </c>
      <c r="S129" s="23" t="s">
        <v>51</v>
      </c>
      <c r="T129" s="23" t="s">
        <v>52</v>
      </c>
      <c r="U129" s="17">
        <v>3824</v>
      </c>
      <c r="V129" s="28">
        <f>U129*R129</f>
        <v>75447.520000000004</v>
      </c>
      <c r="W129" s="17">
        <v>24.9</v>
      </c>
      <c r="X129" s="17">
        <v>2000</v>
      </c>
      <c r="Y129" s="17">
        <v>0</v>
      </c>
      <c r="Z129" s="29">
        <v>0</v>
      </c>
      <c r="AA129" s="17" t="s">
        <v>53</v>
      </c>
      <c r="AB129" s="30">
        <f t="shared" si="4"/>
        <v>73422.62000000001</v>
      </c>
      <c r="AC129" s="31">
        <f>VLOOKUP(D129,'[1]EPGC pivot'!E:Y,21,0)</f>
        <v>66.099999999999994</v>
      </c>
      <c r="AD129" s="52">
        <v>4853235.182</v>
      </c>
      <c r="AE129" s="17">
        <v>7728180</v>
      </c>
      <c r="AF129" s="21" t="s">
        <v>675</v>
      </c>
      <c r="AG129" s="17" t="s">
        <v>682</v>
      </c>
      <c r="AH129" s="21">
        <v>42616</v>
      </c>
      <c r="AI129" s="33" t="s">
        <v>683</v>
      </c>
      <c r="AJ129" s="34">
        <v>75447</v>
      </c>
      <c r="AK129" s="35">
        <v>42594</v>
      </c>
      <c r="AL129" s="24" t="s">
        <v>56</v>
      </c>
    </row>
    <row r="130" spans="1:38" s="16" customFormat="1" ht="15" customHeight="1" x14ac:dyDescent="0.25">
      <c r="A130" s="17">
        <v>129</v>
      </c>
      <c r="B130" s="17" t="s">
        <v>38</v>
      </c>
      <c r="C130" s="17" t="s">
        <v>39</v>
      </c>
      <c r="D130" s="18" t="s">
        <v>684</v>
      </c>
      <c r="E130" s="19" t="s">
        <v>675</v>
      </c>
      <c r="F130" s="19" t="s">
        <v>410</v>
      </c>
      <c r="G130" s="20" t="s">
        <v>685</v>
      </c>
      <c r="H130" s="19"/>
      <c r="I130" s="19" t="s">
        <v>59</v>
      </c>
      <c r="J130" s="21" t="s">
        <v>44</v>
      </c>
      <c r="K130" s="21" t="s">
        <v>45</v>
      </c>
      <c r="L130" s="22" t="s">
        <v>686</v>
      </c>
      <c r="M130" s="22" t="s">
        <v>178</v>
      </c>
      <c r="N130" s="22" t="s">
        <v>88</v>
      </c>
      <c r="O130" s="23" t="s">
        <v>49</v>
      </c>
      <c r="P130" s="24" t="s">
        <v>687</v>
      </c>
      <c r="Q130" s="25" t="s">
        <v>545</v>
      </c>
      <c r="R130" s="27" t="s">
        <v>688</v>
      </c>
      <c r="S130" s="23" t="s">
        <v>51</v>
      </c>
      <c r="T130" s="23" t="s">
        <v>179</v>
      </c>
      <c r="U130" s="17">
        <v>134987</v>
      </c>
      <c r="V130" s="28">
        <f>U130*R130</f>
        <v>20311493.890000001</v>
      </c>
      <c r="W130" s="17">
        <v>0</v>
      </c>
      <c r="X130" s="17">
        <v>216808</v>
      </c>
      <c r="Y130" s="17">
        <v>0</v>
      </c>
      <c r="Z130" s="29">
        <v>608500.68000000005</v>
      </c>
      <c r="AA130" s="17" t="s">
        <v>53</v>
      </c>
      <c r="AB130" s="30">
        <f t="shared" ref="AB130:AB193" si="9">V130-W130-X130-Y130</f>
        <v>20094685.890000001</v>
      </c>
      <c r="AC130" s="31">
        <f>VLOOKUP(D130,'[1]EPGC pivot'!E:Y,21,0)</f>
        <v>1</v>
      </c>
      <c r="AD130" s="52">
        <v>20094685.890000001</v>
      </c>
      <c r="AE130" s="17">
        <v>7737249</v>
      </c>
      <c r="AF130" s="21" t="s">
        <v>689</v>
      </c>
      <c r="AG130" s="17" t="s">
        <v>690</v>
      </c>
      <c r="AH130" s="21">
        <v>42548</v>
      </c>
      <c r="AI130" s="33" t="s">
        <v>691</v>
      </c>
      <c r="AJ130" s="34">
        <v>20311493.890000001</v>
      </c>
      <c r="AK130" s="35">
        <v>42545</v>
      </c>
      <c r="AL130" s="24" t="s">
        <v>56</v>
      </c>
    </row>
    <row r="131" spans="1:38" s="16" customFormat="1" ht="15" customHeight="1" x14ac:dyDescent="0.25">
      <c r="A131" s="17">
        <v>130</v>
      </c>
      <c r="B131" s="17" t="s">
        <v>38</v>
      </c>
      <c r="C131" s="17" t="s">
        <v>39</v>
      </c>
      <c r="D131" s="18" t="s">
        <v>692</v>
      </c>
      <c r="E131" s="19" t="s">
        <v>689</v>
      </c>
      <c r="F131" s="19" t="s">
        <v>410</v>
      </c>
      <c r="G131" s="22" t="s">
        <v>147</v>
      </c>
      <c r="H131" s="19"/>
      <c r="I131" s="19" t="s">
        <v>59</v>
      </c>
      <c r="J131" s="21" t="s">
        <v>44</v>
      </c>
      <c r="K131" s="21" t="s">
        <v>446</v>
      </c>
      <c r="L131" s="22"/>
      <c r="M131" s="48" t="s">
        <v>447</v>
      </c>
      <c r="N131" s="22"/>
      <c r="O131" s="23"/>
      <c r="P131" s="24"/>
      <c r="Q131" s="25"/>
      <c r="R131" s="27"/>
      <c r="S131" s="23"/>
      <c r="T131" s="23"/>
      <c r="U131" s="17"/>
      <c r="V131" s="28"/>
      <c r="W131" s="17"/>
      <c r="X131" s="17"/>
      <c r="Y131" s="17"/>
      <c r="Z131" s="29"/>
      <c r="AA131" s="17"/>
      <c r="AB131" s="30">
        <f t="shared" si="9"/>
        <v>0</v>
      </c>
      <c r="AC131" s="51">
        <v>66.099999999999994</v>
      </c>
      <c r="AD131" s="32"/>
      <c r="AE131" s="17" t="s">
        <v>147</v>
      </c>
      <c r="AF131" s="21"/>
      <c r="AG131" s="47" t="s">
        <v>147</v>
      </c>
      <c r="AH131" s="21"/>
      <c r="AI131" s="33"/>
      <c r="AJ131" s="34"/>
      <c r="AK131" s="35"/>
      <c r="AL131" s="22" t="s">
        <v>147</v>
      </c>
    </row>
    <row r="132" spans="1:38" s="16" customFormat="1" ht="15" customHeight="1" x14ac:dyDescent="0.25">
      <c r="A132" s="17">
        <v>131</v>
      </c>
      <c r="B132" s="17" t="s">
        <v>38</v>
      </c>
      <c r="C132" s="17" t="s">
        <v>39</v>
      </c>
      <c r="D132" s="18" t="s">
        <v>693</v>
      </c>
      <c r="E132" s="19" t="s">
        <v>689</v>
      </c>
      <c r="F132" s="19" t="s">
        <v>410</v>
      </c>
      <c r="G132" s="20">
        <v>9103750120</v>
      </c>
      <c r="H132" s="19"/>
      <c r="I132" s="19" t="s">
        <v>59</v>
      </c>
      <c r="J132" s="21" t="s">
        <v>44</v>
      </c>
      <c r="K132" s="21" t="s">
        <v>45</v>
      </c>
      <c r="L132" s="22" t="s">
        <v>60</v>
      </c>
      <c r="M132" s="22" t="s">
        <v>61</v>
      </c>
      <c r="N132" s="22" t="s">
        <v>62</v>
      </c>
      <c r="O132" s="23" t="s">
        <v>63</v>
      </c>
      <c r="P132" s="24" t="s">
        <v>694</v>
      </c>
      <c r="Q132" s="25" t="s">
        <v>484</v>
      </c>
      <c r="R132" s="27" t="s">
        <v>695</v>
      </c>
      <c r="S132" s="23" t="s">
        <v>51</v>
      </c>
      <c r="T132" s="23" t="s">
        <v>52</v>
      </c>
      <c r="U132" s="17">
        <v>1216.9999448823237</v>
      </c>
      <c r="V132" s="28">
        <f>U132*R132</f>
        <v>66240.09</v>
      </c>
      <c r="W132" s="17">
        <v>21.86</v>
      </c>
      <c r="X132" s="17">
        <v>3675</v>
      </c>
      <c r="Y132" s="17">
        <v>0</v>
      </c>
      <c r="Z132" s="29">
        <v>0</v>
      </c>
      <c r="AA132" s="17" t="s">
        <v>53</v>
      </c>
      <c r="AB132" s="30">
        <f t="shared" si="9"/>
        <v>62543.229999999996</v>
      </c>
      <c r="AC132" s="31">
        <f>VLOOKUP(D132,'[1]EPGC pivot'!E:Y,21,0)</f>
        <v>66.099999999999994</v>
      </c>
      <c r="AD132" s="52">
        <v>4134107.5029999996</v>
      </c>
      <c r="AE132" s="17">
        <v>7747681</v>
      </c>
      <c r="AF132" s="21" t="s">
        <v>689</v>
      </c>
      <c r="AG132" s="17" t="s">
        <v>696</v>
      </c>
      <c r="AH132" s="21">
        <v>42616</v>
      </c>
      <c r="AI132" s="33" t="s">
        <v>697</v>
      </c>
      <c r="AJ132" s="34">
        <v>66240</v>
      </c>
      <c r="AK132" s="35">
        <v>42600</v>
      </c>
      <c r="AL132" s="24" t="s">
        <v>56</v>
      </c>
    </row>
    <row r="133" spans="1:38" s="16" customFormat="1" ht="15" customHeight="1" x14ac:dyDescent="0.25">
      <c r="A133" s="17">
        <v>132</v>
      </c>
      <c r="B133" s="17" t="s">
        <v>38</v>
      </c>
      <c r="C133" s="17" t="s">
        <v>39</v>
      </c>
      <c r="D133" s="18" t="s">
        <v>698</v>
      </c>
      <c r="E133" s="19" t="s">
        <v>689</v>
      </c>
      <c r="F133" s="19" t="s">
        <v>410</v>
      </c>
      <c r="G133" s="20" t="s">
        <v>685</v>
      </c>
      <c r="H133" s="19"/>
      <c r="I133" s="19" t="s">
        <v>59</v>
      </c>
      <c r="J133" s="21" t="s">
        <v>44</v>
      </c>
      <c r="K133" s="21" t="s">
        <v>45</v>
      </c>
      <c r="L133" s="22" t="s">
        <v>686</v>
      </c>
      <c r="M133" s="22" t="s">
        <v>178</v>
      </c>
      <c r="N133" s="22" t="s">
        <v>88</v>
      </c>
      <c r="O133" s="23" t="s">
        <v>49</v>
      </c>
      <c r="P133" s="24" t="s">
        <v>699</v>
      </c>
      <c r="Q133" s="25" t="s">
        <v>545</v>
      </c>
      <c r="R133" s="27" t="s">
        <v>700</v>
      </c>
      <c r="S133" s="23" t="s">
        <v>51</v>
      </c>
      <c r="T133" s="23" t="s">
        <v>179</v>
      </c>
      <c r="U133" s="17">
        <v>134987</v>
      </c>
      <c r="V133" s="28">
        <f>U133*R133</f>
        <v>7634864.7200000007</v>
      </c>
      <c r="W133" s="17">
        <v>0</v>
      </c>
      <c r="X133" s="17">
        <v>81303</v>
      </c>
      <c r="Y133" s="17">
        <v>0</v>
      </c>
      <c r="Z133" s="29">
        <v>228728.64</v>
      </c>
      <c r="AA133" s="17" t="s">
        <v>53</v>
      </c>
      <c r="AB133" s="30">
        <f t="shared" si="9"/>
        <v>7553561.7200000007</v>
      </c>
      <c r="AC133" s="31">
        <f>VLOOKUP(D133,'[1]EPGC pivot'!E:Y,21,0)</f>
        <v>1</v>
      </c>
      <c r="AD133" s="52">
        <v>7553561.7200000007</v>
      </c>
      <c r="AE133" s="17">
        <v>7755748</v>
      </c>
      <c r="AF133" s="21" t="s">
        <v>689</v>
      </c>
      <c r="AG133" s="17" t="s">
        <v>701</v>
      </c>
      <c r="AH133" s="21">
        <v>42548</v>
      </c>
      <c r="AI133" s="33" t="s">
        <v>691</v>
      </c>
      <c r="AJ133" s="34">
        <v>7592959.1500000004</v>
      </c>
      <c r="AK133" s="35">
        <v>42545</v>
      </c>
      <c r="AL133" s="24" t="s">
        <v>56</v>
      </c>
    </row>
    <row r="134" spans="1:38" s="16" customFormat="1" ht="15" customHeight="1" x14ac:dyDescent="0.25">
      <c r="A134" s="17">
        <v>133</v>
      </c>
      <c r="B134" s="17" t="s">
        <v>38</v>
      </c>
      <c r="C134" s="17" t="s">
        <v>39</v>
      </c>
      <c r="D134" s="18" t="s">
        <v>702</v>
      </c>
      <c r="E134" s="19" t="s">
        <v>689</v>
      </c>
      <c r="F134" s="19" t="s">
        <v>410</v>
      </c>
      <c r="G134" s="20">
        <v>9103750124</v>
      </c>
      <c r="H134" s="19"/>
      <c r="I134" s="19" t="s">
        <v>59</v>
      </c>
      <c r="J134" s="21" t="s">
        <v>44</v>
      </c>
      <c r="K134" s="21" t="s">
        <v>45</v>
      </c>
      <c r="L134" s="22" t="s">
        <v>703</v>
      </c>
      <c r="M134" s="22" t="s">
        <v>704</v>
      </c>
      <c r="N134" s="22" t="s">
        <v>88</v>
      </c>
      <c r="O134" s="23" t="s">
        <v>49</v>
      </c>
      <c r="P134" s="24" t="s">
        <v>705</v>
      </c>
      <c r="Q134" s="25" t="s">
        <v>706</v>
      </c>
      <c r="R134" s="27" t="s">
        <v>707</v>
      </c>
      <c r="S134" s="23" t="s">
        <v>51</v>
      </c>
      <c r="T134" s="23" t="s">
        <v>52</v>
      </c>
      <c r="U134" s="17">
        <v>2000</v>
      </c>
      <c r="V134" s="28">
        <f>U134*R134</f>
        <v>32000</v>
      </c>
      <c r="W134" s="17">
        <v>0</v>
      </c>
      <c r="X134" s="17">
        <v>50</v>
      </c>
      <c r="Y134" s="17">
        <v>0</v>
      </c>
      <c r="Z134" s="29">
        <v>0</v>
      </c>
      <c r="AA134" s="17" t="s">
        <v>53</v>
      </c>
      <c r="AB134" s="30">
        <f t="shared" si="9"/>
        <v>31950</v>
      </c>
      <c r="AC134" s="31">
        <f>VLOOKUP(D134,'[1]EPGC pivot'!E:Y,21,0)</f>
        <v>66.099999999999994</v>
      </c>
      <c r="AD134" s="52">
        <v>2111895</v>
      </c>
      <c r="AE134" s="17">
        <v>7755728</v>
      </c>
      <c r="AF134" s="21" t="s">
        <v>689</v>
      </c>
      <c r="AG134" s="17" t="s">
        <v>708</v>
      </c>
      <c r="AH134" s="21">
        <v>42616</v>
      </c>
      <c r="AI134" s="33" t="s">
        <v>709</v>
      </c>
      <c r="AJ134" s="34">
        <v>44162</v>
      </c>
      <c r="AK134" s="35"/>
      <c r="AL134" s="58" t="s">
        <v>710</v>
      </c>
    </row>
    <row r="135" spans="1:38" s="16" customFormat="1" ht="15" customHeight="1" x14ac:dyDescent="0.25">
      <c r="A135" s="17">
        <v>134</v>
      </c>
      <c r="B135" s="17" t="s">
        <v>38</v>
      </c>
      <c r="C135" s="17" t="s">
        <v>39</v>
      </c>
      <c r="D135" s="18" t="s">
        <v>711</v>
      </c>
      <c r="E135" s="19" t="s">
        <v>689</v>
      </c>
      <c r="F135" s="19" t="s">
        <v>410</v>
      </c>
      <c r="G135" s="20">
        <v>9103750121</v>
      </c>
      <c r="H135" s="19"/>
      <c r="I135" s="19" t="s">
        <v>59</v>
      </c>
      <c r="J135" s="21" t="s">
        <v>44</v>
      </c>
      <c r="K135" s="21" t="s">
        <v>45</v>
      </c>
      <c r="L135" s="22" t="s">
        <v>712</v>
      </c>
      <c r="M135" s="22" t="s">
        <v>374</v>
      </c>
      <c r="N135" s="22" t="s">
        <v>130</v>
      </c>
      <c r="O135" s="23" t="s">
        <v>63</v>
      </c>
      <c r="P135" s="24" t="s">
        <v>713</v>
      </c>
      <c r="Q135" s="25" t="s">
        <v>615</v>
      </c>
      <c r="R135" s="27" t="s">
        <v>714</v>
      </c>
      <c r="S135" s="23" t="s">
        <v>51</v>
      </c>
      <c r="T135" s="23" t="s">
        <v>52</v>
      </c>
      <c r="U135" s="17">
        <v>1275</v>
      </c>
      <c r="V135" s="28">
        <f>U135*R135</f>
        <v>25143</v>
      </c>
      <c r="W135" s="17">
        <v>8.3000000000000007</v>
      </c>
      <c r="X135" s="17">
        <v>375</v>
      </c>
      <c r="Y135" s="17">
        <v>0</v>
      </c>
      <c r="Z135" s="29">
        <v>0</v>
      </c>
      <c r="AA135" s="17" t="s">
        <v>53</v>
      </c>
      <c r="AB135" s="30">
        <f t="shared" si="9"/>
        <v>24759.7</v>
      </c>
      <c r="AC135" s="31">
        <f>VLOOKUP(D135,'[1]EPGC pivot'!E:Y,21,0)</f>
        <v>66.099999999999994</v>
      </c>
      <c r="AD135" s="52">
        <v>1636616.17</v>
      </c>
      <c r="AE135" s="17">
        <v>7756110</v>
      </c>
      <c r="AF135" s="21" t="s">
        <v>689</v>
      </c>
      <c r="AG135" s="57" t="s">
        <v>715</v>
      </c>
      <c r="AH135" s="57">
        <v>42783</v>
      </c>
      <c r="AI135" s="57" t="s">
        <v>716</v>
      </c>
      <c r="AJ135" s="34">
        <v>25143</v>
      </c>
      <c r="AK135" s="57">
        <v>42527</v>
      </c>
      <c r="AL135" s="24" t="s">
        <v>56</v>
      </c>
    </row>
    <row r="136" spans="1:38" s="16" customFormat="1" ht="15" customHeight="1" x14ac:dyDescent="0.25">
      <c r="A136" s="17">
        <v>135</v>
      </c>
      <c r="B136" s="17" t="s">
        <v>38</v>
      </c>
      <c r="C136" s="17" t="s">
        <v>39</v>
      </c>
      <c r="D136" s="18" t="s">
        <v>717</v>
      </c>
      <c r="E136" s="19" t="s">
        <v>659</v>
      </c>
      <c r="F136" s="19" t="s">
        <v>410</v>
      </c>
      <c r="G136" s="22" t="s">
        <v>147</v>
      </c>
      <c r="H136" s="19"/>
      <c r="I136" s="19" t="s">
        <v>59</v>
      </c>
      <c r="J136" s="21" t="s">
        <v>44</v>
      </c>
      <c r="K136" s="21" t="s">
        <v>446</v>
      </c>
      <c r="L136" s="22"/>
      <c r="M136" s="48" t="s">
        <v>447</v>
      </c>
      <c r="N136" s="22"/>
      <c r="O136" s="23"/>
      <c r="P136" s="24"/>
      <c r="Q136" s="25"/>
      <c r="R136" s="27"/>
      <c r="S136" s="23"/>
      <c r="T136" s="23"/>
      <c r="U136" s="17"/>
      <c r="V136" s="28"/>
      <c r="W136" s="17"/>
      <c r="X136" s="17"/>
      <c r="Y136" s="17"/>
      <c r="Z136" s="29"/>
      <c r="AA136" s="17"/>
      <c r="AB136" s="30">
        <f t="shared" si="9"/>
        <v>0</v>
      </c>
      <c r="AC136" s="51">
        <v>66.349999999999994</v>
      </c>
      <c r="AD136" s="32"/>
      <c r="AE136" s="17" t="s">
        <v>147</v>
      </c>
      <c r="AF136" s="21"/>
      <c r="AG136" s="47" t="s">
        <v>147</v>
      </c>
      <c r="AH136" s="21"/>
      <c r="AI136" s="33"/>
      <c r="AJ136" s="34"/>
      <c r="AK136" s="35"/>
      <c r="AL136" s="22" t="s">
        <v>147</v>
      </c>
    </row>
    <row r="137" spans="1:38" s="16" customFormat="1" ht="15" customHeight="1" x14ac:dyDescent="0.25">
      <c r="A137" s="17">
        <v>136</v>
      </c>
      <c r="B137" s="17" t="s">
        <v>38</v>
      </c>
      <c r="C137" s="17" t="s">
        <v>39</v>
      </c>
      <c r="D137" s="18" t="s">
        <v>718</v>
      </c>
      <c r="E137" s="19" t="s">
        <v>659</v>
      </c>
      <c r="F137" s="19" t="s">
        <v>410</v>
      </c>
      <c r="G137" s="22" t="s">
        <v>147</v>
      </c>
      <c r="H137" s="19"/>
      <c r="I137" s="19" t="s">
        <v>59</v>
      </c>
      <c r="J137" s="21" t="s">
        <v>44</v>
      </c>
      <c r="K137" s="21" t="s">
        <v>446</v>
      </c>
      <c r="L137" s="22"/>
      <c r="M137" s="48" t="s">
        <v>447</v>
      </c>
      <c r="N137" s="22"/>
      <c r="O137" s="23"/>
      <c r="P137" s="24"/>
      <c r="Q137" s="25"/>
      <c r="R137" s="27"/>
      <c r="S137" s="23"/>
      <c r="T137" s="23"/>
      <c r="U137" s="17"/>
      <c r="V137" s="28"/>
      <c r="W137" s="17"/>
      <c r="X137" s="17"/>
      <c r="Y137" s="17"/>
      <c r="Z137" s="29"/>
      <c r="AA137" s="17"/>
      <c r="AB137" s="30">
        <f t="shared" si="9"/>
        <v>0</v>
      </c>
      <c r="AC137" s="51">
        <v>66.349999999999994</v>
      </c>
      <c r="AD137" s="32"/>
      <c r="AE137" s="17" t="s">
        <v>147</v>
      </c>
      <c r="AF137" s="21"/>
      <c r="AG137" s="47" t="s">
        <v>147</v>
      </c>
      <c r="AH137" s="21"/>
      <c r="AI137" s="33"/>
      <c r="AJ137" s="34"/>
      <c r="AK137" s="35"/>
      <c r="AL137" s="22" t="s">
        <v>147</v>
      </c>
    </row>
    <row r="138" spans="1:38" s="16" customFormat="1" ht="15" customHeight="1" x14ac:dyDescent="0.25">
      <c r="A138" s="17">
        <v>137</v>
      </c>
      <c r="B138" s="17" t="s">
        <v>38</v>
      </c>
      <c r="C138" s="17" t="s">
        <v>39</v>
      </c>
      <c r="D138" s="18" t="s">
        <v>719</v>
      </c>
      <c r="E138" s="19" t="s">
        <v>659</v>
      </c>
      <c r="F138" s="19" t="s">
        <v>410</v>
      </c>
      <c r="G138" s="20">
        <v>9103750125</v>
      </c>
      <c r="H138" s="19"/>
      <c r="I138" s="19" t="s">
        <v>59</v>
      </c>
      <c r="J138" s="21" t="s">
        <v>44</v>
      </c>
      <c r="K138" s="21" t="s">
        <v>45</v>
      </c>
      <c r="L138" s="22" t="s">
        <v>720</v>
      </c>
      <c r="M138" s="22" t="s">
        <v>721</v>
      </c>
      <c r="N138" s="22" t="s">
        <v>722</v>
      </c>
      <c r="O138" s="23" t="s">
        <v>63</v>
      </c>
      <c r="P138" s="24" t="s">
        <v>723</v>
      </c>
      <c r="Q138" s="25" t="s">
        <v>545</v>
      </c>
      <c r="R138" s="27" t="s">
        <v>724</v>
      </c>
      <c r="S138" s="23" t="s">
        <v>51</v>
      </c>
      <c r="T138" s="23" t="s">
        <v>52</v>
      </c>
      <c r="U138" s="17">
        <v>4350</v>
      </c>
      <c r="V138" s="28">
        <f t="shared" ref="V138:V144" si="10">U138*R138</f>
        <v>15660</v>
      </c>
      <c r="W138" s="17">
        <v>5.17</v>
      </c>
      <c r="X138" s="17">
        <v>150</v>
      </c>
      <c r="Y138" s="17">
        <v>0</v>
      </c>
      <c r="Z138" s="29">
        <v>0</v>
      </c>
      <c r="AA138" s="17" t="s">
        <v>53</v>
      </c>
      <c r="AB138" s="30">
        <f t="shared" si="9"/>
        <v>15504.83</v>
      </c>
      <c r="AC138" s="31">
        <f>VLOOKUP(D138,'[1]EPGC pivot'!E:Y,21,0)</f>
        <v>66.349999999999994</v>
      </c>
      <c r="AD138" s="52">
        <v>1028745.4704999999</v>
      </c>
      <c r="AE138" s="17">
        <v>7775185</v>
      </c>
      <c r="AF138" s="21" t="s">
        <v>659</v>
      </c>
      <c r="AG138" s="17" t="s">
        <v>725</v>
      </c>
      <c r="AH138" s="21">
        <v>42737</v>
      </c>
      <c r="AI138" s="21" t="s">
        <v>726</v>
      </c>
      <c r="AJ138" s="29">
        <v>15660</v>
      </c>
      <c r="AK138" s="21">
        <v>42506</v>
      </c>
      <c r="AL138" s="24" t="s">
        <v>56</v>
      </c>
    </row>
    <row r="139" spans="1:38" s="16" customFormat="1" ht="15" customHeight="1" x14ac:dyDescent="0.25">
      <c r="A139" s="17">
        <v>138</v>
      </c>
      <c r="B139" s="17" t="s">
        <v>38</v>
      </c>
      <c r="C139" s="17" t="s">
        <v>39</v>
      </c>
      <c r="D139" s="18" t="s">
        <v>727</v>
      </c>
      <c r="E139" s="19" t="s">
        <v>659</v>
      </c>
      <c r="F139" s="19" t="s">
        <v>410</v>
      </c>
      <c r="G139" s="20">
        <v>9103750126</v>
      </c>
      <c r="H139" s="19"/>
      <c r="I139" s="19" t="s">
        <v>59</v>
      </c>
      <c r="J139" s="21" t="s">
        <v>44</v>
      </c>
      <c r="K139" s="21" t="s">
        <v>45</v>
      </c>
      <c r="L139" s="22" t="s">
        <v>728</v>
      </c>
      <c r="M139" s="22" t="s">
        <v>374</v>
      </c>
      <c r="N139" s="22" t="s">
        <v>95</v>
      </c>
      <c r="O139" s="23" t="s">
        <v>63</v>
      </c>
      <c r="P139" s="24" t="s">
        <v>729</v>
      </c>
      <c r="Q139" s="25" t="s">
        <v>506</v>
      </c>
      <c r="R139" s="27" t="s">
        <v>730</v>
      </c>
      <c r="S139" s="23" t="s">
        <v>51</v>
      </c>
      <c r="T139" s="23" t="s">
        <v>52</v>
      </c>
      <c r="U139" s="17">
        <v>1520</v>
      </c>
      <c r="V139" s="28">
        <f t="shared" si="10"/>
        <v>1064</v>
      </c>
      <c r="W139" s="17">
        <v>0.35</v>
      </c>
      <c r="X139" s="17">
        <v>50</v>
      </c>
      <c r="Y139" s="17">
        <v>0</v>
      </c>
      <c r="Z139" s="29">
        <v>0</v>
      </c>
      <c r="AA139" s="17" t="s">
        <v>53</v>
      </c>
      <c r="AB139" s="30">
        <f t="shared" si="9"/>
        <v>1013.6500000000001</v>
      </c>
      <c r="AC139" s="31">
        <f>VLOOKUP(D139,'[1]EPGC pivot'!E:Y,21,0)</f>
        <v>66.349999999999994</v>
      </c>
      <c r="AD139" s="52">
        <v>67255.677500000005</v>
      </c>
      <c r="AE139" s="41">
        <v>7775225</v>
      </c>
      <c r="AF139" s="21" t="s">
        <v>659</v>
      </c>
      <c r="AG139" s="17" t="s">
        <v>731</v>
      </c>
      <c r="AH139" s="21">
        <v>42636</v>
      </c>
      <c r="AI139" s="33" t="s">
        <v>732</v>
      </c>
      <c r="AJ139" s="34">
        <v>1013.65</v>
      </c>
      <c r="AK139" s="35">
        <v>42635</v>
      </c>
      <c r="AL139" s="24" t="s">
        <v>56</v>
      </c>
    </row>
    <row r="140" spans="1:38" s="16" customFormat="1" ht="15" customHeight="1" x14ac:dyDescent="0.25">
      <c r="A140" s="17">
        <v>139</v>
      </c>
      <c r="B140" s="17" t="s">
        <v>38</v>
      </c>
      <c r="C140" s="17" t="s">
        <v>39</v>
      </c>
      <c r="D140" s="18" t="s">
        <v>733</v>
      </c>
      <c r="E140" s="19" t="s">
        <v>659</v>
      </c>
      <c r="F140" s="19" t="s">
        <v>410</v>
      </c>
      <c r="G140" s="20">
        <v>9103750127</v>
      </c>
      <c r="H140" s="19"/>
      <c r="I140" s="19" t="s">
        <v>59</v>
      </c>
      <c r="J140" s="21" t="s">
        <v>44</v>
      </c>
      <c r="K140" s="21" t="s">
        <v>45</v>
      </c>
      <c r="L140" s="22" t="s">
        <v>734</v>
      </c>
      <c r="M140" s="22" t="s">
        <v>597</v>
      </c>
      <c r="N140" s="22" t="s">
        <v>62</v>
      </c>
      <c r="O140" s="23" t="s">
        <v>63</v>
      </c>
      <c r="P140" s="24" t="s">
        <v>735</v>
      </c>
      <c r="Q140" s="25" t="s">
        <v>545</v>
      </c>
      <c r="R140" s="27" t="s">
        <v>736</v>
      </c>
      <c r="S140" s="23" t="s">
        <v>51</v>
      </c>
      <c r="T140" s="23" t="s">
        <v>52</v>
      </c>
      <c r="U140" s="17">
        <v>1385</v>
      </c>
      <c r="V140" s="28">
        <f t="shared" si="10"/>
        <v>54015</v>
      </c>
      <c r="W140" s="17">
        <v>17.82</v>
      </c>
      <c r="X140" s="17">
        <v>1734</v>
      </c>
      <c r="Y140" s="17">
        <v>0</v>
      </c>
      <c r="Z140" s="29">
        <v>0</v>
      </c>
      <c r="AA140" s="17" t="s">
        <v>53</v>
      </c>
      <c r="AB140" s="30">
        <f t="shared" si="9"/>
        <v>52263.18</v>
      </c>
      <c r="AC140" s="31">
        <f>VLOOKUP(D140,'[1]EPGC pivot'!E:Y,21,0)</f>
        <v>66.349999999999994</v>
      </c>
      <c r="AD140" s="52">
        <v>3467661.9929999998</v>
      </c>
      <c r="AE140" s="17">
        <v>7779788</v>
      </c>
      <c r="AF140" s="21" t="s">
        <v>659</v>
      </c>
      <c r="AG140" s="17" t="s">
        <v>737</v>
      </c>
      <c r="AH140" s="21">
        <v>42616</v>
      </c>
      <c r="AI140" s="33" t="s">
        <v>738</v>
      </c>
      <c r="AJ140" s="34">
        <v>54015</v>
      </c>
      <c r="AK140" s="35">
        <v>42594</v>
      </c>
      <c r="AL140" s="24" t="s">
        <v>56</v>
      </c>
    </row>
    <row r="141" spans="1:38" s="16" customFormat="1" ht="15" customHeight="1" x14ac:dyDescent="0.25">
      <c r="A141" s="17">
        <v>140</v>
      </c>
      <c r="B141" s="17" t="s">
        <v>38</v>
      </c>
      <c r="C141" s="17" t="s">
        <v>39</v>
      </c>
      <c r="D141" s="18" t="s">
        <v>739</v>
      </c>
      <c r="E141" s="19" t="s">
        <v>659</v>
      </c>
      <c r="F141" s="19" t="s">
        <v>410</v>
      </c>
      <c r="G141" s="20" t="s">
        <v>740</v>
      </c>
      <c r="H141" s="19"/>
      <c r="I141" s="19" t="s">
        <v>59</v>
      </c>
      <c r="J141" s="21" t="s">
        <v>44</v>
      </c>
      <c r="K141" s="21" t="s">
        <v>45</v>
      </c>
      <c r="L141" s="22" t="s">
        <v>741</v>
      </c>
      <c r="M141" s="22" t="s">
        <v>206</v>
      </c>
      <c r="N141" s="22" t="s">
        <v>171</v>
      </c>
      <c r="O141" s="23" t="s">
        <v>49</v>
      </c>
      <c r="P141" s="24" t="s">
        <v>742</v>
      </c>
      <c r="Q141" s="25" t="s">
        <v>545</v>
      </c>
      <c r="R141" s="27" t="s">
        <v>665</v>
      </c>
      <c r="S141" s="23" t="s">
        <v>51</v>
      </c>
      <c r="T141" s="23" t="s">
        <v>52</v>
      </c>
      <c r="U141" s="17">
        <v>1360</v>
      </c>
      <c r="V141" s="28">
        <f t="shared" si="10"/>
        <v>16320</v>
      </c>
      <c r="W141" s="17">
        <v>0</v>
      </c>
      <c r="X141" s="17">
        <v>450</v>
      </c>
      <c r="Y141" s="17">
        <v>0</v>
      </c>
      <c r="Z141" s="29">
        <v>0</v>
      </c>
      <c r="AA141" s="17" t="s">
        <v>53</v>
      </c>
      <c r="AB141" s="30">
        <f t="shared" si="9"/>
        <v>15870</v>
      </c>
      <c r="AC141" s="31">
        <f>VLOOKUP(D141,'[1]EPGC pivot'!E:Y,21,0)</f>
        <v>66.349999999999994</v>
      </c>
      <c r="AD141" s="52">
        <v>1052974.5</v>
      </c>
      <c r="AE141" s="17">
        <v>7784880</v>
      </c>
      <c r="AF141" s="21" t="s">
        <v>743</v>
      </c>
      <c r="AG141" s="17" t="s">
        <v>744</v>
      </c>
      <c r="AH141" s="21">
        <v>42738</v>
      </c>
      <c r="AI141" s="21" t="s">
        <v>745</v>
      </c>
      <c r="AJ141" s="29">
        <v>16320</v>
      </c>
      <c r="AK141" s="21">
        <v>42590</v>
      </c>
      <c r="AL141" s="24" t="s">
        <v>56</v>
      </c>
    </row>
    <row r="142" spans="1:38" s="16" customFormat="1" ht="15" customHeight="1" x14ac:dyDescent="0.25">
      <c r="A142" s="17">
        <v>141</v>
      </c>
      <c r="B142" s="17" t="s">
        <v>38</v>
      </c>
      <c r="C142" s="17" t="s">
        <v>39</v>
      </c>
      <c r="D142" s="18" t="s">
        <v>746</v>
      </c>
      <c r="E142" s="19" t="s">
        <v>659</v>
      </c>
      <c r="F142" s="19" t="s">
        <v>410</v>
      </c>
      <c r="G142" s="20" t="s">
        <v>740</v>
      </c>
      <c r="H142" s="19"/>
      <c r="I142" s="19" t="s">
        <v>59</v>
      </c>
      <c r="J142" s="21" t="s">
        <v>44</v>
      </c>
      <c r="K142" s="21" t="s">
        <v>45</v>
      </c>
      <c r="L142" s="22" t="s">
        <v>741</v>
      </c>
      <c r="M142" s="22" t="s">
        <v>206</v>
      </c>
      <c r="N142" s="22" t="s">
        <v>171</v>
      </c>
      <c r="O142" s="23" t="s">
        <v>49</v>
      </c>
      <c r="P142" s="24" t="s">
        <v>747</v>
      </c>
      <c r="Q142" s="25" t="s">
        <v>748</v>
      </c>
      <c r="R142" s="27" t="s">
        <v>749</v>
      </c>
      <c r="S142" s="23" t="s">
        <v>51</v>
      </c>
      <c r="T142" s="23" t="s">
        <v>52</v>
      </c>
      <c r="U142" s="17">
        <v>1365.0602409638554</v>
      </c>
      <c r="V142" s="28">
        <f t="shared" si="10"/>
        <v>16995</v>
      </c>
      <c r="W142" s="17">
        <v>0</v>
      </c>
      <c r="X142" s="17">
        <v>450</v>
      </c>
      <c r="Y142" s="17">
        <v>0</v>
      </c>
      <c r="Z142" s="29">
        <v>0</v>
      </c>
      <c r="AA142" s="17" t="s">
        <v>53</v>
      </c>
      <c r="AB142" s="30">
        <f t="shared" si="9"/>
        <v>16545</v>
      </c>
      <c r="AC142" s="31">
        <f>VLOOKUP(D142,'[1]EPGC pivot'!E:Y,21,0)</f>
        <v>66.349999999999994</v>
      </c>
      <c r="AD142" s="52">
        <v>1097760.75</v>
      </c>
      <c r="AE142" s="17">
        <v>7784886</v>
      </c>
      <c r="AF142" s="21" t="s">
        <v>743</v>
      </c>
      <c r="AG142" s="17" t="s">
        <v>750</v>
      </c>
      <c r="AH142" s="21">
        <v>42738</v>
      </c>
      <c r="AI142" s="21" t="s">
        <v>745</v>
      </c>
      <c r="AJ142" s="29">
        <v>16995</v>
      </c>
      <c r="AK142" s="21">
        <v>42590</v>
      </c>
      <c r="AL142" s="24" t="s">
        <v>56</v>
      </c>
    </row>
    <row r="143" spans="1:38" s="16" customFormat="1" ht="15" customHeight="1" x14ac:dyDescent="0.25">
      <c r="A143" s="17">
        <v>142</v>
      </c>
      <c r="B143" s="17" t="s">
        <v>38</v>
      </c>
      <c r="C143" s="17" t="s">
        <v>39</v>
      </c>
      <c r="D143" s="18" t="s">
        <v>751</v>
      </c>
      <c r="E143" s="19" t="s">
        <v>659</v>
      </c>
      <c r="F143" s="19" t="s">
        <v>410</v>
      </c>
      <c r="G143" s="20">
        <v>9103750130</v>
      </c>
      <c r="H143" s="19"/>
      <c r="I143" s="19" t="s">
        <v>59</v>
      </c>
      <c r="J143" s="21" t="s">
        <v>44</v>
      </c>
      <c r="K143" s="21" t="s">
        <v>45</v>
      </c>
      <c r="L143" s="22" t="s">
        <v>293</v>
      </c>
      <c r="M143" s="22" t="s">
        <v>178</v>
      </c>
      <c r="N143" s="22" t="s">
        <v>722</v>
      </c>
      <c r="O143" s="23" t="s">
        <v>49</v>
      </c>
      <c r="P143" s="24" t="s">
        <v>752</v>
      </c>
      <c r="Q143" s="25" t="s">
        <v>615</v>
      </c>
      <c r="R143" s="27" t="s">
        <v>753</v>
      </c>
      <c r="S143" s="23" t="s">
        <v>51</v>
      </c>
      <c r="T143" s="23" t="s">
        <v>179</v>
      </c>
      <c r="U143" s="17">
        <v>78638</v>
      </c>
      <c r="V143" s="28">
        <f t="shared" si="10"/>
        <v>1132387.2</v>
      </c>
      <c r="W143" s="17">
        <v>0</v>
      </c>
      <c r="X143" s="17">
        <v>3781.95</v>
      </c>
      <c r="Y143" s="17">
        <v>0</v>
      </c>
      <c r="Z143" s="29">
        <v>38887.199999999997</v>
      </c>
      <c r="AA143" s="17" t="s">
        <v>53</v>
      </c>
      <c r="AB143" s="30">
        <f t="shared" si="9"/>
        <v>1128605.25</v>
      </c>
      <c r="AC143" s="31">
        <f>VLOOKUP(D143,'[1]EPGC pivot'!E:Y,21,0)</f>
        <v>1</v>
      </c>
      <c r="AD143" s="52">
        <v>1128605.25</v>
      </c>
      <c r="AE143" s="17">
        <v>7784879</v>
      </c>
      <c r="AF143" s="21" t="s">
        <v>743</v>
      </c>
      <c r="AG143" s="17" t="s">
        <v>754</v>
      </c>
      <c r="AH143" s="21">
        <v>42737</v>
      </c>
      <c r="AI143" s="21" t="s">
        <v>755</v>
      </c>
      <c r="AJ143" s="29">
        <v>1132387.2</v>
      </c>
      <c r="AK143" s="21">
        <v>42476</v>
      </c>
      <c r="AL143" s="24" t="s">
        <v>56</v>
      </c>
    </row>
    <row r="144" spans="1:38" s="16" customFormat="1" ht="15" customHeight="1" x14ac:dyDescent="0.25">
      <c r="A144" s="17">
        <v>143</v>
      </c>
      <c r="B144" s="17" t="s">
        <v>38</v>
      </c>
      <c r="C144" s="17" t="s">
        <v>39</v>
      </c>
      <c r="D144" s="18" t="s">
        <v>756</v>
      </c>
      <c r="E144" s="19" t="s">
        <v>659</v>
      </c>
      <c r="F144" s="19" t="s">
        <v>410</v>
      </c>
      <c r="G144" s="20">
        <v>9103750131</v>
      </c>
      <c r="H144" s="19"/>
      <c r="I144" s="19" t="s">
        <v>59</v>
      </c>
      <c r="J144" s="21" t="s">
        <v>44</v>
      </c>
      <c r="K144" s="21" t="s">
        <v>45</v>
      </c>
      <c r="L144" s="22" t="s">
        <v>272</v>
      </c>
      <c r="M144" s="22" t="s">
        <v>374</v>
      </c>
      <c r="N144" s="22" t="s">
        <v>722</v>
      </c>
      <c r="O144" s="23" t="s">
        <v>71</v>
      </c>
      <c r="P144" s="24" t="s">
        <v>757</v>
      </c>
      <c r="Q144" s="25" t="s">
        <v>535</v>
      </c>
      <c r="R144" s="27" t="s">
        <v>758</v>
      </c>
      <c r="S144" s="23" t="s">
        <v>51</v>
      </c>
      <c r="T144" s="23" t="s">
        <v>52</v>
      </c>
      <c r="U144" s="17">
        <v>945</v>
      </c>
      <c r="V144" s="28">
        <f t="shared" si="10"/>
        <v>37658.25</v>
      </c>
      <c r="W144" s="17">
        <v>0</v>
      </c>
      <c r="X144" s="17">
        <v>0</v>
      </c>
      <c r="Y144" s="17">
        <v>0</v>
      </c>
      <c r="Z144" s="29">
        <v>0</v>
      </c>
      <c r="AA144" s="17" t="s">
        <v>53</v>
      </c>
      <c r="AB144" s="30">
        <f t="shared" si="9"/>
        <v>37658.25</v>
      </c>
      <c r="AC144" s="31">
        <f>VLOOKUP(D144,'[1]EPGC pivot'!E:Y,21,0)</f>
        <v>66.349999999999994</v>
      </c>
      <c r="AD144" s="52">
        <v>2498624.8874999997</v>
      </c>
      <c r="AE144" s="17">
        <v>7784881</v>
      </c>
      <c r="AF144" s="21" t="s">
        <v>743</v>
      </c>
      <c r="AG144" s="17" t="s">
        <v>759</v>
      </c>
      <c r="AH144" s="21">
        <v>42636</v>
      </c>
      <c r="AI144" s="33" t="s">
        <v>760</v>
      </c>
      <c r="AJ144" s="34">
        <v>37658.25</v>
      </c>
      <c r="AK144" s="35">
        <v>42527</v>
      </c>
      <c r="AL144" s="24" t="s">
        <v>56</v>
      </c>
    </row>
    <row r="145" spans="1:38" s="16" customFormat="1" ht="15" customHeight="1" x14ac:dyDescent="0.25">
      <c r="A145" s="17">
        <v>144</v>
      </c>
      <c r="B145" s="17" t="s">
        <v>38</v>
      </c>
      <c r="C145" s="17" t="s">
        <v>39</v>
      </c>
      <c r="D145" s="18" t="s">
        <v>761</v>
      </c>
      <c r="E145" s="19" t="s">
        <v>659</v>
      </c>
      <c r="F145" s="19" t="s">
        <v>410</v>
      </c>
      <c r="G145" s="20">
        <v>9103750134</v>
      </c>
      <c r="H145" s="19">
        <v>42517</v>
      </c>
      <c r="I145" s="19" t="s">
        <v>59</v>
      </c>
      <c r="J145" s="21" t="s">
        <v>44</v>
      </c>
      <c r="K145" s="21" t="s">
        <v>45</v>
      </c>
      <c r="L145" s="22" t="s">
        <v>686</v>
      </c>
      <c r="M145" s="22" t="s">
        <v>178</v>
      </c>
      <c r="N145" s="22" t="s">
        <v>88</v>
      </c>
      <c r="O145" s="23" t="s">
        <v>49</v>
      </c>
      <c r="P145" s="24" t="s">
        <v>451</v>
      </c>
      <c r="Q145" s="25">
        <v>38237090</v>
      </c>
      <c r="R145" s="27">
        <v>207.2</v>
      </c>
      <c r="S145" s="23" t="s">
        <v>51</v>
      </c>
      <c r="T145" s="23" t="s">
        <v>179</v>
      </c>
      <c r="U145" s="17">
        <v>134987</v>
      </c>
      <c r="V145" s="28">
        <f>R145*U145</f>
        <v>27969306.399999999</v>
      </c>
      <c r="W145" s="17"/>
      <c r="X145" s="17">
        <v>295589.25</v>
      </c>
      <c r="Y145" s="17">
        <v>0</v>
      </c>
      <c r="Z145" s="29">
        <v>837916.8</v>
      </c>
      <c r="AA145" s="17" t="s">
        <v>53</v>
      </c>
      <c r="AB145" s="30">
        <f t="shared" si="9"/>
        <v>27673717.149999999</v>
      </c>
      <c r="AC145" s="31">
        <v>1</v>
      </c>
      <c r="AD145" s="49">
        <v>27673717.149999999</v>
      </c>
      <c r="AE145" s="17">
        <v>7784899</v>
      </c>
      <c r="AF145" s="21">
        <v>42511</v>
      </c>
      <c r="AG145" s="17" t="s">
        <v>762</v>
      </c>
      <c r="AH145" s="21" t="s">
        <v>763</v>
      </c>
      <c r="AI145" s="33" t="s">
        <v>764</v>
      </c>
      <c r="AJ145" s="34">
        <v>27927366.43</v>
      </c>
      <c r="AK145" s="35">
        <v>42545</v>
      </c>
      <c r="AL145" s="24" t="s">
        <v>56</v>
      </c>
    </row>
    <row r="146" spans="1:38" s="16" customFormat="1" ht="15" customHeight="1" x14ac:dyDescent="0.25">
      <c r="A146" s="17">
        <v>145</v>
      </c>
      <c r="B146" s="17" t="s">
        <v>38</v>
      </c>
      <c r="C146" s="17" t="s">
        <v>39</v>
      </c>
      <c r="D146" s="18" t="s">
        <v>765</v>
      </c>
      <c r="E146" s="19" t="s">
        <v>743</v>
      </c>
      <c r="F146" s="19" t="s">
        <v>410</v>
      </c>
      <c r="G146" s="20">
        <v>9103750133</v>
      </c>
      <c r="H146" s="19"/>
      <c r="I146" s="19" t="s">
        <v>59</v>
      </c>
      <c r="J146" s="21" t="s">
        <v>44</v>
      </c>
      <c r="K146" s="21" t="s">
        <v>45</v>
      </c>
      <c r="L146" s="22" t="s">
        <v>766</v>
      </c>
      <c r="M146" s="22" t="s">
        <v>767</v>
      </c>
      <c r="N146" s="22" t="s">
        <v>722</v>
      </c>
      <c r="O146" s="23" t="s">
        <v>71</v>
      </c>
      <c r="P146" s="24" t="s">
        <v>516</v>
      </c>
      <c r="Q146" s="25" t="s">
        <v>517</v>
      </c>
      <c r="R146" s="27" t="s">
        <v>768</v>
      </c>
      <c r="S146" s="23" t="s">
        <v>51</v>
      </c>
      <c r="T146" s="23" t="s">
        <v>52</v>
      </c>
      <c r="U146" s="17">
        <v>740</v>
      </c>
      <c r="V146" s="28">
        <f>U146*R146</f>
        <v>3700</v>
      </c>
      <c r="W146" s="17">
        <v>1.22</v>
      </c>
      <c r="X146" s="17">
        <v>100</v>
      </c>
      <c r="Y146" s="17">
        <v>0</v>
      </c>
      <c r="Z146" s="29">
        <v>0</v>
      </c>
      <c r="AA146" s="17" t="s">
        <v>53</v>
      </c>
      <c r="AB146" s="30">
        <f t="shared" si="9"/>
        <v>3598.78</v>
      </c>
      <c r="AC146" s="31">
        <f>VLOOKUP(D146,'[1]EPGC pivot'!E:Y,21,0)</f>
        <v>66.349999999999994</v>
      </c>
      <c r="AD146" s="52">
        <v>238779.05299999999</v>
      </c>
      <c r="AE146" s="41">
        <v>7787744</v>
      </c>
      <c r="AF146" s="21" t="s">
        <v>743</v>
      </c>
      <c r="AG146" s="17" t="s">
        <v>769</v>
      </c>
      <c r="AH146" s="21">
        <v>42616</v>
      </c>
      <c r="AI146" s="33" t="s">
        <v>770</v>
      </c>
      <c r="AJ146" s="34">
        <v>3700</v>
      </c>
      <c r="AK146" s="35">
        <v>42542</v>
      </c>
      <c r="AL146" s="24" t="s">
        <v>56</v>
      </c>
    </row>
    <row r="147" spans="1:38" s="16" customFormat="1" ht="15" customHeight="1" x14ac:dyDescent="0.25">
      <c r="A147" s="17">
        <v>146</v>
      </c>
      <c r="B147" s="17" t="s">
        <v>38</v>
      </c>
      <c r="C147" s="17" t="s">
        <v>39</v>
      </c>
      <c r="D147" s="18" t="s">
        <v>771</v>
      </c>
      <c r="E147" s="19" t="s">
        <v>743</v>
      </c>
      <c r="F147" s="19" t="s">
        <v>410</v>
      </c>
      <c r="G147" s="20">
        <v>9103750132</v>
      </c>
      <c r="H147" s="19"/>
      <c r="I147" s="19" t="s">
        <v>59</v>
      </c>
      <c r="J147" s="21" t="s">
        <v>44</v>
      </c>
      <c r="K147" s="21" t="s">
        <v>45</v>
      </c>
      <c r="L147" s="22" t="s">
        <v>289</v>
      </c>
      <c r="M147" s="22" t="s">
        <v>772</v>
      </c>
      <c r="N147" s="22" t="s">
        <v>722</v>
      </c>
      <c r="O147" s="23" t="s">
        <v>49</v>
      </c>
      <c r="P147" s="24" t="s">
        <v>483</v>
      </c>
      <c r="Q147" s="25" t="s">
        <v>484</v>
      </c>
      <c r="R147" s="27" t="s">
        <v>707</v>
      </c>
      <c r="S147" s="23" t="s">
        <v>51</v>
      </c>
      <c r="T147" s="23" t="s">
        <v>52</v>
      </c>
      <c r="U147" s="17">
        <v>1250</v>
      </c>
      <c r="V147" s="28">
        <f>U147*R147</f>
        <v>20000</v>
      </c>
      <c r="W147" s="17">
        <v>0</v>
      </c>
      <c r="X147" s="17">
        <v>850</v>
      </c>
      <c r="Y147" s="17">
        <v>0</v>
      </c>
      <c r="Z147" s="29">
        <v>0</v>
      </c>
      <c r="AA147" s="17" t="s">
        <v>53</v>
      </c>
      <c r="AB147" s="30">
        <f t="shared" si="9"/>
        <v>19150</v>
      </c>
      <c r="AC147" s="31">
        <f>VLOOKUP(D147,'[1]EPGC pivot'!E:Y,21,0)</f>
        <v>66.349999999999994</v>
      </c>
      <c r="AD147" s="52">
        <v>1270602.5</v>
      </c>
      <c r="AE147" s="17">
        <v>7791460</v>
      </c>
      <c r="AF147" s="21" t="s">
        <v>743</v>
      </c>
      <c r="AG147" s="17" t="s">
        <v>773</v>
      </c>
      <c r="AH147" s="21">
        <v>42738</v>
      </c>
      <c r="AI147" s="33" t="s">
        <v>774</v>
      </c>
      <c r="AJ147" s="34">
        <v>20000</v>
      </c>
      <c r="AK147" s="35">
        <v>42499</v>
      </c>
      <c r="AL147" s="24" t="s">
        <v>56</v>
      </c>
    </row>
    <row r="148" spans="1:38" s="16" customFormat="1" ht="15" customHeight="1" x14ac:dyDescent="0.25">
      <c r="A148" s="17">
        <v>147</v>
      </c>
      <c r="B148" s="17" t="s">
        <v>38</v>
      </c>
      <c r="C148" s="17" t="s">
        <v>39</v>
      </c>
      <c r="D148" s="18" t="s">
        <v>775</v>
      </c>
      <c r="E148" s="19" t="s">
        <v>743</v>
      </c>
      <c r="F148" s="19" t="s">
        <v>410</v>
      </c>
      <c r="G148" s="22" t="s">
        <v>147</v>
      </c>
      <c r="H148" s="19"/>
      <c r="I148" s="19" t="s">
        <v>59</v>
      </c>
      <c r="J148" s="21" t="s">
        <v>44</v>
      </c>
      <c r="K148" s="21" t="s">
        <v>446</v>
      </c>
      <c r="L148" s="22"/>
      <c r="M148" s="48" t="s">
        <v>447</v>
      </c>
      <c r="N148" s="22"/>
      <c r="O148" s="23"/>
      <c r="P148" s="24"/>
      <c r="Q148" s="25"/>
      <c r="R148" s="27"/>
      <c r="S148" s="23"/>
      <c r="T148" s="23"/>
      <c r="U148" s="17"/>
      <c r="V148" s="28"/>
      <c r="W148" s="17"/>
      <c r="X148" s="17"/>
      <c r="Y148" s="17"/>
      <c r="Z148" s="29"/>
      <c r="AA148" s="17"/>
      <c r="AB148" s="30">
        <f t="shared" si="9"/>
        <v>0</v>
      </c>
      <c r="AC148" s="51">
        <v>66.349999999999994</v>
      </c>
      <c r="AD148" s="32"/>
      <c r="AE148" s="17" t="s">
        <v>147</v>
      </c>
      <c r="AF148" s="21"/>
      <c r="AG148" s="47" t="s">
        <v>147</v>
      </c>
      <c r="AH148" s="21"/>
      <c r="AI148" s="33"/>
      <c r="AJ148" s="34"/>
      <c r="AK148" s="35"/>
      <c r="AL148" s="22" t="s">
        <v>147</v>
      </c>
    </row>
    <row r="149" spans="1:38" s="16" customFormat="1" ht="15" customHeight="1" x14ac:dyDescent="0.25">
      <c r="A149" s="17">
        <v>148</v>
      </c>
      <c r="B149" s="17" t="s">
        <v>38</v>
      </c>
      <c r="C149" s="17" t="s">
        <v>39</v>
      </c>
      <c r="D149" s="18" t="s">
        <v>776</v>
      </c>
      <c r="E149" s="19" t="s">
        <v>743</v>
      </c>
      <c r="F149" s="19" t="s">
        <v>410</v>
      </c>
      <c r="G149" s="22" t="s">
        <v>147</v>
      </c>
      <c r="H149" s="19"/>
      <c r="I149" s="19" t="s">
        <v>59</v>
      </c>
      <c r="J149" s="21" t="s">
        <v>44</v>
      </c>
      <c r="K149" s="21" t="s">
        <v>446</v>
      </c>
      <c r="L149" s="22"/>
      <c r="M149" s="48" t="s">
        <v>447</v>
      </c>
      <c r="N149" s="22"/>
      <c r="O149" s="23"/>
      <c r="P149" s="24"/>
      <c r="Q149" s="25"/>
      <c r="R149" s="27"/>
      <c r="S149" s="23"/>
      <c r="T149" s="23"/>
      <c r="U149" s="17"/>
      <c r="V149" s="28"/>
      <c r="W149" s="17"/>
      <c r="X149" s="17"/>
      <c r="Y149" s="17"/>
      <c r="Z149" s="29"/>
      <c r="AA149" s="17"/>
      <c r="AB149" s="30">
        <f t="shared" si="9"/>
        <v>0</v>
      </c>
      <c r="AC149" s="51">
        <v>66.349999999999994</v>
      </c>
      <c r="AD149" s="32"/>
      <c r="AE149" s="17" t="s">
        <v>147</v>
      </c>
      <c r="AF149" s="21"/>
      <c r="AG149" s="47" t="s">
        <v>147</v>
      </c>
      <c r="AH149" s="21"/>
      <c r="AI149" s="33"/>
      <c r="AJ149" s="34"/>
      <c r="AK149" s="35"/>
      <c r="AL149" s="22" t="s">
        <v>147</v>
      </c>
    </row>
    <row r="150" spans="1:38" s="16" customFormat="1" ht="15" customHeight="1" x14ac:dyDescent="0.25">
      <c r="A150" s="17">
        <v>149</v>
      </c>
      <c r="B150" s="17" t="s">
        <v>38</v>
      </c>
      <c r="C150" s="17" t="s">
        <v>39</v>
      </c>
      <c r="D150" s="18" t="s">
        <v>777</v>
      </c>
      <c r="E150" s="19" t="s">
        <v>743</v>
      </c>
      <c r="F150" s="19" t="s">
        <v>410</v>
      </c>
      <c r="G150" s="22" t="s">
        <v>147</v>
      </c>
      <c r="H150" s="19"/>
      <c r="I150" s="19" t="s">
        <v>59</v>
      </c>
      <c r="J150" s="21" t="s">
        <v>44</v>
      </c>
      <c r="K150" s="21" t="s">
        <v>446</v>
      </c>
      <c r="L150" s="22"/>
      <c r="M150" s="48" t="s">
        <v>447</v>
      </c>
      <c r="N150" s="22"/>
      <c r="O150" s="23"/>
      <c r="P150" s="24"/>
      <c r="Q150" s="25"/>
      <c r="R150" s="27"/>
      <c r="S150" s="23"/>
      <c r="T150" s="23"/>
      <c r="U150" s="17"/>
      <c r="V150" s="28"/>
      <c r="W150" s="17"/>
      <c r="X150" s="17"/>
      <c r="Y150" s="17"/>
      <c r="Z150" s="29"/>
      <c r="AA150" s="17"/>
      <c r="AB150" s="30">
        <f t="shared" si="9"/>
        <v>0</v>
      </c>
      <c r="AC150" s="51">
        <v>66.349999999999994</v>
      </c>
      <c r="AD150" s="32"/>
      <c r="AE150" s="17" t="s">
        <v>147</v>
      </c>
      <c r="AF150" s="21"/>
      <c r="AG150" s="47" t="s">
        <v>147</v>
      </c>
      <c r="AH150" s="21"/>
      <c r="AI150" s="33"/>
      <c r="AJ150" s="34"/>
      <c r="AK150" s="35"/>
      <c r="AL150" s="22" t="s">
        <v>147</v>
      </c>
    </row>
    <row r="151" spans="1:38" s="16" customFormat="1" ht="15" customHeight="1" x14ac:dyDescent="0.25">
      <c r="A151" s="17">
        <v>150</v>
      </c>
      <c r="B151" s="17" t="s">
        <v>38</v>
      </c>
      <c r="C151" s="17" t="s">
        <v>39</v>
      </c>
      <c r="D151" s="18" t="s">
        <v>778</v>
      </c>
      <c r="E151" s="19" t="s">
        <v>743</v>
      </c>
      <c r="F151" s="19" t="s">
        <v>410</v>
      </c>
      <c r="G151" s="22" t="s">
        <v>147</v>
      </c>
      <c r="H151" s="19"/>
      <c r="I151" s="19" t="s">
        <v>59</v>
      </c>
      <c r="J151" s="21" t="s">
        <v>44</v>
      </c>
      <c r="K151" s="21" t="s">
        <v>446</v>
      </c>
      <c r="L151" s="22"/>
      <c r="M151" s="48" t="s">
        <v>447</v>
      </c>
      <c r="N151" s="22"/>
      <c r="O151" s="23"/>
      <c r="P151" s="24"/>
      <c r="Q151" s="25"/>
      <c r="R151" s="27"/>
      <c r="S151" s="23"/>
      <c r="T151" s="23"/>
      <c r="U151" s="17"/>
      <c r="V151" s="28"/>
      <c r="W151" s="17"/>
      <c r="X151" s="17"/>
      <c r="Y151" s="17"/>
      <c r="Z151" s="29"/>
      <c r="AA151" s="17"/>
      <c r="AB151" s="30">
        <f t="shared" si="9"/>
        <v>0</v>
      </c>
      <c r="AC151" s="51">
        <v>66.349999999999994</v>
      </c>
      <c r="AD151" s="32"/>
      <c r="AE151" s="17" t="s">
        <v>147</v>
      </c>
      <c r="AF151" s="21"/>
      <c r="AG151" s="47" t="s">
        <v>147</v>
      </c>
      <c r="AH151" s="21"/>
      <c r="AI151" s="33"/>
      <c r="AJ151" s="34"/>
      <c r="AK151" s="35"/>
      <c r="AL151" s="22" t="s">
        <v>147</v>
      </c>
    </row>
    <row r="152" spans="1:38" s="16" customFormat="1" ht="15" customHeight="1" x14ac:dyDescent="0.25">
      <c r="A152" s="17">
        <v>151</v>
      </c>
      <c r="B152" s="17" t="s">
        <v>38</v>
      </c>
      <c r="C152" s="17" t="s">
        <v>39</v>
      </c>
      <c r="D152" s="18" t="s">
        <v>779</v>
      </c>
      <c r="E152" s="19" t="s">
        <v>780</v>
      </c>
      <c r="F152" s="19" t="s">
        <v>410</v>
      </c>
      <c r="G152" s="22" t="s">
        <v>147</v>
      </c>
      <c r="H152" s="19"/>
      <c r="I152" s="19" t="s">
        <v>59</v>
      </c>
      <c r="J152" s="21" t="s">
        <v>44</v>
      </c>
      <c r="K152" s="21" t="s">
        <v>446</v>
      </c>
      <c r="L152" s="22"/>
      <c r="M152" s="48" t="s">
        <v>447</v>
      </c>
      <c r="N152" s="22"/>
      <c r="O152" s="23"/>
      <c r="P152" s="24"/>
      <c r="Q152" s="25"/>
      <c r="R152" s="27"/>
      <c r="S152" s="23"/>
      <c r="T152" s="23"/>
      <c r="U152" s="17"/>
      <c r="V152" s="28"/>
      <c r="W152" s="17"/>
      <c r="X152" s="17"/>
      <c r="Y152" s="17"/>
      <c r="Z152" s="29"/>
      <c r="AA152" s="17"/>
      <c r="AB152" s="30">
        <f t="shared" si="9"/>
        <v>0</v>
      </c>
      <c r="AC152" s="51">
        <v>66.349999999999994</v>
      </c>
      <c r="AD152" s="32"/>
      <c r="AE152" s="17" t="s">
        <v>147</v>
      </c>
      <c r="AF152" s="21"/>
      <c r="AG152" s="47" t="s">
        <v>147</v>
      </c>
      <c r="AH152" s="21"/>
      <c r="AI152" s="33"/>
      <c r="AJ152" s="34"/>
      <c r="AK152" s="35"/>
      <c r="AL152" s="22" t="s">
        <v>147</v>
      </c>
    </row>
    <row r="153" spans="1:38" s="16" customFormat="1" ht="15" customHeight="1" x14ac:dyDescent="0.25">
      <c r="A153" s="17">
        <v>152</v>
      </c>
      <c r="B153" s="17" t="s">
        <v>38</v>
      </c>
      <c r="C153" s="17" t="s">
        <v>39</v>
      </c>
      <c r="D153" s="18" t="s">
        <v>781</v>
      </c>
      <c r="E153" s="19" t="s">
        <v>780</v>
      </c>
      <c r="F153" s="19" t="s">
        <v>410</v>
      </c>
      <c r="G153" s="22" t="s">
        <v>147</v>
      </c>
      <c r="H153" s="19"/>
      <c r="I153" s="19" t="s">
        <v>59</v>
      </c>
      <c r="J153" s="21" t="s">
        <v>44</v>
      </c>
      <c r="K153" s="21" t="s">
        <v>446</v>
      </c>
      <c r="L153" s="22"/>
      <c r="M153" s="48" t="s">
        <v>447</v>
      </c>
      <c r="N153" s="22"/>
      <c r="O153" s="23"/>
      <c r="P153" s="24"/>
      <c r="Q153" s="25"/>
      <c r="R153" s="27"/>
      <c r="S153" s="23"/>
      <c r="T153" s="23"/>
      <c r="U153" s="17"/>
      <c r="V153" s="28"/>
      <c r="W153" s="17"/>
      <c r="X153" s="17"/>
      <c r="Y153" s="17"/>
      <c r="Z153" s="29"/>
      <c r="AA153" s="17"/>
      <c r="AB153" s="30">
        <f t="shared" si="9"/>
        <v>0</v>
      </c>
      <c r="AC153" s="51">
        <v>66.349999999999994</v>
      </c>
      <c r="AD153" s="32"/>
      <c r="AE153" s="17" t="s">
        <v>147</v>
      </c>
      <c r="AF153" s="21"/>
      <c r="AG153" s="47" t="s">
        <v>147</v>
      </c>
      <c r="AH153" s="21"/>
      <c r="AI153" s="33"/>
      <c r="AJ153" s="34"/>
      <c r="AK153" s="35"/>
      <c r="AL153" s="22" t="s">
        <v>147</v>
      </c>
    </row>
    <row r="154" spans="1:38" s="16" customFormat="1" ht="15" customHeight="1" x14ac:dyDescent="0.25">
      <c r="A154" s="17">
        <v>153</v>
      </c>
      <c r="B154" s="17" t="s">
        <v>38</v>
      </c>
      <c r="C154" s="17" t="s">
        <v>39</v>
      </c>
      <c r="D154" s="18" t="s">
        <v>782</v>
      </c>
      <c r="E154" s="19" t="s">
        <v>780</v>
      </c>
      <c r="F154" s="19" t="s">
        <v>410</v>
      </c>
      <c r="G154" s="22" t="s">
        <v>147</v>
      </c>
      <c r="H154" s="19"/>
      <c r="I154" s="19" t="s">
        <v>59</v>
      </c>
      <c r="J154" s="21" t="s">
        <v>44</v>
      </c>
      <c r="K154" s="21" t="s">
        <v>446</v>
      </c>
      <c r="L154" s="22"/>
      <c r="M154" s="48" t="s">
        <v>447</v>
      </c>
      <c r="N154" s="22"/>
      <c r="O154" s="23"/>
      <c r="P154" s="24"/>
      <c r="Q154" s="25"/>
      <c r="R154" s="27"/>
      <c r="S154" s="23"/>
      <c r="T154" s="23"/>
      <c r="U154" s="17"/>
      <c r="V154" s="28"/>
      <c r="W154" s="17"/>
      <c r="X154" s="17"/>
      <c r="Y154" s="17"/>
      <c r="Z154" s="29"/>
      <c r="AA154" s="17"/>
      <c r="AB154" s="30">
        <f t="shared" si="9"/>
        <v>0</v>
      </c>
      <c r="AC154" s="51">
        <v>66.349999999999994</v>
      </c>
      <c r="AD154" s="32"/>
      <c r="AE154" s="17" t="s">
        <v>147</v>
      </c>
      <c r="AF154" s="21"/>
      <c r="AG154" s="47" t="s">
        <v>147</v>
      </c>
      <c r="AH154" s="21"/>
      <c r="AI154" s="33"/>
      <c r="AJ154" s="34"/>
      <c r="AK154" s="35"/>
      <c r="AL154" s="22" t="s">
        <v>147</v>
      </c>
    </row>
    <row r="155" spans="1:38" s="16" customFormat="1" ht="15" customHeight="1" x14ac:dyDescent="0.25">
      <c r="A155" s="17">
        <v>154</v>
      </c>
      <c r="B155" s="17" t="s">
        <v>38</v>
      </c>
      <c r="C155" s="17" t="s">
        <v>39</v>
      </c>
      <c r="D155" s="18" t="s">
        <v>783</v>
      </c>
      <c r="E155" s="19" t="s">
        <v>784</v>
      </c>
      <c r="F155" s="19" t="s">
        <v>410</v>
      </c>
      <c r="G155" s="22" t="s">
        <v>147</v>
      </c>
      <c r="H155" s="19"/>
      <c r="I155" s="19" t="s">
        <v>59</v>
      </c>
      <c r="J155" s="21" t="s">
        <v>44</v>
      </c>
      <c r="K155" s="21" t="s">
        <v>446</v>
      </c>
      <c r="L155" s="22"/>
      <c r="M155" s="48" t="s">
        <v>447</v>
      </c>
      <c r="N155" s="22"/>
      <c r="O155" s="23"/>
      <c r="P155" s="24"/>
      <c r="Q155" s="25"/>
      <c r="R155" s="27"/>
      <c r="S155" s="23"/>
      <c r="T155" s="23"/>
      <c r="U155" s="17"/>
      <c r="V155" s="28"/>
      <c r="W155" s="17"/>
      <c r="X155" s="17"/>
      <c r="Y155" s="17"/>
      <c r="Z155" s="29"/>
      <c r="AA155" s="17"/>
      <c r="AB155" s="30">
        <f t="shared" si="9"/>
        <v>0</v>
      </c>
      <c r="AC155" s="51">
        <v>66.349999999999994</v>
      </c>
      <c r="AD155" s="32"/>
      <c r="AE155" s="17" t="s">
        <v>147</v>
      </c>
      <c r="AF155" s="21"/>
      <c r="AG155" s="47" t="s">
        <v>147</v>
      </c>
      <c r="AH155" s="21"/>
      <c r="AI155" s="33"/>
      <c r="AJ155" s="34"/>
      <c r="AK155" s="35"/>
      <c r="AL155" s="22" t="s">
        <v>147</v>
      </c>
    </row>
    <row r="156" spans="1:38" s="16" customFormat="1" ht="15" customHeight="1" x14ac:dyDescent="0.25">
      <c r="A156" s="17">
        <v>155</v>
      </c>
      <c r="B156" s="17" t="s">
        <v>38</v>
      </c>
      <c r="C156" s="17" t="s">
        <v>39</v>
      </c>
      <c r="D156" s="18" t="s">
        <v>785</v>
      </c>
      <c r="E156" s="19" t="s">
        <v>784</v>
      </c>
      <c r="F156" s="19" t="s">
        <v>410</v>
      </c>
      <c r="G156" s="20" t="s">
        <v>786</v>
      </c>
      <c r="H156" s="19">
        <v>42518</v>
      </c>
      <c r="I156" s="19" t="s">
        <v>59</v>
      </c>
      <c r="J156" s="21" t="s">
        <v>44</v>
      </c>
      <c r="K156" s="21" t="s">
        <v>45</v>
      </c>
      <c r="L156" s="22" t="s">
        <v>565</v>
      </c>
      <c r="M156" s="22" t="s">
        <v>787</v>
      </c>
      <c r="N156" s="22" t="s">
        <v>95</v>
      </c>
      <c r="O156" s="23" t="s">
        <v>63</v>
      </c>
      <c r="P156" s="24" t="s">
        <v>103</v>
      </c>
      <c r="Q156" s="25" t="s">
        <v>566</v>
      </c>
      <c r="R156" s="27" t="s">
        <v>788</v>
      </c>
      <c r="S156" s="23" t="s">
        <v>51</v>
      </c>
      <c r="T156" s="23" t="s">
        <v>52</v>
      </c>
      <c r="U156" s="17">
        <v>650</v>
      </c>
      <c r="V156" s="28">
        <f>U156*R156</f>
        <v>38148.5</v>
      </c>
      <c r="W156" s="17">
        <v>12.59</v>
      </c>
      <c r="X156" s="17">
        <v>1050</v>
      </c>
      <c r="Y156" s="17">
        <v>0</v>
      </c>
      <c r="Z156" s="29">
        <v>0</v>
      </c>
      <c r="AA156" s="17" t="s">
        <v>53</v>
      </c>
      <c r="AB156" s="30">
        <f t="shared" si="9"/>
        <v>37085.910000000003</v>
      </c>
      <c r="AC156" s="31">
        <f>VLOOKUP(D156,'[1]EPGC pivot'!E:Y,21,0)</f>
        <v>66.349999999999994</v>
      </c>
      <c r="AD156" s="52">
        <v>2460650.1285000001</v>
      </c>
      <c r="AE156" s="17">
        <v>7841004</v>
      </c>
      <c r="AF156" s="21" t="s">
        <v>784</v>
      </c>
      <c r="AG156" s="17" t="s">
        <v>789</v>
      </c>
      <c r="AH156" s="21">
        <v>42630</v>
      </c>
      <c r="AI156" s="33" t="s">
        <v>790</v>
      </c>
      <c r="AJ156" s="34">
        <v>38148.5</v>
      </c>
      <c r="AK156" s="35">
        <v>42551</v>
      </c>
      <c r="AL156" s="24" t="s">
        <v>56</v>
      </c>
    </row>
    <row r="157" spans="1:38" s="16" customFormat="1" ht="15" customHeight="1" x14ac:dyDescent="0.25">
      <c r="A157" s="17">
        <v>156</v>
      </c>
      <c r="B157" s="17" t="s">
        <v>38</v>
      </c>
      <c r="C157" s="17" t="s">
        <v>39</v>
      </c>
      <c r="D157" s="18" t="s">
        <v>791</v>
      </c>
      <c r="E157" s="19" t="s">
        <v>792</v>
      </c>
      <c r="F157" s="19" t="s">
        <v>410</v>
      </c>
      <c r="G157" s="22" t="s">
        <v>147</v>
      </c>
      <c r="H157" s="19"/>
      <c r="I157" s="19" t="s">
        <v>59</v>
      </c>
      <c r="J157" s="21" t="s">
        <v>44</v>
      </c>
      <c r="K157" s="21" t="s">
        <v>446</v>
      </c>
      <c r="L157" s="22"/>
      <c r="M157" s="48" t="s">
        <v>447</v>
      </c>
      <c r="N157" s="22"/>
      <c r="O157" s="23"/>
      <c r="P157" s="24"/>
      <c r="Q157" s="25"/>
      <c r="R157" s="27"/>
      <c r="S157" s="23"/>
      <c r="T157" s="23"/>
      <c r="U157" s="17"/>
      <c r="V157" s="28"/>
      <c r="W157" s="17"/>
      <c r="X157" s="17"/>
      <c r="Y157" s="17"/>
      <c r="Z157" s="29"/>
      <c r="AA157" s="17"/>
      <c r="AB157" s="30">
        <f t="shared" si="9"/>
        <v>0</v>
      </c>
      <c r="AC157" s="51">
        <v>66.349999999999994</v>
      </c>
      <c r="AD157" s="32"/>
      <c r="AE157" s="17" t="s">
        <v>147</v>
      </c>
      <c r="AF157" s="21"/>
      <c r="AG157" s="47" t="s">
        <v>147</v>
      </c>
      <c r="AH157" s="21"/>
      <c r="AI157" s="33"/>
      <c r="AJ157" s="34"/>
      <c r="AK157" s="35"/>
      <c r="AL157" s="22" t="s">
        <v>147</v>
      </c>
    </row>
    <row r="158" spans="1:38" s="16" customFormat="1" ht="15" customHeight="1" x14ac:dyDescent="0.25">
      <c r="A158" s="17">
        <v>157</v>
      </c>
      <c r="B158" s="17" t="s">
        <v>38</v>
      </c>
      <c r="C158" s="17" t="s">
        <v>39</v>
      </c>
      <c r="D158" s="18" t="s">
        <v>793</v>
      </c>
      <c r="E158" s="19" t="s">
        <v>792</v>
      </c>
      <c r="F158" s="19" t="s">
        <v>410</v>
      </c>
      <c r="G158" s="22" t="s">
        <v>147</v>
      </c>
      <c r="H158" s="19"/>
      <c r="I158" s="19" t="s">
        <v>59</v>
      </c>
      <c r="J158" s="21" t="s">
        <v>44</v>
      </c>
      <c r="K158" s="21" t="s">
        <v>446</v>
      </c>
      <c r="L158" s="22"/>
      <c r="M158" s="48" t="s">
        <v>447</v>
      </c>
      <c r="N158" s="22"/>
      <c r="O158" s="23"/>
      <c r="P158" s="24"/>
      <c r="Q158" s="25"/>
      <c r="R158" s="27"/>
      <c r="S158" s="23"/>
      <c r="T158" s="23"/>
      <c r="U158" s="17"/>
      <c r="V158" s="28"/>
      <c r="W158" s="17"/>
      <c r="X158" s="17"/>
      <c r="Y158" s="17"/>
      <c r="Z158" s="29"/>
      <c r="AA158" s="17"/>
      <c r="AB158" s="30">
        <f t="shared" si="9"/>
        <v>0</v>
      </c>
      <c r="AC158" s="51">
        <v>66.349999999999994</v>
      </c>
      <c r="AD158" s="32"/>
      <c r="AE158" s="17" t="s">
        <v>147</v>
      </c>
      <c r="AF158" s="21"/>
      <c r="AG158" s="47" t="s">
        <v>147</v>
      </c>
      <c r="AH158" s="21"/>
      <c r="AI158" s="33"/>
      <c r="AJ158" s="34"/>
      <c r="AK158" s="35"/>
      <c r="AL158" s="22" t="s">
        <v>147</v>
      </c>
    </row>
    <row r="159" spans="1:38" s="16" customFormat="1" ht="15" customHeight="1" x14ac:dyDescent="0.25">
      <c r="A159" s="17">
        <v>158</v>
      </c>
      <c r="B159" s="17" t="s">
        <v>38</v>
      </c>
      <c r="C159" s="17" t="s">
        <v>39</v>
      </c>
      <c r="D159" s="18" t="s">
        <v>794</v>
      </c>
      <c r="E159" s="19" t="s">
        <v>792</v>
      </c>
      <c r="F159" s="19" t="s">
        <v>410</v>
      </c>
      <c r="G159" s="20">
        <v>9103750138</v>
      </c>
      <c r="H159" s="19"/>
      <c r="I159" s="19" t="s">
        <v>59</v>
      </c>
      <c r="J159" s="21" t="s">
        <v>44</v>
      </c>
      <c r="K159" s="21" t="s">
        <v>45</v>
      </c>
      <c r="L159" s="22" t="s">
        <v>795</v>
      </c>
      <c r="M159" s="22" t="s">
        <v>796</v>
      </c>
      <c r="N159" s="22" t="s">
        <v>722</v>
      </c>
      <c r="O159" s="23" t="s">
        <v>71</v>
      </c>
      <c r="P159" s="24" t="s">
        <v>483</v>
      </c>
      <c r="Q159" s="25" t="s">
        <v>484</v>
      </c>
      <c r="R159" s="27" t="s">
        <v>768</v>
      </c>
      <c r="S159" s="23" t="s">
        <v>51</v>
      </c>
      <c r="T159" s="23" t="s">
        <v>52</v>
      </c>
      <c r="U159" s="17">
        <v>1428</v>
      </c>
      <c r="V159" s="28">
        <f>U159*R159</f>
        <v>7140</v>
      </c>
      <c r="W159" s="17">
        <v>0</v>
      </c>
      <c r="X159" s="17">
        <v>0</v>
      </c>
      <c r="Y159" s="17">
        <v>0</v>
      </c>
      <c r="Z159" s="29">
        <v>90</v>
      </c>
      <c r="AA159" s="17" t="s">
        <v>53</v>
      </c>
      <c r="AB159" s="30">
        <f t="shared" si="9"/>
        <v>7140</v>
      </c>
      <c r="AC159" s="31">
        <f>VLOOKUP(D159,'[1]EPGC pivot'!E:Y,21,0)</f>
        <v>66.349999999999994</v>
      </c>
      <c r="AD159" s="52">
        <v>473738.99999999994</v>
      </c>
      <c r="AE159" s="41">
        <v>7855138</v>
      </c>
      <c r="AF159" s="21" t="s">
        <v>792</v>
      </c>
      <c r="AG159" s="17" t="s">
        <v>797</v>
      </c>
      <c r="AH159" s="21">
        <v>42738</v>
      </c>
      <c r="AI159" s="33" t="s">
        <v>798</v>
      </c>
      <c r="AJ159" s="34">
        <v>7140</v>
      </c>
      <c r="AK159" s="35">
        <v>42499</v>
      </c>
      <c r="AL159" s="24" t="s">
        <v>56</v>
      </c>
    </row>
    <row r="160" spans="1:38" s="16" customFormat="1" ht="15" customHeight="1" x14ac:dyDescent="0.25">
      <c r="A160" s="17">
        <v>159</v>
      </c>
      <c r="B160" s="17" t="s">
        <v>38</v>
      </c>
      <c r="C160" s="17" t="s">
        <v>39</v>
      </c>
      <c r="D160" s="18" t="s">
        <v>799</v>
      </c>
      <c r="E160" s="19" t="s">
        <v>792</v>
      </c>
      <c r="F160" s="19" t="s">
        <v>410</v>
      </c>
      <c r="G160" s="20" t="s">
        <v>786</v>
      </c>
      <c r="H160" s="19">
        <v>42518</v>
      </c>
      <c r="I160" s="19" t="s">
        <v>59</v>
      </c>
      <c r="J160" s="21" t="s">
        <v>44</v>
      </c>
      <c r="K160" s="21" t="s">
        <v>45</v>
      </c>
      <c r="L160" s="22" t="s">
        <v>565</v>
      </c>
      <c r="M160" s="22" t="s">
        <v>800</v>
      </c>
      <c r="N160" s="22" t="s">
        <v>95</v>
      </c>
      <c r="O160" s="23" t="s">
        <v>63</v>
      </c>
      <c r="P160" s="24" t="s">
        <v>103</v>
      </c>
      <c r="Q160" s="25" t="s">
        <v>566</v>
      </c>
      <c r="R160" s="27" t="s">
        <v>801</v>
      </c>
      <c r="S160" s="23" t="s">
        <v>51</v>
      </c>
      <c r="T160" s="23" t="s">
        <v>52</v>
      </c>
      <c r="U160" s="17">
        <v>650</v>
      </c>
      <c r="V160" s="28">
        <f>U160*R160</f>
        <v>25441</v>
      </c>
      <c r="W160" s="17">
        <v>8.4</v>
      </c>
      <c r="X160" s="17">
        <v>700</v>
      </c>
      <c r="Y160" s="17">
        <v>0</v>
      </c>
      <c r="Z160" s="29">
        <v>0</v>
      </c>
      <c r="AA160" s="17" t="s">
        <v>53</v>
      </c>
      <c r="AB160" s="30">
        <f t="shared" si="9"/>
        <v>24732.6</v>
      </c>
      <c r="AC160" s="31">
        <f>VLOOKUP(D160,'[1]EPGC pivot'!E:Y,21,0)</f>
        <v>66.349999999999994</v>
      </c>
      <c r="AD160" s="52">
        <v>1641008.0099999998</v>
      </c>
      <c r="AE160" s="17">
        <v>7862914</v>
      </c>
      <c r="AF160" s="21" t="s">
        <v>792</v>
      </c>
      <c r="AG160" s="17" t="s">
        <v>802</v>
      </c>
      <c r="AH160" s="21">
        <v>42630</v>
      </c>
      <c r="AI160" s="33" t="s">
        <v>790</v>
      </c>
      <c r="AJ160" s="34">
        <v>25441</v>
      </c>
      <c r="AK160" s="35">
        <v>42551</v>
      </c>
      <c r="AL160" s="24" t="s">
        <v>56</v>
      </c>
    </row>
    <row r="161" spans="1:38" s="16" customFormat="1" ht="15" customHeight="1" x14ac:dyDescent="0.25">
      <c r="A161" s="17">
        <v>160</v>
      </c>
      <c r="B161" s="17" t="s">
        <v>38</v>
      </c>
      <c r="C161" s="17" t="s">
        <v>39</v>
      </c>
      <c r="D161" s="18" t="s">
        <v>803</v>
      </c>
      <c r="E161" s="19" t="s">
        <v>792</v>
      </c>
      <c r="F161" s="19" t="s">
        <v>410</v>
      </c>
      <c r="G161" s="20" t="s">
        <v>804</v>
      </c>
      <c r="H161" s="19">
        <v>42520</v>
      </c>
      <c r="I161" s="19" t="s">
        <v>59</v>
      </c>
      <c r="J161" s="21" t="s">
        <v>44</v>
      </c>
      <c r="K161" s="21" t="s">
        <v>45</v>
      </c>
      <c r="L161" s="22" t="s">
        <v>656</v>
      </c>
      <c r="M161" s="22" t="s">
        <v>650</v>
      </c>
      <c r="N161" s="22" t="s">
        <v>171</v>
      </c>
      <c r="O161" s="23" t="s">
        <v>63</v>
      </c>
      <c r="P161" s="24" t="s">
        <v>103</v>
      </c>
      <c r="Q161" s="25" t="s">
        <v>566</v>
      </c>
      <c r="R161" s="27" t="s">
        <v>805</v>
      </c>
      <c r="S161" s="23" t="s">
        <v>51</v>
      </c>
      <c r="T161" s="23" t="s">
        <v>52</v>
      </c>
      <c r="U161" s="17">
        <v>550</v>
      </c>
      <c r="V161" s="28">
        <f>U161*R161</f>
        <v>42867</v>
      </c>
      <c r="W161" s="17">
        <v>14.15</v>
      </c>
      <c r="X161" s="17">
        <v>600</v>
      </c>
      <c r="Y161" s="17">
        <v>0</v>
      </c>
      <c r="Z161" s="29">
        <v>0</v>
      </c>
      <c r="AA161" s="17" t="s">
        <v>53</v>
      </c>
      <c r="AB161" s="30">
        <f t="shared" si="9"/>
        <v>42252.85</v>
      </c>
      <c r="AC161" s="31">
        <f>VLOOKUP(D161,'[1]EPGC pivot'!E:Y,21,0)</f>
        <v>66.349999999999994</v>
      </c>
      <c r="AD161" s="52">
        <v>2803476.5974999997</v>
      </c>
      <c r="AE161" s="17">
        <v>7866731</v>
      </c>
      <c r="AF161" s="21" t="s">
        <v>792</v>
      </c>
      <c r="AG161" s="17" t="s">
        <v>806</v>
      </c>
      <c r="AH161" s="21">
        <v>42630</v>
      </c>
      <c r="AI161" s="33" t="s">
        <v>807</v>
      </c>
      <c r="AJ161" s="34">
        <v>42867</v>
      </c>
      <c r="AK161" s="35">
        <v>42577</v>
      </c>
      <c r="AL161" s="24" t="s">
        <v>56</v>
      </c>
    </row>
    <row r="162" spans="1:38" s="16" customFormat="1" ht="15" customHeight="1" x14ac:dyDescent="0.25">
      <c r="A162" s="17">
        <v>161</v>
      </c>
      <c r="B162" s="17" t="s">
        <v>38</v>
      </c>
      <c r="C162" s="17" t="s">
        <v>39</v>
      </c>
      <c r="D162" s="18" t="s">
        <v>808</v>
      </c>
      <c r="E162" s="19" t="s">
        <v>792</v>
      </c>
      <c r="F162" s="19" t="s">
        <v>410</v>
      </c>
      <c r="G162" s="22" t="s">
        <v>147</v>
      </c>
      <c r="H162" s="19"/>
      <c r="I162" s="19" t="s">
        <v>59</v>
      </c>
      <c r="J162" s="21" t="s">
        <v>44</v>
      </c>
      <c r="K162" s="21" t="s">
        <v>446</v>
      </c>
      <c r="L162" s="22"/>
      <c r="M162" s="48" t="s">
        <v>447</v>
      </c>
      <c r="N162" s="22"/>
      <c r="O162" s="23"/>
      <c r="P162" s="24"/>
      <c r="Q162" s="25"/>
      <c r="R162" s="27"/>
      <c r="S162" s="23"/>
      <c r="T162" s="23"/>
      <c r="U162" s="17"/>
      <c r="V162" s="28"/>
      <c r="W162" s="17"/>
      <c r="X162" s="17"/>
      <c r="Y162" s="17"/>
      <c r="Z162" s="29"/>
      <c r="AA162" s="17"/>
      <c r="AB162" s="30">
        <f t="shared" si="9"/>
        <v>0</v>
      </c>
      <c r="AC162" s="51">
        <v>66.349999999999994</v>
      </c>
      <c r="AD162" s="32"/>
      <c r="AE162" s="17" t="s">
        <v>147</v>
      </c>
      <c r="AF162" s="21"/>
      <c r="AG162" s="47" t="s">
        <v>147</v>
      </c>
      <c r="AH162" s="21"/>
      <c r="AI162" s="33"/>
      <c r="AJ162" s="34"/>
      <c r="AK162" s="35"/>
      <c r="AL162" s="22" t="s">
        <v>147</v>
      </c>
    </row>
    <row r="163" spans="1:38" s="16" customFormat="1" ht="15" customHeight="1" x14ac:dyDescent="0.25">
      <c r="A163" s="17">
        <v>162</v>
      </c>
      <c r="B163" s="17" t="s">
        <v>38</v>
      </c>
      <c r="C163" s="17" t="s">
        <v>39</v>
      </c>
      <c r="D163" s="18" t="s">
        <v>809</v>
      </c>
      <c r="E163" s="19" t="s">
        <v>810</v>
      </c>
      <c r="F163" s="19" t="s">
        <v>410</v>
      </c>
      <c r="G163" s="22" t="s">
        <v>147</v>
      </c>
      <c r="H163" s="19"/>
      <c r="I163" s="19" t="s">
        <v>59</v>
      </c>
      <c r="J163" s="21" t="s">
        <v>44</v>
      </c>
      <c r="K163" s="21" t="s">
        <v>446</v>
      </c>
      <c r="L163" s="22"/>
      <c r="M163" s="48" t="s">
        <v>447</v>
      </c>
      <c r="N163" s="22"/>
      <c r="O163" s="23"/>
      <c r="P163" s="24"/>
      <c r="Q163" s="25"/>
      <c r="R163" s="27"/>
      <c r="S163" s="23"/>
      <c r="T163" s="23"/>
      <c r="U163" s="17"/>
      <c r="V163" s="28"/>
      <c r="W163" s="17"/>
      <c r="X163" s="17"/>
      <c r="Y163" s="17"/>
      <c r="Z163" s="29"/>
      <c r="AA163" s="17"/>
      <c r="AB163" s="30">
        <f t="shared" si="9"/>
        <v>0</v>
      </c>
      <c r="AC163" s="51">
        <v>66.349999999999994</v>
      </c>
      <c r="AD163" s="32"/>
      <c r="AE163" s="17" t="s">
        <v>147</v>
      </c>
      <c r="AF163" s="21"/>
      <c r="AG163" s="47" t="s">
        <v>147</v>
      </c>
      <c r="AH163" s="21"/>
      <c r="AI163" s="33"/>
      <c r="AJ163" s="34"/>
      <c r="AK163" s="35"/>
      <c r="AL163" s="22" t="s">
        <v>147</v>
      </c>
    </row>
    <row r="164" spans="1:38" s="16" customFormat="1" ht="15" customHeight="1" x14ac:dyDescent="0.25">
      <c r="A164" s="17">
        <v>163</v>
      </c>
      <c r="B164" s="17" t="s">
        <v>38</v>
      </c>
      <c r="C164" s="17" t="s">
        <v>39</v>
      </c>
      <c r="D164" s="18" t="s">
        <v>811</v>
      </c>
      <c r="E164" s="19" t="s">
        <v>810</v>
      </c>
      <c r="F164" s="19" t="s">
        <v>410</v>
      </c>
      <c r="G164" s="20" t="s">
        <v>812</v>
      </c>
      <c r="H164" s="19">
        <v>42521</v>
      </c>
      <c r="I164" s="19" t="s">
        <v>59</v>
      </c>
      <c r="J164" s="21" t="s">
        <v>44</v>
      </c>
      <c r="K164" s="21" t="s">
        <v>45</v>
      </c>
      <c r="L164" s="22" t="s">
        <v>177</v>
      </c>
      <c r="M164" s="22" t="s">
        <v>178</v>
      </c>
      <c r="N164" s="22" t="s">
        <v>88</v>
      </c>
      <c r="O164" s="23" t="s">
        <v>49</v>
      </c>
      <c r="P164" s="24" t="s">
        <v>813</v>
      </c>
      <c r="Q164" s="25">
        <v>38231190</v>
      </c>
      <c r="R164" s="27">
        <v>42</v>
      </c>
      <c r="S164" s="23" t="s">
        <v>51</v>
      </c>
      <c r="T164" s="23" t="s">
        <v>179</v>
      </c>
      <c r="U164" s="17">
        <v>54656</v>
      </c>
      <c r="V164" s="28">
        <f>R164*U164</f>
        <v>2295552</v>
      </c>
      <c r="W164" s="17">
        <v>0</v>
      </c>
      <c r="X164" s="17">
        <v>13933.5</v>
      </c>
      <c r="Y164" s="17">
        <v>0</v>
      </c>
      <c r="Z164" s="29">
        <v>109750.34</v>
      </c>
      <c r="AA164" s="17" t="s">
        <v>814</v>
      </c>
      <c r="AB164" s="30">
        <f t="shared" si="9"/>
        <v>2281618.5</v>
      </c>
      <c r="AC164" s="31">
        <v>1</v>
      </c>
      <c r="AD164" s="49">
        <v>2281618.5</v>
      </c>
      <c r="AE164" s="17">
        <v>7919817</v>
      </c>
      <c r="AF164" s="21">
        <v>42517</v>
      </c>
      <c r="AG164" s="17" t="s">
        <v>815</v>
      </c>
      <c r="AH164" s="21">
        <v>42541</v>
      </c>
      <c r="AI164" s="33" t="s">
        <v>816</v>
      </c>
      <c r="AJ164" s="34">
        <v>2286799.11</v>
      </c>
      <c r="AK164" s="35">
        <v>42539</v>
      </c>
      <c r="AL164" s="24" t="s">
        <v>56</v>
      </c>
    </row>
    <row r="165" spans="1:38" s="16" customFormat="1" ht="15" customHeight="1" x14ac:dyDescent="0.25">
      <c r="A165" s="17">
        <v>164</v>
      </c>
      <c r="B165" s="17" t="s">
        <v>38</v>
      </c>
      <c r="C165" s="17" t="s">
        <v>39</v>
      </c>
      <c r="D165" s="18" t="s">
        <v>817</v>
      </c>
      <c r="E165" s="19" t="s">
        <v>810</v>
      </c>
      <c r="F165" s="19" t="s">
        <v>410</v>
      </c>
      <c r="G165" s="20">
        <v>9103750139</v>
      </c>
      <c r="H165" s="19"/>
      <c r="I165" s="19" t="s">
        <v>59</v>
      </c>
      <c r="J165" s="21" t="s">
        <v>44</v>
      </c>
      <c r="K165" s="21" t="s">
        <v>45</v>
      </c>
      <c r="L165" s="22" t="s">
        <v>818</v>
      </c>
      <c r="M165" s="22" t="s">
        <v>819</v>
      </c>
      <c r="N165" s="22" t="s">
        <v>722</v>
      </c>
      <c r="O165" s="23" t="s">
        <v>71</v>
      </c>
      <c r="P165" s="24" t="s">
        <v>820</v>
      </c>
      <c r="Q165" s="25" t="s">
        <v>484</v>
      </c>
      <c r="R165" s="27" t="s">
        <v>707</v>
      </c>
      <c r="S165" s="23" t="s">
        <v>51</v>
      </c>
      <c r="T165" s="23" t="s">
        <v>52</v>
      </c>
      <c r="U165" s="17">
        <v>1260.3125</v>
      </c>
      <c r="V165" s="28">
        <f>U165*R165</f>
        <v>20165</v>
      </c>
      <c r="W165" s="17">
        <v>0</v>
      </c>
      <c r="X165" s="17">
        <v>0</v>
      </c>
      <c r="Y165" s="17">
        <v>0</v>
      </c>
      <c r="Z165" s="29">
        <v>0</v>
      </c>
      <c r="AA165" s="17" t="s">
        <v>53</v>
      </c>
      <c r="AB165" s="30">
        <f t="shared" si="9"/>
        <v>20165</v>
      </c>
      <c r="AC165" s="31">
        <f>VLOOKUP(D165,'[1]EPGC pivot'!E:Y,21,0)</f>
        <v>66.349999999999994</v>
      </c>
      <c r="AD165" s="52">
        <v>1337947.75</v>
      </c>
      <c r="AE165" s="17">
        <v>7896473</v>
      </c>
      <c r="AF165" s="21" t="s">
        <v>810</v>
      </c>
      <c r="AG165" s="17" t="s">
        <v>821</v>
      </c>
      <c r="AH165" s="21">
        <v>42738</v>
      </c>
      <c r="AI165" s="33" t="s">
        <v>822</v>
      </c>
      <c r="AJ165" s="34">
        <v>20165</v>
      </c>
      <c r="AK165" s="35">
        <v>42494</v>
      </c>
      <c r="AL165" s="24" t="s">
        <v>56</v>
      </c>
    </row>
    <row r="166" spans="1:38" s="16" customFormat="1" ht="15" customHeight="1" x14ac:dyDescent="0.25">
      <c r="A166" s="17">
        <v>165</v>
      </c>
      <c r="B166" s="17" t="s">
        <v>38</v>
      </c>
      <c r="C166" s="17" t="s">
        <v>39</v>
      </c>
      <c r="D166" s="18" t="s">
        <v>823</v>
      </c>
      <c r="E166" s="19" t="s">
        <v>810</v>
      </c>
      <c r="F166" s="19" t="s">
        <v>410</v>
      </c>
      <c r="G166" s="20" t="s">
        <v>804</v>
      </c>
      <c r="H166" s="19">
        <v>42520</v>
      </c>
      <c r="I166" s="19" t="s">
        <v>59</v>
      </c>
      <c r="J166" s="21" t="s">
        <v>44</v>
      </c>
      <c r="K166" s="21" t="s">
        <v>45</v>
      </c>
      <c r="L166" s="22" t="s">
        <v>656</v>
      </c>
      <c r="M166" s="22" t="s">
        <v>650</v>
      </c>
      <c r="N166" s="22" t="s">
        <v>171</v>
      </c>
      <c r="O166" s="23" t="s">
        <v>63</v>
      </c>
      <c r="P166" s="24" t="s">
        <v>103</v>
      </c>
      <c r="Q166" s="25" t="s">
        <v>566</v>
      </c>
      <c r="R166" s="27" t="s">
        <v>824</v>
      </c>
      <c r="S166" s="23" t="s">
        <v>51</v>
      </c>
      <c r="T166" s="23" t="s">
        <v>52</v>
      </c>
      <c r="U166" s="17">
        <v>550</v>
      </c>
      <c r="V166" s="28">
        <f>U166*R166</f>
        <v>10488.5</v>
      </c>
      <c r="W166" s="17">
        <v>3.46</v>
      </c>
      <c r="X166" s="17">
        <v>150</v>
      </c>
      <c r="Y166" s="17">
        <v>0</v>
      </c>
      <c r="Z166" s="29">
        <v>0</v>
      </c>
      <c r="AA166" s="17" t="s">
        <v>53</v>
      </c>
      <c r="AB166" s="30">
        <f t="shared" si="9"/>
        <v>10335.040000000001</v>
      </c>
      <c r="AC166" s="31">
        <f>VLOOKUP(D166,'[1]EPGC pivot'!E:Y,21,0)</f>
        <v>66.349999999999994</v>
      </c>
      <c r="AD166" s="52">
        <v>685729.90399999998</v>
      </c>
      <c r="AE166" s="17">
        <v>7896469</v>
      </c>
      <c r="AF166" s="21" t="s">
        <v>810</v>
      </c>
      <c r="AG166" s="17" t="s">
        <v>825</v>
      </c>
      <c r="AH166" s="21">
        <v>42630</v>
      </c>
      <c r="AI166" s="33" t="s">
        <v>807</v>
      </c>
      <c r="AJ166" s="34">
        <v>10488.5</v>
      </c>
      <c r="AK166" s="35">
        <v>42577</v>
      </c>
      <c r="AL166" s="24" t="s">
        <v>56</v>
      </c>
    </row>
    <row r="167" spans="1:38" s="16" customFormat="1" ht="15" customHeight="1" x14ac:dyDescent="0.25">
      <c r="A167" s="17">
        <v>166</v>
      </c>
      <c r="B167" s="17" t="s">
        <v>38</v>
      </c>
      <c r="C167" s="17" t="s">
        <v>39</v>
      </c>
      <c r="D167" s="18" t="s">
        <v>826</v>
      </c>
      <c r="E167" s="19" t="s">
        <v>810</v>
      </c>
      <c r="F167" s="19" t="s">
        <v>410</v>
      </c>
      <c r="G167" s="20">
        <v>9103750142</v>
      </c>
      <c r="H167" s="19"/>
      <c r="I167" s="19" t="s">
        <v>59</v>
      </c>
      <c r="J167" s="21" t="s">
        <v>44</v>
      </c>
      <c r="K167" s="21" t="s">
        <v>45</v>
      </c>
      <c r="L167" s="22" t="s">
        <v>827</v>
      </c>
      <c r="M167" s="22" t="s">
        <v>613</v>
      </c>
      <c r="N167" s="22" t="s">
        <v>88</v>
      </c>
      <c r="O167" s="23" t="s">
        <v>63</v>
      </c>
      <c r="P167" s="24" t="s">
        <v>828</v>
      </c>
      <c r="Q167" s="25" t="s">
        <v>829</v>
      </c>
      <c r="R167" s="27" t="s">
        <v>830</v>
      </c>
      <c r="S167" s="23" t="s">
        <v>51</v>
      </c>
      <c r="T167" s="23" t="s">
        <v>52</v>
      </c>
      <c r="U167" s="17">
        <v>2812</v>
      </c>
      <c r="V167" s="28">
        <f>U167*R167</f>
        <v>111242.72</v>
      </c>
      <c r="W167" s="17">
        <v>36.71</v>
      </c>
      <c r="X167" s="17">
        <v>300</v>
      </c>
      <c r="Y167" s="17">
        <v>0</v>
      </c>
      <c r="Z167" s="29">
        <v>0</v>
      </c>
      <c r="AA167" s="17" t="s">
        <v>53</v>
      </c>
      <c r="AB167" s="30">
        <f t="shared" si="9"/>
        <v>110906.01</v>
      </c>
      <c r="AC167" s="31">
        <f>VLOOKUP(D167,'[1]EPGC pivot'!E:Y,21,0)</f>
        <v>66.349999999999994</v>
      </c>
      <c r="AD167" s="52">
        <v>7358613.7634999994</v>
      </c>
      <c r="AE167" s="17">
        <v>7896488</v>
      </c>
      <c r="AF167" s="21" t="s">
        <v>810</v>
      </c>
      <c r="AG167" s="17" t="s">
        <v>831</v>
      </c>
      <c r="AH167" s="21">
        <v>42616</v>
      </c>
      <c r="AI167" s="33" t="s">
        <v>832</v>
      </c>
      <c r="AJ167" s="34">
        <v>111242</v>
      </c>
      <c r="AK167" s="35">
        <v>42545</v>
      </c>
      <c r="AL167" s="24" t="s">
        <v>56</v>
      </c>
    </row>
    <row r="168" spans="1:38" s="16" customFormat="1" ht="15" customHeight="1" x14ac:dyDescent="0.25">
      <c r="A168" s="17">
        <v>167</v>
      </c>
      <c r="B168" s="17" t="s">
        <v>38</v>
      </c>
      <c r="C168" s="17" t="s">
        <v>39</v>
      </c>
      <c r="D168" s="18" t="s">
        <v>833</v>
      </c>
      <c r="E168" s="19" t="s">
        <v>810</v>
      </c>
      <c r="F168" s="19" t="s">
        <v>410</v>
      </c>
      <c r="G168" s="20" t="s">
        <v>834</v>
      </c>
      <c r="H168" s="19"/>
      <c r="I168" s="19" t="s">
        <v>59</v>
      </c>
      <c r="J168" s="21" t="s">
        <v>44</v>
      </c>
      <c r="K168" s="21" t="s">
        <v>45</v>
      </c>
      <c r="L168" s="22" t="s">
        <v>835</v>
      </c>
      <c r="M168" s="22" t="s">
        <v>178</v>
      </c>
      <c r="N168" s="22" t="s">
        <v>88</v>
      </c>
      <c r="O168" s="23" t="s">
        <v>49</v>
      </c>
      <c r="P168" s="24" t="s">
        <v>699</v>
      </c>
      <c r="Q168" s="25" t="s">
        <v>545</v>
      </c>
      <c r="R168" s="27" t="s">
        <v>836</v>
      </c>
      <c r="S168" s="23" t="s">
        <v>51</v>
      </c>
      <c r="T168" s="23" t="s">
        <v>179</v>
      </c>
      <c r="U168" s="17">
        <v>83388</v>
      </c>
      <c r="V168" s="28">
        <f>U168*R168</f>
        <v>4643043.84</v>
      </c>
      <c r="W168" s="17">
        <v>0</v>
      </c>
      <c r="X168" s="17">
        <v>80615.25</v>
      </c>
      <c r="Y168" s="17">
        <v>0</v>
      </c>
      <c r="Z168" s="29">
        <v>189757.44</v>
      </c>
      <c r="AA168" s="17" t="s">
        <v>53</v>
      </c>
      <c r="AB168" s="30">
        <f t="shared" si="9"/>
        <v>4562428.59</v>
      </c>
      <c r="AC168" s="31">
        <f>VLOOKUP(D168,'[1]EPGC pivot'!E:Y,21,0)</f>
        <v>1</v>
      </c>
      <c r="AD168" s="52">
        <v>4562428.59</v>
      </c>
      <c r="AE168" s="17">
        <v>7896492</v>
      </c>
      <c r="AF168" s="21" t="s">
        <v>810</v>
      </c>
      <c r="AG168" s="17" t="s">
        <v>837</v>
      </c>
      <c r="AH168" s="21">
        <v>42564</v>
      </c>
      <c r="AI168" s="33" t="s">
        <v>838</v>
      </c>
      <c r="AJ168" s="34">
        <v>4643043.84</v>
      </c>
      <c r="AK168" s="35">
        <v>42562</v>
      </c>
      <c r="AL168" s="24" t="s">
        <v>56</v>
      </c>
    </row>
    <row r="169" spans="1:38" s="16" customFormat="1" ht="15" customHeight="1" x14ac:dyDescent="0.25">
      <c r="A169" s="17">
        <v>168</v>
      </c>
      <c r="B169" s="17" t="s">
        <v>38</v>
      </c>
      <c r="C169" s="17" t="s">
        <v>39</v>
      </c>
      <c r="D169" s="18" t="s">
        <v>839</v>
      </c>
      <c r="E169" s="19" t="s">
        <v>840</v>
      </c>
      <c r="F169" s="19" t="s">
        <v>410</v>
      </c>
      <c r="G169" s="20" t="s">
        <v>834</v>
      </c>
      <c r="H169" s="19"/>
      <c r="I169" s="19" t="s">
        <v>59</v>
      </c>
      <c r="J169" s="21" t="s">
        <v>44</v>
      </c>
      <c r="K169" s="21" t="s">
        <v>45</v>
      </c>
      <c r="L169" s="22" t="s">
        <v>835</v>
      </c>
      <c r="M169" s="22" t="s">
        <v>178</v>
      </c>
      <c r="N169" s="22" t="s">
        <v>88</v>
      </c>
      <c r="O169" s="23" t="s">
        <v>49</v>
      </c>
      <c r="P169" s="24" t="s">
        <v>841</v>
      </c>
      <c r="Q169" s="25" t="s">
        <v>545</v>
      </c>
      <c r="R169" s="27" t="s">
        <v>842</v>
      </c>
      <c r="S169" s="23" t="s">
        <v>51</v>
      </c>
      <c r="T169" s="23" t="s">
        <v>179</v>
      </c>
      <c r="U169" s="17">
        <v>83388</v>
      </c>
      <c r="V169" s="28">
        <f>U169*R169</f>
        <v>3143727.6</v>
      </c>
      <c r="W169" s="17">
        <v>0</v>
      </c>
      <c r="X169" s="17">
        <v>53743.5</v>
      </c>
      <c r="Y169" s="17">
        <v>0</v>
      </c>
      <c r="Z169" s="29">
        <v>128481.60000000001</v>
      </c>
      <c r="AA169" s="17" t="s">
        <v>53</v>
      </c>
      <c r="AB169" s="30">
        <f t="shared" si="9"/>
        <v>3089984.1</v>
      </c>
      <c r="AC169" s="31">
        <f>VLOOKUP(D169,'[1]EPGC pivot'!E:Y,21,0)</f>
        <v>1</v>
      </c>
      <c r="AD169" s="52">
        <v>3089984.1</v>
      </c>
      <c r="AE169" s="17">
        <v>7905087</v>
      </c>
      <c r="AF169" s="21" t="s">
        <v>840</v>
      </c>
      <c r="AG169" s="17" t="s">
        <v>843</v>
      </c>
      <c r="AH169" s="21">
        <v>42564</v>
      </c>
      <c r="AI169" s="33" t="s">
        <v>838</v>
      </c>
      <c r="AJ169" s="34">
        <v>3130346.43</v>
      </c>
      <c r="AK169" s="35">
        <v>42562</v>
      </c>
      <c r="AL169" s="24" t="s">
        <v>56</v>
      </c>
    </row>
    <row r="170" spans="1:38" s="16" customFormat="1" ht="15" customHeight="1" x14ac:dyDescent="0.25">
      <c r="A170" s="17">
        <v>169</v>
      </c>
      <c r="B170" s="17" t="s">
        <v>38</v>
      </c>
      <c r="C170" s="17" t="s">
        <v>39</v>
      </c>
      <c r="D170" s="18" t="s">
        <v>844</v>
      </c>
      <c r="E170" s="19" t="s">
        <v>840</v>
      </c>
      <c r="F170" s="19" t="s">
        <v>410</v>
      </c>
      <c r="G170" s="20">
        <v>9103750142</v>
      </c>
      <c r="H170" s="19"/>
      <c r="I170" s="19" t="s">
        <v>59</v>
      </c>
      <c r="J170" s="21" t="s">
        <v>44</v>
      </c>
      <c r="K170" s="21" t="s">
        <v>45</v>
      </c>
      <c r="L170" s="22" t="s">
        <v>845</v>
      </c>
      <c r="M170" s="22" t="s">
        <v>419</v>
      </c>
      <c r="N170" s="22" t="s">
        <v>95</v>
      </c>
      <c r="O170" s="23" t="s">
        <v>49</v>
      </c>
      <c r="P170" s="24" t="s">
        <v>846</v>
      </c>
      <c r="Q170" s="25">
        <v>29159090</v>
      </c>
      <c r="R170" s="27">
        <v>20</v>
      </c>
      <c r="S170" s="23" t="s">
        <v>51</v>
      </c>
      <c r="T170" s="23" t="s">
        <v>52</v>
      </c>
      <c r="U170" s="17">
        <v>3950</v>
      </c>
      <c r="V170" s="28">
        <f>R170*U170</f>
        <v>79000</v>
      </c>
      <c r="W170" s="17">
        <v>0</v>
      </c>
      <c r="X170" s="17">
        <v>125</v>
      </c>
      <c r="Y170" s="17">
        <v>0</v>
      </c>
      <c r="Z170" s="29">
        <v>0</v>
      </c>
      <c r="AA170" s="17" t="s">
        <v>814</v>
      </c>
      <c r="AB170" s="30">
        <f t="shared" si="9"/>
        <v>78875</v>
      </c>
      <c r="AC170" s="31">
        <v>66.349999999999994</v>
      </c>
      <c r="AD170" s="49">
        <v>5233356.25</v>
      </c>
      <c r="AE170" s="17">
        <v>7919748</v>
      </c>
      <c r="AF170" s="21">
        <v>42517</v>
      </c>
      <c r="AG170" s="17" t="s">
        <v>847</v>
      </c>
      <c r="AH170" s="21">
        <v>42616</v>
      </c>
      <c r="AI170" s="33" t="s">
        <v>848</v>
      </c>
      <c r="AJ170" s="34">
        <v>79000</v>
      </c>
      <c r="AK170" s="35">
        <v>42556</v>
      </c>
      <c r="AL170" s="24" t="s">
        <v>56</v>
      </c>
    </row>
    <row r="171" spans="1:38" s="16" customFormat="1" ht="15" customHeight="1" x14ac:dyDescent="0.25">
      <c r="A171" s="17">
        <v>170</v>
      </c>
      <c r="B171" s="17" t="s">
        <v>38</v>
      </c>
      <c r="C171" s="17" t="s">
        <v>39</v>
      </c>
      <c r="D171" s="18" t="s">
        <v>849</v>
      </c>
      <c r="E171" s="19" t="s">
        <v>840</v>
      </c>
      <c r="F171" s="19" t="s">
        <v>410</v>
      </c>
      <c r="G171" s="20" t="s">
        <v>812</v>
      </c>
      <c r="H171" s="19">
        <v>42521</v>
      </c>
      <c r="I171" s="19" t="s">
        <v>59</v>
      </c>
      <c r="J171" s="21" t="s">
        <v>44</v>
      </c>
      <c r="K171" s="21" t="s">
        <v>45</v>
      </c>
      <c r="L171" s="22" t="s">
        <v>177</v>
      </c>
      <c r="M171" s="22" t="s">
        <v>178</v>
      </c>
      <c r="N171" s="22" t="s">
        <v>88</v>
      </c>
      <c r="O171" s="23" t="s">
        <v>49</v>
      </c>
      <c r="P171" s="24" t="s">
        <v>813</v>
      </c>
      <c r="Q171" s="25">
        <v>38231190</v>
      </c>
      <c r="R171" s="27">
        <v>56</v>
      </c>
      <c r="S171" s="23" t="s">
        <v>51</v>
      </c>
      <c r="T171" s="23" t="s">
        <v>179</v>
      </c>
      <c r="U171" s="17">
        <v>54656</v>
      </c>
      <c r="V171" s="28">
        <f>R171*U171</f>
        <v>3060736</v>
      </c>
      <c r="W171" s="17">
        <v>0</v>
      </c>
      <c r="X171" s="17">
        <v>18578</v>
      </c>
      <c r="Y171" s="17">
        <v>0</v>
      </c>
      <c r="Z171" s="29">
        <v>146333.79</v>
      </c>
      <c r="AA171" s="17" t="s">
        <v>814</v>
      </c>
      <c r="AB171" s="30">
        <f t="shared" si="9"/>
        <v>3042158</v>
      </c>
      <c r="AC171" s="31">
        <v>1</v>
      </c>
      <c r="AD171" s="49">
        <v>3042158</v>
      </c>
      <c r="AE171" s="17">
        <v>7896495</v>
      </c>
      <c r="AF171" s="21">
        <v>42516</v>
      </c>
      <c r="AG171" s="17" t="s">
        <v>850</v>
      </c>
      <c r="AH171" s="21">
        <v>42541</v>
      </c>
      <c r="AI171" s="33" t="s">
        <v>816</v>
      </c>
      <c r="AJ171" s="34">
        <v>3060736</v>
      </c>
      <c r="AK171" s="35">
        <v>42539</v>
      </c>
      <c r="AL171" s="24" t="s">
        <v>56</v>
      </c>
    </row>
    <row r="172" spans="1:38" s="16" customFormat="1" ht="15" customHeight="1" x14ac:dyDescent="0.25">
      <c r="A172" s="17">
        <v>171</v>
      </c>
      <c r="B172" s="17" t="s">
        <v>38</v>
      </c>
      <c r="C172" s="17" t="s">
        <v>39</v>
      </c>
      <c r="D172" s="18" t="s">
        <v>851</v>
      </c>
      <c r="E172" s="19" t="s">
        <v>840</v>
      </c>
      <c r="F172" s="19" t="s">
        <v>410</v>
      </c>
      <c r="G172" s="20">
        <v>9103750150</v>
      </c>
      <c r="H172" s="19"/>
      <c r="I172" s="19" t="s">
        <v>59</v>
      </c>
      <c r="J172" s="21" t="s">
        <v>44</v>
      </c>
      <c r="K172" s="21" t="s">
        <v>45</v>
      </c>
      <c r="L172" s="22" t="s">
        <v>852</v>
      </c>
      <c r="M172" s="22" t="s">
        <v>184</v>
      </c>
      <c r="N172" s="22" t="s">
        <v>88</v>
      </c>
      <c r="O172" s="23" t="s">
        <v>63</v>
      </c>
      <c r="P172" s="24" t="s">
        <v>853</v>
      </c>
      <c r="Q172" s="25" t="s">
        <v>829</v>
      </c>
      <c r="R172" s="27" t="s">
        <v>854</v>
      </c>
      <c r="S172" s="23" t="s">
        <v>51</v>
      </c>
      <c r="T172" s="23" t="s">
        <v>52</v>
      </c>
      <c r="U172" s="17">
        <v>2800</v>
      </c>
      <c r="V172" s="28">
        <f t="shared" ref="V172:V188" si="11">U172*R172</f>
        <v>161280</v>
      </c>
      <c r="W172" s="17">
        <v>53.22</v>
      </c>
      <c r="X172" s="17">
        <v>100</v>
      </c>
      <c r="Y172" s="17">
        <v>0</v>
      </c>
      <c r="Z172" s="29">
        <v>0</v>
      </c>
      <c r="AA172" s="17" t="s">
        <v>53</v>
      </c>
      <c r="AB172" s="30">
        <f t="shared" si="9"/>
        <v>161126.78</v>
      </c>
      <c r="AC172" s="31">
        <f>VLOOKUP(D172,'[1]EPGC pivot'!E:Y,21,0)</f>
        <v>66.349999999999994</v>
      </c>
      <c r="AD172" s="52">
        <v>10690761.852999998</v>
      </c>
      <c r="AE172" s="17">
        <v>7919961</v>
      </c>
      <c r="AF172" s="21" t="s">
        <v>840</v>
      </c>
      <c r="AG172" s="17" t="s">
        <v>855</v>
      </c>
      <c r="AH172" s="21">
        <v>42616</v>
      </c>
      <c r="AI172" s="33" t="s">
        <v>856</v>
      </c>
      <c r="AJ172" s="34">
        <v>161280</v>
      </c>
      <c r="AK172" s="35">
        <v>42551</v>
      </c>
      <c r="AL172" s="24" t="s">
        <v>56</v>
      </c>
    </row>
    <row r="173" spans="1:38" s="16" customFormat="1" ht="15" customHeight="1" x14ac:dyDescent="0.25">
      <c r="A173" s="17">
        <v>172</v>
      </c>
      <c r="B173" s="17" t="s">
        <v>38</v>
      </c>
      <c r="C173" s="17" t="s">
        <v>39</v>
      </c>
      <c r="D173" s="18" t="s">
        <v>857</v>
      </c>
      <c r="E173" s="19" t="s">
        <v>840</v>
      </c>
      <c r="F173" s="19" t="s">
        <v>410</v>
      </c>
      <c r="G173" s="20" t="s">
        <v>858</v>
      </c>
      <c r="H173" s="19"/>
      <c r="I173" s="19" t="s">
        <v>59</v>
      </c>
      <c r="J173" s="21" t="s">
        <v>44</v>
      </c>
      <c r="K173" s="21" t="s">
        <v>45</v>
      </c>
      <c r="L173" s="22" t="s">
        <v>859</v>
      </c>
      <c r="M173" s="22" t="s">
        <v>613</v>
      </c>
      <c r="N173" s="22" t="s">
        <v>130</v>
      </c>
      <c r="O173" s="23" t="s">
        <v>63</v>
      </c>
      <c r="P173" s="24" t="s">
        <v>860</v>
      </c>
      <c r="Q173" s="25" t="s">
        <v>615</v>
      </c>
      <c r="R173" s="27" t="s">
        <v>861</v>
      </c>
      <c r="S173" s="23" t="s">
        <v>51</v>
      </c>
      <c r="T173" s="23" t="s">
        <v>52</v>
      </c>
      <c r="U173" s="17">
        <v>910</v>
      </c>
      <c r="V173" s="28">
        <f t="shared" si="11"/>
        <v>18045.3</v>
      </c>
      <c r="W173" s="17">
        <v>5.95</v>
      </c>
      <c r="X173" s="17">
        <v>450</v>
      </c>
      <c r="Y173" s="17">
        <v>0</v>
      </c>
      <c r="Z173" s="29">
        <v>0</v>
      </c>
      <c r="AA173" s="17" t="s">
        <v>53</v>
      </c>
      <c r="AB173" s="30">
        <f t="shared" si="9"/>
        <v>17589.349999999999</v>
      </c>
      <c r="AC173" s="31">
        <f>VLOOKUP(D173,'[1]EPGC pivot'!E:Y,21,0)</f>
        <v>66.349999999999994</v>
      </c>
      <c r="AD173" s="52">
        <v>1167053.3724999998</v>
      </c>
      <c r="AE173" s="17">
        <v>7921126</v>
      </c>
      <c r="AF173" s="21" t="s">
        <v>840</v>
      </c>
      <c r="AG173" s="17" t="s">
        <v>862</v>
      </c>
      <c r="AH173" s="21">
        <v>42619</v>
      </c>
      <c r="AI173" s="33" t="s">
        <v>863</v>
      </c>
      <c r="AJ173" s="34">
        <v>18045</v>
      </c>
      <c r="AK173" s="35">
        <v>42569</v>
      </c>
      <c r="AL173" s="24" t="s">
        <v>56</v>
      </c>
    </row>
    <row r="174" spans="1:38" s="16" customFormat="1" ht="15" customHeight="1" x14ac:dyDescent="0.25">
      <c r="A174" s="17">
        <v>173</v>
      </c>
      <c r="B174" s="17" t="s">
        <v>38</v>
      </c>
      <c r="C174" s="17" t="s">
        <v>39</v>
      </c>
      <c r="D174" s="18" t="s">
        <v>864</v>
      </c>
      <c r="E174" s="19" t="s">
        <v>865</v>
      </c>
      <c r="F174" s="19" t="s">
        <v>410</v>
      </c>
      <c r="G174" s="20">
        <v>9103750154</v>
      </c>
      <c r="H174" s="19"/>
      <c r="I174" s="19" t="s">
        <v>59</v>
      </c>
      <c r="J174" s="21" t="s">
        <v>44</v>
      </c>
      <c r="K174" s="21" t="s">
        <v>45</v>
      </c>
      <c r="L174" s="22" t="s">
        <v>866</v>
      </c>
      <c r="M174" s="22" t="s">
        <v>87</v>
      </c>
      <c r="N174" s="22" t="s">
        <v>88</v>
      </c>
      <c r="O174" s="23" t="s">
        <v>63</v>
      </c>
      <c r="P174" s="24" t="s">
        <v>867</v>
      </c>
      <c r="Q174" s="25" t="s">
        <v>545</v>
      </c>
      <c r="R174" s="27" t="s">
        <v>868</v>
      </c>
      <c r="S174" s="23" t="s">
        <v>51</v>
      </c>
      <c r="T174" s="23" t="s">
        <v>52</v>
      </c>
      <c r="U174" s="17">
        <v>3525</v>
      </c>
      <c r="V174" s="28">
        <f t="shared" si="11"/>
        <v>70500</v>
      </c>
      <c r="W174" s="17">
        <v>23.27</v>
      </c>
      <c r="X174" s="17">
        <v>50</v>
      </c>
      <c r="Y174" s="17">
        <v>0</v>
      </c>
      <c r="Z174" s="29">
        <v>0</v>
      </c>
      <c r="AA174" s="17" t="s">
        <v>53</v>
      </c>
      <c r="AB174" s="30">
        <f t="shared" si="9"/>
        <v>70426.73</v>
      </c>
      <c r="AC174" s="31">
        <f>VLOOKUP(D174,'[1]EPGC pivot'!E:Y,21,0)</f>
        <v>66.349999999999994</v>
      </c>
      <c r="AD174" s="52">
        <v>4672813.5354999993</v>
      </c>
      <c r="AE174" s="17">
        <v>7930063</v>
      </c>
      <c r="AF174" s="21" t="s">
        <v>865</v>
      </c>
      <c r="AG174" s="17" t="s">
        <v>869</v>
      </c>
      <c r="AH174" s="21">
        <v>42619</v>
      </c>
      <c r="AI174" s="33" t="s">
        <v>870</v>
      </c>
      <c r="AJ174" s="34">
        <v>70500</v>
      </c>
      <c r="AK174" s="35">
        <v>42562</v>
      </c>
      <c r="AL174" s="24" t="s">
        <v>56</v>
      </c>
    </row>
    <row r="175" spans="1:38" s="16" customFormat="1" ht="15" customHeight="1" x14ac:dyDescent="0.25">
      <c r="A175" s="17">
        <v>174</v>
      </c>
      <c r="B175" s="17" t="s">
        <v>38</v>
      </c>
      <c r="C175" s="17" t="s">
        <v>39</v>
      </c>
      <c r="D175" s="18" t="s">
        <v>871</v>
      </c>
      <c r="E175" s="19" t="s">
        <v>865</v>
      </c>
      <c r="F175" s="19" t="s">
        <v>410</v>
      </c>
      <c r="G175" s="20" t="s">
        <v>858</v>
      </c>
      <c r="H175" s="19"/>
      <c r="I175" s="19" t="s">
        <v>59</v>
      </c>
      <c r="J175" s="21" t="s">
        <v>44</v>
      </c>
      <c r="K175" s="21" t="s">
        <v>45</v>
      </c>
      <c r="L175" s="22" t="s">
        <v>859</v>
      </c>
      <c r="M175" s="22" t="s">
        <v>613</v>
      </c>
      <c r="N175" s="22" t="s">
        <v>130</v>
      </c>
      <c r="O175" s="23" t="s">
        <v>63</v>
      </c>
      <c r="P175" s="24" t="s">
        <v>860</v>
      </c>
      <c r="Q175" s="25" t="s">
        <v>615</v>
      </c>
      <c r="R175" s="27" t="s">
        <v>872</v>
      </c>
      <c r="S175" s="23" t="s">
        <v>51</v>
      </c>
      <c r="T175" s="23" t="s">
        <v>52</v>
      </c>
      <c r="U175" s="17">
        <v>909.99999999999989</v>
      </c>
      <c r="V175" s="28">
        <f t="shared" si="11"/>
        <v>17754.099999999999</v>
      </c>
      <c r="W175" s="17">
        <v>5.86</v>
      </c>
      <c r="X175" s="17">
        <v>450</v>
      </c>
      <c r="Y175" s="17">
        <v>0</v>
      </c>
      <c r="Z175" s="29">
        <v>0</v>
      </c>
      <c r="AA175" s="17" t="s">
        <v>53</v>
      </c>
      <c r="AB175" s="30">
        <f t="shared" si="9"/>
        <v>17298.239999999998</v>
      </c>
      <c r="AC175" s="31">
        <f>VLOOKUP(D175,'[1]EPGC pivot'!E:Y,21,0)</f>
        <v>66.349999999999994</v>
      </c>
      <c r="AD175" s="52">
        <v>1147738.2239999997</v>
      </c>
      <c r="AE175" s="17">
        <v>7930064</v>
      </c>
      <c r="AF175" s="21" t="s">
        <v>865</v>
      </c>
      <c r="AG175" s="17" t="s">
        <v>873</v>
      </c>
      <c r="AH175" s="21">
        <v>42738</v>
      </c>
      <c r="AI175" s="33" t="s">
        <v>863</v>
      </c>
      <c r="AJ175" s="34">
        <v>17754.099999999999</v>
      </c>
      <c r="AK175" s="35">
        <v>42569</v>
      </c>
      <c r="AL175" s="24" t="s">
        <v>56</v>
      </c>
    </row>
    <row r="176" spans="1:38" s="16" customFormat="1" ht="15" customHeight="1" x14ac:dyDescent="0.25">
      <c r="A176" s="17">
        <v>175</v>
      </c>
      <c r="B176" s="17" t="s">
        <v>38</v>
      </c>
      <c r="C176" s="17" t="s">
        <v>39</v>
      </c>
      <c r="D176" s="18" t="s">
        <v>874</v>
      </c>
      <c r="E176" s="19" t="s">
        <v>875</v>
      </c>
      <c r="F176" s="19" t="s">
        <v>410</v>
      </c>
      <c r="G176" s="20">
        <v>9103750153</v>
      </c>
      <c r="H176" s="19"/>
      <c r="I176" s="19" t="s">
        <v>59</v>
      </c>
      <c r="J176" s="21" t="s">
        <v>44</v>
      </c>
      <c r="K176" s="21" t="s">
        <v>45</v>
      </c>
      <c r="L176" s="22" t="s">
        <v>876</v>
      </c>
      <c r="M176" s="22" t="s">
        <v>184</v>
      </c>
      <c r="N176" s="22" t="s">
        <v>95</v>
      </c>
      <c r="O176" s="23" t="s">
        <v>63</v>
      </c>
      <c r="P176" s="24" t="s">
        <v>877</v>
      </c>
      <c r="Q176" s="25" t="s">
        <v>545</v>
      </c>
      <c r="R176" s="27" t="s">
        <v>665</v>
      </c>
      <c r="S176" s="23" t="s">
        <v>51</v>
      </c>
      <c r="T176" s="23" t="s">
        <v>52</v>
      </c>
      <c r="U176" s="17">
        <v>3850</v>
      </c>
      <c r="V176" s="28">
        <f t="shared" si="11"/>
        <v>46200</v>
      </c>
      <c r="W176" s="17">
        <v>15.25</v>
      </c>
      <c r="X176" s="17">
        <v>180</v>
      </c>
      <c r="Y176" s="17">
        <v>0</v>
      </c>
      <c r="Z176" s="29">
        <v>0</v>
      </c>
      <c r="AA176" s="17" t="s">
        <v>53</v>
      </c>
      <c r="AB176" s="30">
        <f t="shared" si="9"/>
        <v>46004.75</v>
      </c>
      <c r="AC176" s="31">
        <f>VLOOKUP(D176,'[1]EPGC pivot'!E:Y,21,0)</f>
        <v>66.349999999999994</v>
      </c>
      <c r="AD176" s="52">
        <v>3052415.1624999996</v>
      </c>
      <c r="AE176" s="17">
        <v>7957130</v>
      </c>
      <c r="AF176" s="21" t="s">
        <v>875</v>
      </c>
      <c r="AG176" s="17" t="s">
        <v>878</v>
      </c>
      <c r="AH176" s="21">
        <v>42630</v>
      </c>
      <c r="AI176" s="33" t="s">
        <v>879</v>
      </c>
      <c r="AJ176" s="34">
        <v>46200</v>
      </c>
      <c r="AK176" s="35">
        <v>42564</v>
      </c>
      <c r="AL176" s="24" t="s">
        <v>56</v>
      </c>
    </row>
    <row r="177" spans="1:38" s="16" customFormat="1" ht="15" customHeight="1" x14ac:dyDescent="0.25">
      <c r="A177" s="17">
        <v>176</v>
      </c>
      <c r="B177" s="17" t="s">
        <v>38</v>
      </c>
      <c r="C177" s="17" t="s">
        <v>39</v>
      </c>
      <c r="D177" s="18" t="s">
        <v>880</v>
      </c>
      <c r="E177" s="19" t="s">
        <v>881</v>
      </c>
      <c r="F177" s="19" t="s">
        <v>410</v>
      </c>
      <c r="G177" s="20">
        <v>9103750155</v>
      </c>
      <c r="H177" s="19"/>
      <c r="I177" s="19" t="s">
        <v>59</v>
      </c>
      <c r="J177" s="21" t="s">
        <v>44</v>
      </c>
      <c r="K177" s="21" t="s">
        <v>45</v>
      </c>
      <c r="L177" s="22" t="s">
        <v>60</v>
      </c>
      <c r="M177" s="22" t="s">
        <v>273</v>
      </c>
      <c r="N177" s="22" t="s">
        <v>62</v>
      </c>
      <c r="O177" s="23" t="s">
        <v>63</v>
      </c>
      <c r="P177" s="24" t="s">
        <v>882</v>
      </c>
      <c r="Q177" s="25" t="s">
        <v>484</v>
      </c>
      <c r="R177" s="27" t="s">
        <v>883</v>
      </c>
      <c r="S177" s="23" t="s">
        <v>51</v>
      </c>
      <c r="T177" s="23" t="s">
        <v>52</v>
      </c>
      <c r="U177" s="17">
        <v>1633</v>
      </c>
      <c r="V177" s="28">
        <f t="shared" si="11"/>
        <v>36742.5</v>
      </c>
      <c r="W177" s="17">
        <v>12.13</v>
      </c>
      <c r="X177" s="17">
        <v>1750</v>
      </c>
      <c r="Y177" s="17">
        <v>0</v>
      </c>
      <c r="Z177" s="29">
        <v>0</v>
      </c>
      <c r="AA177" s="17" t="s">
        <v>53</v>
      </c>
      <c r="AB177" s="30">
        <f t="shared" si="9"/>
        <v>34980.370000000003</v>
      </c>
      <c r="AC177" s="31">
        <f>VLOOKUP(D177,'[1]EPGC pivot'!E:Y,21,0)</f>
        <v>66.349999999999994</v>
      </c>
      <c r="AD177" s="52">
        <v>2320947.5495000002</v>
      </c>
      <c r="AE177" s="17">
        <v>7991916</v>
      </c>
      <c r="AF177" s="21" t="s">
        <v>881</v>
      </c>
      <c r="AG177" s="17" t="s">
        <v>884</v>
      </c>
      <c r="AH177" s="21">
        <v>42630</v>
      </c>
      <c r="AI177" s="33" t="s">
        <v>885</v>
      </c>
      <c r="AJ177" s="34">
        <v>36742.5</v>
      </c>
      <c r="AK177" s="35">
        <v>42593</v>
      </c>
      <c r="AL177" s="24" t="s">
        <v>56</v>
      </c>
    </row>
    <row r="178" spans="1:38" s="16" customFormat="1" ht="15" customHeight="1" x14ac:dyDescent="0.25">
      <c r="A178" s="17">
        <v>177</v>
      </c>
      <c r="B178" s="17" t="s">
        <v>38</v>
      </c>
      <c r="C178" s="17" t="s">
        <v>39</v>
      </c>
      <c r="D178" s="18" t="s">
        <v>886</v>
      </c>
      <c r="E178" s="19" t="s">
        <v>881</v>
      </c>
      <c r="F178" s="19" t="s">
        <v>410</v>
      </c>
      <c r="G178" s="20" t="s">
        <v>887</v>
      </c>
      <c r="H178" s="19"/>
      <c r="I178" s="19" t="s">
        <v>59</v>
      </c>
      <c r="J178" s="21" t="s">
        <v>44</v>
      </c>
      <c r="K178" s="21" t="s">
        <v>45</v>
      </c>
      <c r="L178" s="22" t="s">
        <v>888</v>
      </c>
      <c r="M178" s="22" t="s">
        <v>889</v>
      </c>
      <c r="N178" s="22" t="s">
        <v>171</v>
      </c>
      <c r="O178" s="23" t="s">
        <v>49</v>
      </c>
      <c r="P178" s="24" t="s">
        <v>890</v>
      </c>
      <c r="Q178" s="25" t="s">
        <v>484</v>
      </c>
      <c r="R178" s="27" t="s">
        <v>665</v>
      </c>
      <c r="S178" s="23" t="s">
        <v>51</v>
      </c>
      <c r="T178" s="23" t="s">
        <v>52</v>
      </c>
      <c r="U178" s="17">
        <v>1375.5</v>
      </c>
      <c r="V178" s="28">
        <f t="shared" si="11"/>
        <v>16506</v>
      </c>
      <c r="W178" s="17">
        <v>0</v>
      </c>
      <c r="X178" s="17">
        <v>500</v>
      </c>
      <c r="Y178" s="17">
        <v>0</v>
      </c>
      <c r="Z178" s="29">
        <v>0</v>
      </c>
      <c r="AA178" s="17" t="s">
        <v>53</v>
      </c>
      <c r="AB178" s="30">
        <f t="shared" si="9"/>
        <v>16006</v>
      </c>
      <c r="AC178" s="31">
        <f>VLOOKUP(D178,'[1]EPGC pivot'!E:Y,21,0)</f>
        <v>66.349999999999994</v>
      </c>
      <c r="AD178" s="52">
        <v>1061998.0999999999</v>
      </c>
      <c r="AE178" s="17">
        <v>7991941</v>
      </c>
      <c r="AF178" s="21" t="s">
        <v>881</v>
      </c>
      <c r="AG178" s="17" t="s">
        <v>891</v>
      </c>
      <c r="AH178" s="21">
        <v>42588</v>
      </c>
      <c r="AI178" s="33" t="s">
        <v>892</v>
      </c>
      <c r="AJ178" s="34">
        <v>16491</v>
      </c>
      <c r="AK178" s="35">
        <v>42587</v>
      </c>
      <c r="AL178" s="24" t="s">
        <v>56</v>
      </c>
    </row>
    <row r="179" spans="1:38" s="16" customFormat="1" ht="15" customHeight="1" x14ac:dyDescent="0.25">
      <c r="A179" s="17">
        <v>178</v>
      </c>
      <c r="B179" s="17" t="s">
        <v>38</v>
      </c>
      <c r="C179" s="17" t="s">
        <v>39</v>
      </c>
      <c r="D179" s="18" t="s">
        <v>893</v>
      </c>
      <c r="E179" s="19" t="s">
        <v>894</v>
      </c>
      <c r="F179" s="19" t="s">
        <v>895</v>
      </c>
      <c r="G179" s="20">
        <v>9103750158</v>
      </c>
      <c r="H179" s="19"/>
      <c r="I179" s="19" t="s">
        <v>59</v>
      </c>
      <c r="J179" s="21" t="s">
        <v>44</v>
      </c>
      <c r="K179" s="21" t="s">
        <v>45</v>
      </c>
      <c r="L179" s="22" t="s">
        <v>60</v>
      </c>
      <c r="M179" s="22" t="s">
        <v>61</v>
      </c>
      <c r="N179" s="22" t="s">
        <v>62</v>
      </c>
      <c r="O179" s="23" t="s">
        <v>63</v>
      </c>
      <c r="P179" s="24" t="s">
        <v>896</v>
      </c>
      <c r="Q179" s="25" t="s">
        <v>484</v>
      </c>
      <c r="R179" s="27" t="s">
        <v>897</v>
      </c>
      <c r="S179" s="23" t="s">
        <v>51</v>
      </c>
      <c r="T179" s="23" t="s">
        <v>52</v>
      </c>
      <c r="U179" s="17">
        <v>1819.9999999999998</v>
      </c>
      <c r="V179" s="28">
        <f t="shared" si="11"/>
        <v>33506.199999999997</v>
      </c>
      <c r="W179" s="17">
        <v>11.06</v>
      </c>
      <c r="X179" s="17">
        <v>3200</v>
      </c>
      <c r="Y179" s="17">
        <v>0</v>
      </c>
      <c r="Z179" s="29">
        <v>0</v>
      </c>
      <c r="AA179" s="17" t="s">
        <v>53</v>
      </c>
      <c r="AB179" s="30">
        <f t="shared" si="9"/>
        <v>30295.14</v>
      </c>
      <c r="AC179" s="31">
        <f>VLOOKUP(D179,'[1]EPGC pivot'!E:Y,21,0)</f>
        <v>66.349999999999994</v>
      </c>
      <c r="AD179" s="52">
        <v>2010082.5389999999</v>
      </c>
      <c r="AE179" s="17">
        <v>8002947</v>
      </c>
      <c r="AF179" s="21">
        <v>42522</v>
      </c>
      <c r="AG179" s="17" t="s">
        <v>898</v>
      </c>
      <c r="AH179" s="21">
        <v>42619</v>
      </c>
      <c r="AI179" s="33" t="s">
        <v>899</v>
      </c>
      <c r="AJ179" s="34">
        <v>33506</v>
      </c>
      <c r="AK179" s="35">
        <v>42594</v>
      </c>
      <c r="AL179" s="24" t="s">
        <v>56</v>
      </c>
    </row>
    <row r="180" spans="1:38" s="16" customFormat="1" ht="15" customHeight="1" x14ac:dyDescent="0.25">
      <c r="A180" s="17">
        <v>179</v>
      </c>
      <c r="B180" s="17" t="s">
        <v>38</v>
      </c>
      <c r="C180" s="17" t="s">
        <v>39</v>
      </c>
      <c r="D180" s="18" t="s">
        <v>900</v>
      </c>
      <c r="E180" s="19" t="s">
        <v>894</v>
      </c>
      <c r="F180" s="19" t="s">
        <v>895</v>
      </c>
      <c r="G180" s="20">
        <v>9103750159</v>
      </c>
      <c r="H180" s="19"/>
      <c r="I180" s="19" t="s">
        <v>59</v>
      </c>
      <c r="J180" s="21" t="s">
        <v>44</v>
      </c>
      <c r="K180" s="21" t="s">
        <v>45</v>
      </c>
      <c r="L180" s="22" t="s">
        <v>213</v>
      </c>
      <c r="M180" s="22" t="s">
        <v>901</v>
      </c>
      <c r="N180" s="22" t="s">
        <v>171</v>
      </c>
      <c r="O180" s="23" t="s">
        <v>49</v>
      </c>
      <c r="P180" s="24" t="s">
        <v>902</v>
      </c>
      <c r="Q180" s="25" t="s">
        <v>545</v>
      </c>
      <c r="R180" s="27" t="s">
        <v>903</v>
      </c>
      <c r="S180" s="23" t="s">
        <v>51</v>
      </c>
      <c r="T180" s="23" t="s">
        <v>52</v>
      </c>
      <c r="U180" s="17">
        <v>1450</v>
      </c>
      <c r="V180" s="28">
        <f t="shared" si="11"/>
        <v>14500</v>
      </c>
      <c r="W180" s="17">
        <v>0</v>
      </c>
      <c r="X180" s="17">
        <v>450</v>
      </c>
      <c r="Y180" s="17">
        <v>0</v>
      </c>
      <c r="Z180" s="29">
        <v>0</v>
      </c>
      <c r="AA180" s="17" t="s">
        <v>53</v>
      </c>
      <c r="AB180" s="30">
        <f t="shared" si="9"/>
        <v>14050</v>
      </c>
      <c r="AC180" s="31">
        <f>VLOOKUP(D180,'[1]EPGC pivot'!E:Y,21,0)</f>
        <v>66.349999999999994</v>
      </c>
      <c r="AD180" s="52">
        <v>932217.49999999988</v>
      </c>
      <c r="AE180" s="17">
        <v>8006212</v>
      </c>
      <c r="AF180" s="21">
        <v>42522</v>
      </c>
      <c r="AG180" s="17" t="s">
        <v>904</v>
      </c>
      <c r="AH180" s="21">
        <v>42619</v>
      </c>
      <c r="AI180" s="33" t="s">
        <v>905</v>
      </c>
      <c r="AJ180" s="34">
        <v>14500</v>
      </c>
      <c r="AK180" s="35">
        <v>42577</v>
      </c>
      <c r="AL180" s="24" t="s">
        <v>56</v>
      </c>
    </row>
    <row r="181" spans="1:38" s="16" customFormat="1" ht="15" customHeight="1" x14ac:dyDescent="0.25">
      <c r="A181" s="17">
        <v>180</v>
      </c>
      <c r="B181" s="17" t="s">
        <v>38</v>
      </c>
      <c r="C181" s="17" t="s">
        <v>39</v>
      </c>
      <c r="D181" s="18" t="s">
        <v>906</v>
      </c>
      <c r="E181" s="19" t="s">
        <v>907</v>
      </c>
      <c r="F181" s="19" t="s">
        <v>895</v>
      </c>
      <c r="G181" s="20">
        <v>9103750160</v>
      </c>
      <c r="H181" s="19"/>
      <c r="I181" s="19" t="s">
        <v>59</v>
      </c>
      <c r="J181" s="21" t="s">
        <v>44</v>
      </c>
      <c r="K181" s="21" t="s">
        <v>45</v>
      </c>
      <c r="L181" s="22" t="s">
        <v>60</v>
      </c>
      <c r="M181" s="22" t="s">
        <v>61</v>
      </c>
      <c r="N181" s="22" t="s">
        <v>62</v>
      </c>
      <c r="O181" s="23" t="s">
        <v>63</v>
      </c>
      <c r="P181" s="24" t="s">
        <v>908</v>
      </c>
      <c r="Q181" s="25" t="s">
        <v>484</v>
      </c>
      <c r="R181" s="27" t="s">
        <v>909</v>
      </c>
      <c r="S181" s="23" t="s">
        <v>51</v>
      </c>
      <c r="T181" s="23" t="s">
        <v>52</v>
      </c>
      <c r="U181" s="17">
        <v>1593.9997972733261</v>
      </c>
      <c r="V181" s="28">
        <f t="shared" si="11"/>
        <v>31451.21</v>
      </c>
      <c r="W181" s="17">
        <v>10.38</v>
      </c>
      <c r="X181" s="17">
        <v>1000</v>
      </c>
      <c r="Y181" s="17">
        <v>0</v>
      </c>
      <c r="Z181" s="29">
        <v>0</v>
      </c>
      <c r="AA181" s="17" t="s">
        <v>53</v>
      </c>
      <c r="AB181" s="30">
        <f t="shared" si="9"/>
        <v>30440.829999999998</v>
      </c>
      <c r="AC181" s="31">
        <f>VLOOKUP(D181,'[1]EPGC pivot'!E:Y,21,0)</f>
        <v>66.349999999999994</v>
      </c>
      <c r="AD181" s="52">
        <v>2019749.0704999997</v>
      </c>
      <c r="AE181" s="17">
        <v>8037341</v>
      </c>
      <c r="AF181" s="21">
        <v>42523</v>
      </c>
      <c r="AG181" s="17" t="s">
        <v>910</v>
      </c>
      <c r="AH181" s="21">
        <v>42619</v>
      </c>
      <c r="AI181" s="33" t="s">
        <v>911</v>
      </c>
      <c r="AJ181" s="34">
        <v>31451</v>
      </c>
      <c r="AK181" s="35">
        <v>42594</v>
      </c>
      <c r="AL181" s="24" t="s">
        <v>56</v>
      </c>
    </row>
    <row r="182" spans="1:38" s="16" customFormat="1" ht="15" customHeight="1" x14ac:dyDescent="0.25">
      <c r="A182" s="17">
        <v>181</v>
      </c>
      <c r="B182" s="17" t="s">
        <v>38</v>
      </c>
      <c r="C182" s="17" t="s">
        <v>39</v>
      </c>
      <c r="D182" s="18" t="s">
        <v>912</v>
      </c>
      <c r="E182" s="19" t="s">
        <v>907</v>
      </c>
      <c r="F182" s="19" t="s">
        <v>895</v>
      </c>
      <c r="G182" s="20">
        <v>9103750161</v>
      </c>
      <c r="H182" s="19"/>
      <c r="I182" s="19" t="s">
        <v>59</v>
      </c>
      <c r="J182" s="21" t="s">
        <v>44</v>
      </c>
      <c r="K182" s="21" t="s">
        <v>45</v>
      </c>
      <c r="L182" s="22" t="s">
        <v>60</v>
      </c>
      <c r="M182" s="22" t="s">
        <v>61</v>
      </c>
      <c r="N182" s="22" t="s">
        <v>62</v>
      </c>
      <c r="O182" s="23" t="s">
        <v>63</v>
      </c>
      <c r="P182" s="24" t="s">
        <v>913</v>
      </c>
      <c r="Q182" s="25" t="s">
        <v>484</v>
      </c>
      <c r="R182" s="27" t="s">
        <v>909</v>
      </c>
      <c r="S182" s="23" t="s">
        <v>51</v>
      </c>
      <c r="T182" s="23" t="s">
        <v>52</v>
      </c>
      <c r="U182" s="17">
        <v>1611.9998986366629</v>
      </c>
      <c r="V182" s="28">
        <f t="shared" si="11"/>
        <v>31806.37</v>
      </c>
      <c r="W182" s="17">
        <v>10.5</v>
      </c>
      <c r="X182" s="17">
        <v>1750</v>
      </c>
      <c r="Y182" s="17">
        <v>0</v>
      </c>
      <c r="Z182" s="29">
        <v>0</v>
      </c>
      <c r="AA182" s="17" t="s">
        <v>53</v>
      </c>
      <c r="AB182" s="30">
        <f t="shared" si="9"/>
        <v>30045.87</v>
      </c>
      <c r="AC182" s="31">
        <f>VLOOKUP(D182,'[1]EPGC pivot'!E:Y,21,0)</f>
        <v>66.349999999999994</v>
      </c>
      <c r="AD182" s="52">
        <v>1993543.4744999998</v>
      </c>
      <c r="AE182" s="17">
        <v>8037398</v>
      </c>
      <c r="AF182" s="21">
        <v>42523</v>
      </c>
      <c r="AG182" s="17" t="s">
        <v>914</v>
      </c>
      <c r="AH182" s="21">
        <v>42619</v>
      </c>
      <c r="AI182" s="33" t="s">
        <v>915</v>
      </c>
      <c r="AJ182" s="34">
        <v>31806</v>
      </c>
      <c r="AK182" s="35">
        <v>42618</v>
      </c>
      <c r="AL182" s="24" t="s">
        <v>56</v>
      </c>
    </row>
    <row r="183" spans="1:38" s="16" customFormat="1" ht="15" customHeight="1" x14ac:dyDescent="0.2">
      <c r="A183" s="17">
        <v>182</v>
      </c>
      <c r="B183" s="17" t="s">
        <v>38</v>
      </c>
      <c r="C183" s="17" t="s">
        <v>39</v>
      </c>
      <c r="D183" s="18" t="s">
        <v>916</v>
      </c>
      <c r="E183" s="19" t="s">
        <v>907</v>
      </c>
      <c r="F183" s="19" t="s">
        <v>895</v>
      </c>
      <c r="G183" s="20">
        <v>9103750162</v>
      </c>
      <c r="H183" s="19"/>
      <c r="I183" s="19" t="s">
        <v>59</v>
      </c>
      <c r="J183" s="21" t="s">
        <v>44</v>
      </c>
      <c r="K183" s="21" t="s">
        <v>45</v>
      </c>
      <c r="L183" s="22" t="s">
        <v>917</v>
      </c>
      <c r="M183" s="22" t="s">
        <v>273</v>
      </c>
      <c r="N183" s="22" t="s">
        <v>70</v>
      </c>
      <c r="O183" s="23" t="s">
        <v>71</v>
      </c>
      <c r="P183" s="24" t="s">
        <v>918</v>
      </c>
      <c r="Q183" s="25" t="s">
        <v>545</v>
      </c>
      <c r="R183" s="27" t="s">
        <v>707</v>
      </c>
      <c r="S183" s="23" t="s">
        <v>51</v>
      </c>
      <c r="T183" s="23" t="s">
        <v>52</v>
      </c>
      <c r="U183" s="17">
        <v>1380</v>
      </c>
      <c r="V183" s="28">
        <f t="shared" si="11"/>
        <v>22080</v>
      </c>
      <c r="W183" s="17">
        <v>0</v>
      </c>
      <c r="X183" s="17">
        <v>0</v>
      </c>
      <c r="Y183" s="17">
        <v>0</v>
      </c>
      <c r="Z183" s="29">
        <v>0</v>
      </c>
      <c r="AA183" s="17" t="s">
        <v>53</v>
      </c>
      <c r="AB183" s="30">
        <f t="shared" si="9"/>
        <v>22080</v>
      </c>
      <c r="AC183" s="31">
        <f>VLOOKUP(D183,'[1]EPGC pivot'!E:Y,21,0)</f>
        <v>66.349999999999994</v>
      </c>
      <c r="AD183" s="52">
        <v>1465007.9999999998</v>
      </c>
      <c r="AE183" s="17">
        <v>8037819</v>
      </c>
      <c r="AF183" s="21">
        <v>42523</v>
      </c>
      <c r="AG183" s="17" t="s">
        <v>919</v>
      </c>
      <c r="AH183" s="21">
        <v>42738</v>
      </c>
      <c r="AI183" s="59" t="s">
        <v>920</v>
      </c>
      <c r="AJ183" s="34">
        <v>22080</v>
      </c>
      <c r="AK183" s="35">
        <v>42501</v>
      </c>
      <c r="AL183" s="24" t="s">
        <v>56</v>
      </c>
    </row>
    <row r="184" spans="1:38" s="16" customFormat="1" ht="15" customHeight="1" x14ac:dyDescent="0.25">
      <c r="A184" s="17">
        <v>183</v>
      </c>
      <c r="B184" s="17" t="s">
        <v>38</v>
      </c>
      <c r="C184" s="17" t="s">
        <v>39</v>
      </c>
      <c r="D184" s="18" t="s">
        <v>921</v>
      </c>
      <c r="E184" s="19" t="s">
        <v>907</v>
      </c>
      <c r="F184" s="19" t="s">
        <v>895</v>
      </c>
      <c r="G184" s="20">
        <v>9103750163</v>
      </c>
      <c r="H184" s="19"/>
      <c r="I184" s="19" t="s">
        <v>59</v>
      </c>
      <c r="J184" s="21" t="s">
        <v>44</v>
      </c>
      <c r="K184" s="21" t="s">
        <v>45</v>
      </c>
      <c r="L184" s="22" t="s">
        <v>643</v>
      </c>
      <c r="M184" s="22" t="s">
        <v>184</v>
      </c>
      <c r="N184" s="22" t="s">
        <v>922</v>
      </c>
      <c r="O184" s="23" t="s">
        <v>63</v>
      </c>
      <c r="P184" s="24" t="s">
        <v>923</v>
      </c>
      <c r="Q184" s="25" t="s">
        <v>545</v>
      </c>
      <c r="R184" s="27" t="s">
        <v>645</v>
      </c>
      <c r="S184" s="23" t="s">
        <v>51</v>
      </c>
      <c r="T184" s="23" t="s">
        <v>52</v>
      </c>
      <c r="U184" s="17">
        <v>3400</v>
      </c>
      <c r="V184" s="28">
        <f t="shared" si="11"/>
        <v>204000</v>
      </c>
      <c r="W184" s="17">
        <v>67.319999999999993</v>
      </c>
      <c r="X184" s="17">
        <v>250</v>
      </c>
      <c r="Y184" s="17">
        <v>0</v>
      </c>
      <c r="Z184" s="29">
        <v>0</v>
      </c>
      <c r="AA184" s="17" t="s">
        <v>53</v>
      </c>
      <c r="AB184" s="30">
        <f t="shared" si="9"/>
        <v>203682.68</v>
      </c>
      <c r="AC184" s="31">
        <f>VLOOKUP(D184,'[1]EPGC pivot'!E:Y,21,0)</f>
        <v>66.349999999999994</v>
      </c>
      <c r="AD184" s="52">
        <v>13514345.817999998</v>
      </c>
      <c r="AE184" s="17">
        <v>8040659</v>
      </c>
      <c r="AF184" s="21">
        <v>42523</v>
      </c>
      <c r="AG184" s="17" t="s">
        <v>924</v>
      </c>
      <c r="AH184" s="21">
        <v>42622</v>
      </c>
      <c r="AI184" s="33" t="s">
        <v>925</v>
      </c>
      <c r="AJ184" s="34">
        <v>203850</v>
      </c>
      <c r="AK184" s="35">
        <v>42621</v>
      </c>
      <c r="AL184" s="24" t="s">
        <v>56</v>
      </c>
    </row>
    <row r="185" spans="1:38" s="16" customFormat="1" ht="15" customHeight="1" x14ac:dyDescent="0.2">
      <c r="A185" s="17">
        <v>184</v>
      </c>
      <c r="B185" s="17" t="s">
        <v>38</v>
      </c>
      <c r="C185" s="17" t="s">
        <v>39</v>
      </c>
      <c r="D185" s="18" t="s">
        <v>926</v>
      </c>
      <c r="E185" s="19" t="s">
        <v>907</v>
      </c>
      <c r="F185" s="19" t="s">
        <v>895</v>
      </c>
      <c r="G185" s="20">
        <v>9103750164</v>
      </c>
      <c r="H185" s="19"/>
      <c r="I185" s="19" t="s">
        <v>59</v>
      </c>
      <c r="J185" s="21" t="s">
        <v>44</v>
      </c>
      <c r="K185" s="21" t="s">
        <v>45</v>
      </c>
      <c r="L185" s="22" t="s">
        <v>845</v>
      </c>
      <c r="M185" s="22" t="s">
        <v>721</v>
      </c>
      <c r="N185" s="22" t="s">
        <v>95</v>
      </c>
      <c r="O185" s="23" t="s">
        <v>49</v>
      </c>
      <c r="P185" s="24" t="s">
        <v>927</v>
      </c>
      <c r="Q185" s="25" t="s">
        <v>545</v>
      </c>
      <c r="R185" s="27" t="s">
        <v>928</v>
      </c>
      <c r="S185" s="23" t="s">
        <v>51</v>
      </c>
      <c r="T185" s="23" t="s">
        <v>52</v>
      </c>
      <c r="U185" s="17">
        <v>3840</v>
      </c>
      <c r="V185" s="28">
        <f t="shared" si="11"/>
        <v>122880</v>
      </c>
      <c r="W185" s="17">
        <v>0</v>
      </c>
      <c r="X185" s="17">
        <v>260</v>
      </c>
      <c r="Y185" s="17">
        <v>0</v>
      </c>
      <c r="Z185" s="29">
        <v>0</v>
      </c>
      <c r="AA185" s="17" t="s">
        <v>53</v>
      </c>
      <c r="AB185" s="30">
        <f t="shared" si="9"/>
        <v>122620</v>
      </c>
      <c r="AC185" s="31">
        <f>VLOOKUP(D185,'[1]EPGC pivot'!E:Y,21,0)</f>
        <v>66.349999999999994</v>
      </c>
      <c r="AD185" s="52">
        <v>8135836.9999999991</v>
      </c>
      <c r="AE185" s="17">
        <v>8040705</v>
      </c>
      <c r="AF185" s="21">
        <v>42523</v>
      </c>
      <c r="AG185" s="17" t="s">
        <v>929</v>
      </c>
      <c r="AH185" s="21">
        <v>42619</v>
      </c>
      <c r="AI185" s="60" t="s">
        <v>930</v>
      </c>
      <c r="AJ185" s="34">
        <v>122880</v>
      </c>
      <c r="AK185" s="35">
        <v>42558</v>
      </c>
      <c r="AL185" s="24" t="s">
        <v>56</v>
      </c>
    </row>
    <row r="186" spans="1:38" s="16" customFormat="1" ht="15" customHeight="1" x14ac:dyDescent="0.25">
      <c r="A186" s="17">
        <v>185</v>
      </c>
      <c r="B186" s="17" t="s">
        <v>38</v>
      </c>
      <c r="C186" s="17" t="s">
        <v>39</v>
      </c>
      <c r="D186" s="18" t="s">
        <v>931</v>
      </c>
      <c r="E186" s="19" t="s">
        <v>932</v>
      </c>
      <c r="F186" s="19" t="s">
        <v>895</v>
      </c>
      <c r="G186" s="20">
        <v>9103750165</v>
      </c>
      <c r="H186" s="19"/>
      <c r="I186" s="19" t="s">
        <v>59</v>
      </c>
      <c r="J186" s="21" t="s">
        <v>44</v>
      </c>
      <c r="K186" s="21" t="s">
        <v>45</v>
      </c>
      <c r="L186" s="22" t="s">
        <v>933</v>
      </c>
      <c r="M186" s="22" t="s">
        <v>515</v>
      </c>
      <c r="N186" s="22" t="s">
        <v>171</v>
      </c>
      <c r="O186" s="23" t="s">
        <v>63</v>
      </c>
      <c r="P186" s="24" t="s">
        <v>934</v>
      </c>
      <c r="Q186" s="25" t="s">
        <v>545</v>
      </c>
      <c r="R186" s="27" t="s">
        <v>630</v>
      </c>
      <c r="S186" s="23" t="s">
        <v>51</v>
      </c>
      <c r="T186" s="23" t="s">
        <v>52</v>
      </c>
      <c r="U186" s="17">
        <v>1430</v>
      </c>
      <c r="V186" s="28">
        <f t="shared" si="11"/>
        <v>34320</v>
      </c>
      <c r="W186" s="17">
        <v>11.33</v>
      </c>
      <c r="X186" s="17">
        <v>550</v>
      </c>
      <c r="Y186" s="17">
        <v>0</v>
      </c>
      <c r="Z186" s="29">
        <v>638.4</v>
      </c>
      <c r="AA186" s="17" t="s">
        <v>53</v>
      </c>
      <c r="AB186" s="30">
        <f t="shared" si="9"/>
        <v>33758.67</v>
      </c>
      <c r="AC186" s="31">
        <f>VLOOKUP(D186,'[1]EPGC pivot'!E:Y,21,0)</f>
        <v>66.599999999999994</v>
      </c>
      <c r="AD186" s="52">
        <v>2248327.4219999998</v>
      </c>
      <c r="AE186" s="17">
        <v>8077376</v>
      </c>
      <c r="AF186" s="21">
        <v>42525</v>
      </c>
      <c r="AG186" s="17" t="s">
        <v>935</v>
      </c>
      <c r="AH186" s="21">
        <v>42619</v>
      </c>
      <c r="AI186" s="33" t="s">
        <v>936</v>
      </c>
      <c r="AJ186" s="34">
        <v>34320</v>
      </c>
      <c r="AK186" s="35">
        <v>42594</v>
      </c>
      <c r="AL186" s="24" t="s">
        <v>56</v>
      </c>
    </row>
    <row r="187" spans="1:38" s="16" customFormat="1" ht="15" customHeight="1" x14ac:dyDescent="0.25">
      <c r="A187" s="17">
        <v>186</v>
      </c>
      <c r="B187" s="17" t="s">
        <v>38</v>
      </c>
      <c r="C187" s="17" t="s">
        <v>39</v>
      </c>
      <c r="D187" s="18" t="s">
        <v>937</v>
      </c>
      <c r="E187" s="19" t="s">
        <v>938</v>
      </c>
      <c r="F187" s="19" t="s">
        <v>895</v>
      </c>
      <c r="G187" s="20">
        <v>9103750167</v>
      </c>
      <c r="H187" s="19"/>
      <c r="I187" s="19" t="s">
        <v>59</v>
      </c>
      <c r="J187" s="21" t="s">
        <v>44</v>
      </c>
      <c r="K187" s="21" t="s">
        <v>45</v>
      </c>
      <c r="L187" s="22" t="s">
        <v>621</v>
      </c>
      <c r="M187" s="22" t="s">
        <v>622</v>
      </c>
      <c r="N187" s="22" t="s">
        <v>137</v>
      </c>
      <c r="O187" s="23" t="s">
        <v>49</v>
      </c>
      <c r="P187" s="24" t="s">
        <v>742</v>
      </c>
      <c r="Q187" s="25" t="s">
        <v>545</v>
      </c>
      <c r="R187" s="27" t="s">
        <v>939</v>
      </c>
      <c r="S187" s="23" t="s">
        <v>51</v>
      </c>
      <c r="T187" s="23" t="s">
        <v>52</v>
      </c>
      <c r="U187" s="17">
        <v>1415</v>
      </c>
      <c r="V187" s="28">
        <f t="shared" si="11"/>
        <v>3183.75</v>
      </c>
      <c r="W187" s="17">
        <v>0</v>
      </c>
      <c r="X187" s="17">
        <v>75</v>
      </c>
      <c r="Y187" s="17">
        <v>0</v>
      </c>
      <c r="Z187" s="29">
        <v>0</v>
      </c>
      <c r="AA187" s="17" t="s">
        <v>53</v>
      </c>
      <c r="AB187" s="30">
        <f t="shared" si="9"/>
        <v>3108.75</v>
      </c>
      <c r="AC187" s="31">
        <f>VLOOKUP(D187,'[1]EPGC pivot'!E:Y,21,0)</f>
        <v>66.599999999999994</v>
      </c>
      <c r="AD187" s="52">
        <v>207042.74999999997</v>
      </c>
      <c r="AE187" s="41">
        <v>8128594</v>
      </c>
      <c r="AF187" s="21" t="s">
        <v>938</v>
      </c>
      <c r="AG187" s="17" t="s">
        <v>940</v>
      </c>
      <c r="AH187" s="21">
        <v>42630</v>
      </c>
      <c r="AI187" s="33" t="s">
        <v>941</v>
      </c>
      <c r="AJ187" s="34">
        <v>3183.75</v>
      </c>
      <c r="AK187" s="35">
        <v>42608</v>
      </c>
      <c r="AL187" s="24" t="s">
        <v>56</v>
      </c>
    </row>
    <row r="188" spans="1:38" s="16" customFormat="1" ht="15" customHeight="1" x14ac:dyDescent="0.25">
      <c r="A188" s="17">
        <v>187</v>
      </c>
      <c r="B188" s="17" t="s">
        <v>38</v>
      </c>
      <c r="C188" s="17" t="s">
        <v>39</v>
      </c>
      <c r="D188" s="18" t="s">
        <v>942</v>
      </c>
      <c r="E188" s="19" t="s">
        <v>938</v>
      </c>
      <c r="F188" s="19" t="s">
        <v>895</v>
      </c>
      <c r="G188" s="20">
        <v>9103750170</v>
      </c>
      <c r="H188" s="19"/>
      <c r="I188" s="19" t="s">
        <v>59</v>
      </c>
      <c r="J188" s="21" t="s">
        <v>44</v>
      </c>
      <c r="K188" s="21" t="s">
        <v>45</v>
      </c>
      <c r="L188" s="22" t="s">
        <v>943</v>
      </c>
      <c r="M188" s="22" t="s">
        <v>944</v>
      </c>
      <c r="N188" s="22" t="s">
        <v>95</v>
      </c>
      <c r="O188" s="23" t="s">
        <v>63</v>
      </c>
      <c r="P188" s="24" t="s">
        <v>945</v>
      </c>
      <c r="Q188" s="25" t="s">
        <v>545</v>
      </c>
      <c r="R188" s="27" t="s">
        <v>707</v>
      </c>
      <c r="S188" s="23" t="s">
        <v>51</v>
      </c>
      <c r="T188" s="23" t="s">
        <v>52</v>
      </c>
      <c r="U188" s="17">
        <v>1290</v>
      </c>
      <c r="V188" s="28">
        <f t="shared" si="11"/>
        <v>20640</v>
      </c>
      <c r="W188" s="17">
        <v>6.81</v>
      </c>
      <c r="X188" s="17">
        <v>450</v>
      </c>
      <c r="Y188" s="17">
        <v>0</v>
      </c>
      <c r="Z188" s="29">
        <v>0</v>
      </c>
      <c r="AA188" s="17" t="s">
        <v>53</v>
      </c>
      <c r="AB188" s="30">
        <f t="shared" si="9"/>
        <v>20183.189999999999</v>
      </c>
      <c r="AC188" s="31">
        <f>VLOOKUP(D188,'[1]EPGC pivot'!E:Y,21,0)</f>
        <v>66.599999999999994</v>
      </c>
      <c r="AD188" s="52">
        <v>1344200.4539999999</v>
      </c>
      <c r="AE188" s="17">
        <v>8171896</v>
      </c>
      <c r="AF188" s="21" t="s">
        <v>946</v>
      </c>
      <c r="AG188" s="17" t="s">
        <v>947</v>
      </c>
      <c r="AH188" s="21">
        <v>42619</v>
      </c>
      <c r="AI188" s="33" t="s">
        <v>948</v>
      </c>
      <c r="AJ188" s="34">
        <v>20640</v>
      </c>
      <c r="AK188" s="35">
        <v>42566</v>
      </c>
      <c r="AL188" s="22" t="s">
        <v>56</v>
      </c>
    </row>
    <row r="189" spans="1:38" s="16" customFormat="1" ht="15" customHeight="1" x14ac:dyDescent="0.25">
      <c r="A189" s="17">
        <v>188</v>
      </c>
      <c r="B189" s="17" t="s">
        <v>38</v>
      </c>
      <c r="C189" s="17" t="s">
        <v>39</v>
      </c>
      <c r="D189" s="18" t="s">
        <v>949</v>
      </c>
      <c r="E189" s="19" t="s">
        <v>950</v>
      </c>
      <c r="F189" s="19" t="s">
        <v>895</v>
      </c>
      <c r="G189" s="20" t="s">
        <v>147</v>
      </c>
      <c r="H189" s="19"/>
      <c r="I189" s="19" t="s">
        <v>59</v>
      </c>
      <c r="J189" s="21" t="s">
        <v>44</v>
      </c>
      <c r="K189" s="21" t="s">
        <v>45</v>
      </c>
      <c r="L189" s="22"/>
      <c r="M189" s="22"/>
      <c r="N189" s="22"/>
      <c r="O189" s="23"/>
      <c r="P189" s="24"/>
      <c r="Q189" s="25"/>
      <c r="R189" s="27"/>
      <c r="S189" s="23" t="s">
        <v>51</v>
      </c>
      <c r="T189" s="23"/>
      <c r="U189" s="17"/>
      <c r="V189" s="28"/>
      <c r="W189" s="17"/>
      <c r="X189" s="17"/>
      <c r="Y189" s="17"/>
      <c r="Z189" s="29"/>
      <c r="AA189" s="17" t="s">
        <v>53</v>
      </c>
      <c r="AB189" s="30">
        <f t="shared" si="9"/>
        <v>0</v>
      </c>
      <c r="AC189" s="51">
        <v>66.599999999999994</v>
      </c>
      <c r="AD189" s="32"/>
      <c r="AE189" s="17" t="s">
        <v>147</v>
      </c>
      <c r="AF189" s="21"/>
      <c r="AG189" s="17" t="s">
        <v>147</v>
      </c>
      <c r="AH189" s="21"/>
      <c r="AI189" s="33"/>
      <c r="AJ189" s="34"/>
      <c r="AK189" s="35"/>
      <c r="AL189" s="22" t="s">
        <v>147</v>
      </c>
    </row>
    <row r="190" spans="1:38" s="16" customFormat="1" ht="15" customHeight="1" x14ac:dyDescent="0.25">
      <c r="A190" s="17">
        <v>189</v>
      </c>
      <c r="B190" s="17" t="s">
        <v>38</v>
      </c>
      <c r="C190" s="17" t="s">
        <v>39</v>
      </c>
      <c r="D190" s="18" t="s">
        <v>951</v>
      </c>
      <c r="E190" s="19" t="s">
        <v>950</v>
      </c>
      <c r="F190" s="19" t="s">
        <v>895</v>
      </c>
      <c r="G190" s="20">
        <v>9103750166</v>
      </c>
      <c r="H190" s="19"/>
      <c r="I190" s="19" t="s">
        <v>59</v>
      </c>
      <c r="J190" s="21" t="s">
        <v>44</v>
      </c>
      <c r="K190" s="21" t="s">
        <v>45</v>
      </c>
      <c r="L190" s="22" t="s">
        <v>60</v>
      </c>
      <c r="M190" s="22" t="s">
        <v>61</v>
      </c>
      <c r="N190" s="22" t="s">
        <v>62</v>
      </c>
      <c r="O190" s="23" t="s">
        <v>63</v>
      </c>
      <c r="P190" s="24" t="s">
        <v>952</v>
      </c>
      <c r="Q190" s="25" t="s">
        <v>484</v>
      </c>
      <c r="R190" s="27" t="s">
        <v>953</v>
      </c>
      <c r="S190" s="23" t="s">
        <v>51</v>
      </c>
      <c r="T190" s="23" t="s">
        <v>52</v>
      </c>
      <c r="U190" s="17">
        <v>1820.0000000000002</v>
      </c>
      <c r="V190" s="28">
        <f>U190*R190</f>
        <v>33251.4</v>
      </c>
      <c r="W190" s="17">
        <v>10.97</v>
      </c>
      <c r="X190" s="17">
        <v>3200</v>
      </c>
      <c r="Y190" s="17">
        <v>0</v>
      </c>
      <c r="Z190" s="29">
        <v>0</v>
      </c>
      <c r="AA190" s="17" t="s">
        <v>53</v>
      </c>
      <c r="AB190" s="30">
        <f t="shared" si="9"/>
        <v>30040.43</v>
      </c>
      <c r="AC190" s="31">
        <f>VLOOKUP(D190,'[1]EPGC pivot'!E:Y,21,0)</f>
        <v>66.599999999999994</v>
      </c>
      <c r="AD190" s="52">
        <v>2000692.6379999998</v>
      </c>
      <c r="AE190" s="17">
        <v>8141719</v>
      </c>
      <c r="AF190" s="21">
        <v>42529</v>
      </c>
      <c r="AG190" s="17" t="s">
        <v>954</v>
      </c>
      <c r="AH190" s="21">
        <v>42630</v>
      </c>
      <c r="AI190" s="33" t="s">
        <v>955</v>
      </c>
      <c r="AJ190" s="34">
        <v>33251.4</v>
      </c>
      <c r="AK190" s="35">
        <v>42593</v>
      </c>
      <c r="AL190" s="24" t="s">
        <v>56</v>
      </c>
    </row>
    <row r="191" spans="1:38" s="16" customFormat="1" ht="15" customHeight="1" x14ac:dyDescent="0.25">
      <c r="A191" s="17">
        <v>190</v>
      </c>
      <c r="B191" s="17" t="s">
        <v>38</v>
      </c>
      <c r="C191" s="17" t="s">
        <v>39</v>
      </c>
      <c r="D191" s="18" t="s">
        <v>956</v>
      </c>
      <c r="E191" s="19" t="s">
        <v>946</v>
      </c>
      <c r="F191" s="19" t="s">
        <v>895</v>
      </c>
      <c r="G191" s="20">
        <v>9103750168</v>
      </c>
      <c r="H191" s="19"/>
      <c r="I191" s="19" t="s">
        <v>59</v>
      </c>
      <c r="J191" s="21" t="s">
        <v>44</v>
      </c>
      <c r="K191" s="21" t="s">
        <v>45</v>
      </c>
      <c r="L191" s="22" t="s">
        <v>957</v>
      </c>
      <c r="M191" s="22" t="s">
        <v>958</v>
      </c>
      <c r="N191" s="22" t="s">
        <v>171</v>
      </c>
      <c r="O191" s="23" t="s">
        <v>63</v>
      </c>
      <c r="P191" s="24" t="s">
        <v>828</v>
      </c>
      <c r="Q191" s="25" t="s">
        <v>829</v>
      </c>
      <c r="R191" s="27" t="s">
        <v>959</v>
      </c>
      <c r="S191" s="23" t="s">
        <v>51</v>
      </c>
      <c r="T191" s="23" t="s">
        <v>52</v>
      </c>
      <c r="U191" s="17">
        <v>3200</v>
      </c>
      <c r="V191" s="28">
        <f>U191*R191</f>
        <v>63072</v>
      </c>
      <c r="W191" s="17">
        <v>20.81</v>
      </c>
      <c r="X191" s="17">
        <v>550</v>
      </c>
      <c r="Y191" s="17">
        <v>0</v>
      </c>
      <c r="Z191" s="29">
        <v>0</v>
      </c>
      <c r="AA191" s="17" t="s">
        <v>53</v>
      </c>
      <c r="AB191" s="30">
        <f t="shared" si="9"/>
        <v>62501.19</v>
      </c>
      <c r="AC191" s="31">
        <f>VLOOKUP(D191,'[1]EPGC pivot'!E:Y,21,0)</f>
        <v>66.599999999999994</v>
      </c>
      <c r="AD191" s="52">
        <v>4162579.2539999997</v>
      </c>
      <c r="AE191" s="17">
        <v>8161558</v>
      </c>
      <c r="AF191" s="21" t="s">
        <v>946</v>
      </c>
      <c r="AG191" s="17" t="s">
        <v>960</v>
      </c>
      <c r="AH191" s="21">
        <v>42619</v>
      </c>
      <c r="AI191" s="33" t="s">
        <v>961</v>
      </c>
      <c r="AJ191" s="34">
        <v>63072</v>
      </c>
      <c r="AK191" s="35">
        <v>42605</v>
      </c>
      <c r="AL191" s="24" t="s">
        <v>56</v>
      </c>
    </row>
    <row r="192" spans="1:38" s="16" customFormat="1" ht="15" customHeight="1" x14ac:dyDescent="0.25">
      <c r="A192" s="17">
        <v>191</v>
      </c>
      <c r="B192" s="17" t="s">
        <v>38</v>
      </c>
      <c r="C192" s="17" t="s">
        <v>39</v>
      </c>
      <c r="D192" s="18" t="s">
        <v>962</v>
      </c>
      <c r="E192" s="19" t="s">
        <v>946</v>
      </c>
      <c r="F192" s="19" t="s">
        <v>895</v>
      </c>
      <c r="G192" s="20">
        <v>9103750169</v>
      </c>
      <c r="H192" s="19"/>
      <c r="I192" s="19" t="s">
        <v>59</v>
      </c>
      <c r="J192" s="21" t="s">
        <v>44</v>
      </c>
      <c r="K192" s="21" t="s">
        <v>45</v>
      </c>
      <c r="L192" s="22" t="s">
        <v>963</v>
      </c>
      <c r="M192" s="22" t="s">
        <v>964</v>
      </c>
      <c r="N192" s="22" t="s">
        <v>130</v>
      </c>
      <c r="O192" s="23" t="s">
        <v>63</v>
      </c>
      <c r="P192" s="24" t="s">
        <v>918</v>
      </c>
      <c r="Q192" s="25" t="s">
        <v>545</v>
      </c>
      <c r="R192" s="27" t="s">
        <v>707</v>
      </c>
      <c r="S192" s="23" t="s">
        <v>51</v>
      </c>
      <c r="T192" s="23" t="s">
        <v>52</v>
      </c>
      <c r="U192" s="17">
        <v>1230</v>
      </c>
      <c r="V192" s="28">
        <f>U192*R192</f>
        <v>19680</v>
      </c>
      <c r="W192" s="17">
        <v>6.49</v>
      </c>
      <c r="X192" s="17">
        <v>150</v>
      </c>
      <c r="Y192" s="17">
        <v>0</v>
      </c>
      <c r="Z192" s="29">
        <v>0</v>
      </c>
      <c r="AA192" s="17" t="s">
        <v>53</v>
      </c>
      <c r="AB192" s="30">
        <f t="shared" si="9"/>
        <v>19523.509999999998</v>
      </c>
      <c r="AC192" s="31">
        <f>VLOOKUP(D192,'[1]EPGC pivot'!E:Y,21,0)</f>
        <v>66.599999999999994</v>
      </c>
      <c r="AD192" s="52">
        <v>1300265.7659999998</v>
      </c>
      <c r="AE192" s="17">
        <v>8167483</v>
      </c>
      <c r="AF192" s="21" t="s">
        <v>946</v>
      </c>
      <c r="AG192" s="17" t="s">
        <v>965</v>
      </c>
      <c r="AH192" s="21">
        <v>42619</v>
      </c>
      <c r="AI192" s="33" t="s">
        <v>966</v>
      </c>
      <c r="AJ192" s="34">
        <v>19680</v>
      </c>
      <c r="AK192" s="35">
        <v>42601</v>
      </c>
      <c r="AL192" s="24" t="s">
        <v>56</v>
      </c>
    </row>
    <row r="193" spans="1:38" s="16" customFormat="1" ht="15" customHeight="1" x14ac:dyDescent="0.25">
      <c r="A193" s="17">
        <v>192</v>
      </c>
      <c r="B193" s="17" t="s">
        <v>38</v>
      </c>
      <c r="C193" s="17" t="s">
        <v>39</v>
      </c>
      <c r="D193" s="18" t="s">
        <v>967</v>
      </c>
      <c r="E193" s="19" t="s">
        <v>968</v>
      </c>
      <c r="F193" s="19" t="s">
        <v>895</v>
      </c>
      <c r="G193" s="20" t="s">
        <v>147</v>
      </c>
      <c r="H193" s="19"/>
      <c r="I193" s="19" t="s">
        <v>59</v>
      </c>
      <c r="J193" s="21" t="s">
        <v>44</v>
      </c>
      <c r="K193" s="21" t="s">
        <v>45</v>
      </c>
      <c r="L193" s="22"/>
      <c r="M193" s="22"/>
      <c r="N193" s="22"/>
      <c r="O193" s="23"/>
      <c r="P193" s="24"/>
      <c r="Q193" s="25"/>
      <c r="R193" s="27"/>
      <c r="S193" s="23" t="s">
        <v>51</v>
      </c>
      <c r="T193" s="23"/>
      <c r="U193" s="17"/>
      <c r="V193" s="28"/>
      <c r="W193" s="17"/>
      <c r="X193" s="17"/>
      <c r="Y193" s="17"/>
      <c r="Z193" s="29"/>
      <c r="AA193" s="17" t="s">
        <v>53</v>
      </c>
      <c r="AB193" s="30">
        <f t="shared" si="9"/>
        <v>0</v>
      </c>
      <c r="AC193" s="51">
        <v>66.599999999999994</v>
      </c>
      <c r="AD193" s="32"/>
      <c r="AE193" s="17" t="s">
        <v>147</v>
      </c>
      <c r="AF193" s="21"/>
      <c r="AG193" s="17" t="s">
        <v>147</v>
      </c>
      <c r="AH193" s="21"/>
      <c r="AI193" s="33"/>
      <c r="AJ193" s="34"/>
      <c r="AK193" s="35"/>
      <c r="AL193" s="24" t="s">
        <v>147</v>
      </c>
    </row>
    <row r="194" spans="1:38" s="16" customFormat="1" ht="15" customHeight="1" x14ac:dyDescent="0.25">
      <c r="A194" s="17">
        <v>193</v>
      </c>
      <c r="B194" s="17" t="s">
        <v>38</v>
      </c>
      <c r="C194" s="17" t="s">
        <v>39</v>
      </c>
      <c r="D194" s="18" t="s">
        <v>969</v>
      </c>
      <c r="E194" s="19" t="s">
        <v>968</v>
      </c>
      <c r="F194" s="19" t="s">
        <v>895</v>
      </c>
      <c r="G194" s="20" t="s">
        <v>147</v>
      </c>
      <c r="H194" s="19"/>
      <c r="I194" s="19" t="s">
        <v>59</v>
      </c>
      <c r="J194" s="21" t="s">
        <v>44</v>
      </c>
      <c r="K194" s="21" t="s">
        <v>45</v>
      </c>
      <c r="L194" s="22"/>
      <c r="M194" s="22"/>
      <c r="N194" s="22"/>
      <c r="O194" s="23"/>
      <c r="P194" s="24"/>
      <c r="Q194" s="25"/>
      <c r="R194" s="27"/>
      <c r="S194" s="23" t="s">
        <v>51</v>
      </c>
      <c r="T194" s="23"/>
      <c r="U194" s="17"/>
      <c r="V194" s="28"/>
      <c r="W194" s="17"/>
      <c r="X194" s="17"/>
      <c r="Y194" s="17"/>
      <c r="Z194" s="29"/>
      <c r="AA194" s="17" t="s">
        <v>53</v>
      </c>
      <c r="AB194" s="30">
        <f t="shared" ref="AB194:AB257" si="12">V194-W194-X194-Y194</f>
        <v>0</v>
      </c>
      <c r="AC194" s="51">
        <v>66.599999999999994</v>
      </c>
      <c r="AD194" s="32"/>
      <c r="AE194" s="17" t="s">
        <v>147</v>
      </c>
      <c r="AF194" s="21"/>
      <c r="AG194" s="17" t="s">
        <v>147</v>
      </c>
      <c r="AH194" s="21"/>
      <c r="AI194" s="33"/>
      <c r="AJ194" s="34"/>
      <c r="AK194" s="35"/>
      <c r="AL194" s="24" t="s">
        <v>147</v>
      </c>
    </row>
    <row r="195" spans="1:38" s="16" customFormat="1" ht="15" customHeight="1" x14ac:dyDescent="0.2">
      <c r="A195" s="17">
        <v>194</v>
      </c>
      <c r="B195" s="17" t="s">
        <v>38</v>
      </c>
      <c r="C195" s="17" t="s">
        <v>39</v>
      </c>
      <c r="D195" s="18" t="s">
        <v>970</v>
      </c>
      <c r="E195" s="19" t="s">
        <v>968</v>
      </c>
      <c r="F195" s="19" t="s">
        <v>895</v>
      </c>
      <c r="G195" s="20">
        <v>9103750171</v>
      </c>
      <c r="H195" s="19"/>
      <c r="I195" s="19" t="s">
        <v>59</v>
      </c>
      <c r="J195" s="21" t="s">
        <v>44</v>
      </c>
      <c r="K195" s="21" t="s">
        <v>45</v>
      </c>
      <c r="L195" s="22" t="s">
        <v>971</v>
      </c>
      <c r="M195" s="22" t="s">
        <v>87</v>
      </c>
      <c r="N195" s="22" t="s">
        <v>130</v>
      </c>
      <c r="O195" s="23" t="s">
        <v>63</v>
      </c>
      <c r="P195" s="24" t="s">
        <v>972</v>
      </c>
      <c r="Q195" s="25" t="s">
        <v>615</v>
      </c>
      <c r="R195" s="27" t="s">
        <v>973</v>
      </c>
      <c r="S195" s="23" t="s">
        <v>51</v>
      </c>
      <c r="T195" s="23" t="s">
        <v>52</v>
      </c>
      <c r="U195" s="17">
        <v>910</v>
      </c>
      <c r="V195" s="28">
        <f>U195*R195</f>
        <v>35972.300000000003</v>
      </c>
      <c r="W195" s="17">
        <v>11.87</v>
      </c>
      <c r="X195" s="17">
        <v>900</v>
      </c>
      <c r="Y195" s="17">
        <v>0</v>
      </c>
      <c r="Z195" s="29">
        <v>316.24</v>
      </c>
      <c r="AA195" s="17" t="s">
        <v>53</v>
      </c>
      <c r="AB195" s="30">
        <f t="shared" si="12"/>
        <v>35060.43</v>
      </c>
      <c r="AC195" s="31">
        <f>VLOOKUP(D195,'[1]EPGC pivot'!E:Y,21,0)</f>
        <v>66.599999999999994</v>
      </c>
      <c r="AD195" s="52">
        <v>2335024.6379999998</v>
      </c>
      <c r="AE195" s="17">
        <v>8200087</v>
      </c>
      <c r="AF195" s="21" t="s">
        <v>968</v>
      </c>
      <c r="AG195" s="17" t="s">
        <v>974</v>
      </c>
      <c r="AH195" s="21">
        <v>42619</v>
      </c>
      <c r="AI195" s="60" t="s">
        <v>975</v>
      </c>
      <c r="AJ195" s="34">
        <v>35972</v>
      </c>
      <c r="AK195" s="35">
        <v>42579</v>
      </c>
      <c r="AL195" s="24" t="s">
        <v>56</v>
      </c>
    </row>
    <row r="196" spans="1:38" s="16" customFormat="1" ht="15" customHeight="1" x14ac:dyDescent="0.25">
      <c r="A196" s="17">
        <v>195</v>
      </c>
      <c r="B196" s="17" t="s">
        <v>38</v>
      </c>
      <c r="C196" s="17" t="s">
        <v>39</v>
      </c>
      <c r="D196" s="18" t="s">
        <v>976</v>
      </c>
      <c r="E196" s="19" t="s">
        <v>968</v>
      </c>
      <c r="F196" s="19" t="s">
        <v>895</v>
      </c>
      <c r="G196" s="20" t="s">
        <v>977</v>
      </c>
      <c r="H196" s="19"/>
      <c r="I196" s="19" t="s">
        <v>59</v>
      </c>
      <c r="J196" s="21" t="s">
        <v>44</v>
      </c>
      <c r="K196" s="21" t="s">
        <v>45</v>
      </c>
      <c r="L196" s="22" t="s">
        <v>177</v>
      </c>
      <c r="M196" s="22" t="s">
        <v>178</v>
      </c>
      <c r="N196" s="22" t="s">
        <v>88</v>
      </c>
      <c r="O196" s="23" t="s">
        <v>49</v>
      </c>
      <c r="P196" s="24" t="s">
        <v>918</v>
      </c>
      <c r="Q196" s="25">
        <v>38237090</v>
      </c>
      <c r="R196" s="27">
        <v>112</v>
      </c>
      <c r="S196" s="23" t="s">
        <v>51</v>
      </c>
      <c r="T196" s="23" t="s">
        <v>179</v>
      </c>
      <c r="U196" s="17">
        <v>83844</v>
      </c>
      <c r="V196" s="28">
        <f>R196*U196</f>
        <v>9390528</v>
      </c>
      <c r="W196" s="17">
        <v>0</v>
      </c>
      <c r="X196" s="17">
        <v>34965</v>
      </c>
      <c r="Y196" s="17">
        <v>0</v>
      </c>
      <c r="Z196" s="29">
        <v>568410.48</v>
      </c>
      <c r="AA196" s="17" t="s">
        <v>53</v>
      </c>
      <c r="AB196" s="30">
        <f t="shared" si="12"/>
        <v>9355563</v>
      </c>
      <c r="AC196" s="31">
        <v>1</v>
      </c>
      <c r="AD196" s="49">
        <v>9355563</v>
      </c>
      <c r="AE196" s="17">
        <v>8200319</v>
      </c>
      <c r="AF196" s="21">
        <v>42531</v>
      </c>
      <c r="AG196" s="17" t="s">
        <v>978</v>
      </c>
      <c r="AH196" s="21">
        <v>42630</v>
      </c>
      <c r="AI196" s="33" t="s">
        <v>979</v>
      </c>
      <c r="AJ196" s="34">
        <v>9390528</v>
      </c>
      <c r="AK196" s="35">
        <v>42587</v>
      </c>
      <c r="AL196" s="24" t="s">
        <v>56</v>
      </c>
    </row>
    <row r="197" spans="1:38" s="16" customFormat="1" ht="15" customHeight="1" x14ac:dyDescent="0.25">
      <c r="A197" s="17">
        <v>196</v>
      </c>
      <c r="B197" s="17" t="s">
        <v>38</v>
      </c>
      <c r="C197" s="17" t="s">
        <v>39</v>
      </c>
      <c r="D197" s="18" t="s">
        <v>980</v>
      </c>
      <c r="E197" s="19" t="s">
        <v>981</v>
      </c>
      <c r="F197" s="19" t="s">
        <v>895</v>
      </c>
      <c r="G197" s="20" t="s">
        <v>147</v>
      </c>
      <c r="H197" s="19"/>
      <c r="I197" s="19" t="s">
        <v>59</v>
      </c>
      <c r="J197" s="21" t="s">
        <v>44</v>
      </c>
      <c r="K197" s="21" t="s">
        <v>45</v>
      </c>
      <c r="L197" s="22"/>
      <c r="M197" s="22"/>
      <c r="N197" s="22"/>
      <c r="O197" s="23"/>
      <c r="P197" s="24"/>
      <c r="Q197" s="25"/>
      <c r="R197" s="27"/>
      <c r="S197" s="23" t="s">
        <v>51</v>
      </c>
      <c r="T197" s="23"/>
      <c r="U197" s="17"/>
      <c r="V197" s="28"/>
      <c r="W197" s="17"/>
      <c r="X197" s="17"/>
      <c r="Y197" s="17"/>
      <c r="Z197" s="29"/>
      <c r="AA197" s="17" t="s">
        <v>53</v>
      </c>
      <c r="AB197" s="30">
        <f t="shared" si="12"/>
        <v>0</v>
      </c>
      <c r="AC197" s="51">
        <v>66.599999999999994</v>
      </c>
      <c r="AD197" s="32"/>
      <c r="AE197" s="17" t="s">
        <v>147</v>
      </c>
      <c r="AF197" s="21"/>
      <c r="AG197" s="17" t="s">
        <v>147</v>
      </c>
      <c r="AH197" s="21"/>
      <c r="AI197" s="33"/>
      <c r="AJ197" s="34"/>
      <c r="AK197" s="35"/>
      <c r="AL197" s="22" t="s">
        <v>147</v>
      </c>
    </row>
    <row r="198" spans="1:38" s="16" customFormat="1" ht="15" customHeight="1" x14ac:dyDescent="0.25">
      <c r="A198" s="17">
        <v>197</v>
      </c>
      <c r="B198" s="17" t="s">
        <v>38</v>
      </c>
      <c r="C198" s="17" t="s">
        <v>39</v>
      </c>
      <c r="D198" s="18" t="s">
        <v>982</v>
      </c>
      <c r="E198" s="19" t="s">
        <v>981</v>
      </c>
      <c r="F198" s="19" t="s">
        <v>895</v>
      </c>
      <c r="G198" s="20" t="s">
        <v>977</v>
      </c>
      <c r="H198" s="19"/>
      <c r="I198" s="19" t="s">
        <v>59</v>
      </c>
      <c r="J198" s="21" t="s">
        <v>44</v>
      </c>
      <c r="K198" s="21" t="s">
        <v>45</v>
      </c>
      <c r="L198" s="22" t="s">
        <v>177</v>
      </c>
      <c r="M198" s="22" t="s">
        <v>178</v>
      </c>
      <c r="N198" s="22" t="s">
        <v>88</v>
      </c>
      <c r="O198" s="23" t="s">
        <v>49</v>
      </c>
      <c r="P198" s="24" t="s">
        <v>918</v>
      </c>
      <c r="Q198" s="25">
        <v>38237090</v>
      </c>
      <c r="R198" s="27">
        <v>48</v>
      </c>
      <c r="S198" s="23" t="s">
        <v>51</v>
      </c>
      <c r="T198" s="23" t="s">
        <v>179</v>
      </c>
      <c r="U198" s="17">
        <v>83844</v>
      </c>
      <c r="V198" s="28">
        <f>R198*U198</f>
        <v>4024512</v>
      </c>
      <c r="W198" s="17">
        <v>0</v>
      </c>
      <c r="X198" s="17">
        <v>14985</v>
      </c>
      <c r="Y198" s="17">
        <v>0</v>
      </c>
      <c r="Z198" s="29">
        <v>252175.92</v>
      </c>
      <c r="AA198" s="17" t="s">
        <v>53</v>
      </c>
      <c r="AB198" s="30">
        <f t="shared" si="12"/>
        <v>4009527</v>
      </c>
      <c r="AC198" s="31">
        <v>1</v>
      </c>
      <c r="AD198" s="49">
        <v>4009527</v>
      </c>
      <c r="AE198" s="17">
        <v>8211568</v>
      </c>
      <c r="AF198" s="21">
        <v>42532</v>
      </c>
      <c r="AG198" s="17" t="s">
        <v>983</v>
      </c>
      <c r="AH198" s="21">
        <v>42630</v>
      </c>
      <c r="AI198" s="33" t="s">
        <v>979</v>
      </c>
      <c r="AJ198" s="34">
        <v>4024512</v>
      </c>
      <c r="AK198" s="35">
        <v>42587</v>
      </c>
      <c r="AL198" s="24" t="s">
        <v>56</v>
      </c>
    </row>
    <row r="199" spans="1:38" s="16" customFormat="1" ht="15" customHeight="1" x14ac:dyDescent="0.25">
      <c r="A199" s="17">
        <v>198</v>
      </c>
      <c r="B199" s="17" t="s">
        <v>38</v>
      </c>
      <c r="C199" s="17" t="s">
        <v>39</v>
      </c>
      <c r="D199" s="61" t="s">
        <v>984</v>
      </c>
      <c r="E199" s="19" t="s">
        <v>981</v>
      </c>
      <c r="F199" s="19" t="s">
        <v>895</v>
      </c>
      <c r="G199" s="20">
        <v>9103750172</v>
      </c>
      <c r="H199" s="19"/>
      <c r="I199" s="19" t="s">
        <v>59</v>
      </c>
      <c r="J199" s="21" t="s">
        <v>44</v>
      </c>
      <c r="K199" s="21" t="s">
        <v>45</v>
      </c>
      <c r="L199" s="22" t="s">
        <v>60</v>
      </c>
      <c r="M199" s="22" t="s">
        <v>61</v>
      </c>
      <c r="N199" s="22" t="s">
        <v>62</v>
      </c>
      <c r="O199" s="23" t="s">
        <v>63</v>
      </c>
      <c r="P199" s="24" t="s">
        <v>985</v>
      </c>
      <c r="Q199" s="25" t="s">
        <v>829</v>
      </c>
      <c r="R199" s="27" t="s">
        <v>707</v>
      </c>
      <c r="S199" s="23" t="s">
        <v>51</v>
      </c>
      <c r="T199" s="23" t="s">
        <v>52</v>
      </c>
      <c r="U199" s="17">
        <v>3225</v>
      </c>
      <c r="V199" s="28">
        <f t="shared" ref="V199:V204" si="13">U199*R199</f>
        <v>51600</v>
      </c>
      <c r="W199" s="17">
        <v>17.03</v>
      </c>
      <c r="X199" s="17">
        <v>1850</v>
      </c>
      <c r="Y199" s="17">
        <v>0</v>
      </c>
      <c r="Z199" s="29">
        <v>0</v>
      </c>
      <c r="AA199" s="17" t="s">
        <v>53</v>
      </c>
      <c r="AB199" s="30">
        <f t="shared" si="12"/>
        <v>49732.97</v>
      </c>
      <c r="AC199" s="31">
        <f>VLOOKUP(D199,'[1]EPGC pivot'!E:Y,21,0)</f>
        <v>66.599999999999994</v>
      </c>
      <c r="AD199" s="52">
        <v>3312215.8019999997</v>
      </c>
      <c r="AE199" s="17">
        <v>8211610</v>
      </c>
      <c r="AF199" s="21" t="s">
        <v>981</v>
      </c>
      <c r="AG199" s="17" t="s">
        <v>986</v>
      </c>
      <c r="AH199" s="21">
        <v>42619</v>
      </c>
      <c r="AI199" s="33" t="s">
        <v>987</v>
      </c>
      <c r="AJ199" s="34">
        <v>51600</v>
      </c>
      <c r="AK199" s="35">
        <v>42594</v>
      </c>
      <c r="AL199" s="24" t="s">
        <v>56</v>
      </c>
    </row>
    <row r="200" spans="1:38" s="16" customFormat="1" ht="15" customHeight="1" x14ac:dyDescent="0.25">
      <c r="A200" s="17">
        <v>199</v>
      </c>
      <c r="B200" s="17" t="s">
        <v>38</v>
      </c>
      <c r="C200" s="17" t="s">
        <v>39</v>
      </c>
      <c r="D200" s="61" t="s">
        <v>988</v>
      </c>
      <c r="E200" s="19" t="s">
        <v>981</v>
      </c>
      <c r="F200" s="19" t="s">
        <v>895</v>
      </c>
      <c r="G200" s="20">
        <v>9103750173</v>
      </c>
      <c r="H200" s="19"/>
      <c r="I200" s="19" t="s">
        <v>59</v>
      </c>
      <c r="J200" s="21" t="s">
        <v>44</v>
      </c>
      <c r="K200" s="21" t="s">
        <v>45</v>
      </c>
      <c r="L200" s="22" t="s">
        <v>60</v>
      </c>
      <c r="M200" s="22" t="s">
        <v>61</v>
      </c>
      <c r="N200" s="22" t="s">
        <v>62</v>
      </c>
      <c r="O200" s="23" t="s">
        <v>63</v>
      </c>
      <c r="P200" s="24" t="s">
        <v>913</v>
      </c>
      <c r="Q200" s="25" t="s">
        <v>484</v>
      </c>
      <c r="R200" s="27" t="s">
        <v>909</v>
      </c>
      <c r="S200" s="23" t="s">
        <v>51</v>
      </c>
      <c r="T200" s="23" t="s">
        <v>52</v>
      </c>
      <c r="U200" s="17">
        <v>1543.9997972733261</v>
      </c>
      <c r="V200" s="28">
        <f t="shared" si="13"/>
        <v>30464.66</v>
      </c>
      <c r="W200" s="17">
        <v>10.050000000000001</v>
      </c>
      <c r="X200" s="17">
        <v>950</v>
      </c>
      <c r="Y200" s="17">
        <v>0</v>
      </c>
      <c r="Z200" s="29">
        <v>0</v>
      </c>
      <c r="AA200" s="17" t="s">
        <v>53</v>
      </c>
      <c r="AB200" s="30">
        <f t="shared" si="12"/>
        <v>29504.61</v>
      </c>
      <c r="AC200" s="31">
        <f>VLOOKUP(D200,'[1]EPGC pivot'!E:Y,21,0)</f>
        <v>66.599999999999994</v>
      </c>
      <c r="AD200" s="52">
        <v>1965007.0259999998</v>
      </c>
      <c r="AE200" s="17">
        <v>8211607</v>
      </c>
      <c r="AF200" s="21" t="s">
        <v>981</v>
      </c>
      <c r="AG200" s="17" t="s">
        <v>989</v>
      </c>
      <c r="AH200" s="21">
        <v>42619</v>
      </c>
      <c r="AI200" s="33" t="s">
        <v>990</v>
      </c>
      <c r="AJ200" s="34">
        <v>30464</v>
      </c>
      <c r="AK200" s="35">
        <v>42594</v>
      </c>
      <c r="AL200" s="24" t="s">
        <v>56</v>
      </c>
    </row>
    <row r="201" spans="1:38" s="16" customFormat="1" ht="15" customHeight="1" x14ac:dyDescent="0.2">
      <c r="A201" s="17">
        <v>200</v>
      </c>
      <c r="B201" s="17" t="s">
        <v>38</v>
      </c>
      <c r="C201" s="17" t="s">
        <v>39</v>
      </c>
      <c r="D201" s="61" t="s">
        <v>991</v>
      </c>
      <c r="E201" s="19" t="s">
        <v>981</v>
      </c>
      <c r="F201" s="19" t="s">
        <v>895</v>
      </c>
      <c r="G201" s="20">
        <v>9103750174</v>
      </c>
      <c r="H201" s="19"/>
      <c r="I201" s="19" t="s">
        <v>59</v>
      </c>
      <c r="J201" s="21" t="s">
        <v>44</v>
      </c>
      <c r="K201" s="21" t="s">
        <v>45</v>
      </c>
      <c r="L201" s="22" t="s">
        <v>992</v>
      </c>
      <c r="M201" s="22" t="s">
        <v>993</v>
      </c>
      <c r="N201" s="22" t="s">
        <v>70</v>
      </c>
      <c r="O201" s="23" t="s">
        <v>63</v>
      </c>
      <c r="P201" s="24" t="s">
        <v>994</v>
      </c>
      <c r="Q201" s="25" t="s">
        <v>545</v>
      </c>
      <c r="R201" s="27" t="s">
        <v>995</v>
      </c>
      <c r="S201" s="23" t="s">
        <v>51</v>
      </c>
      <c r="T201" s="23" t="s">
        <v>52</v>
      </c>
      <c r="U201" s="17">
        <v>1425</v>
      </c>
      <c r="V201" s="28">
        <f t="shared" si="13"/>
        <v>21375</v>
      </c>
      <c r="W201" s="17">
        <v>7.05</v>
      </c>
      <c r="X201" s="17">
        <v>350</v>
      </c>
      <c r="Y201" s="17">
        <v>0</v>
      </c>
      <c r="Z201" s="29">
        <v>0</v>
      </c>
      <c r="AA201" s="17" t="s">
        <v>53</v>
      </c>
      <c r="AB201" s="30">
        <f t="shared" si="12"/>
        <v>21017.95</v>
      </c>
      <c r="AC201" s="31">
        <f>VLOOKUP(D201,'[1]EPGC pivot'!E:Y,21,0)</f>
        <v>66.599999999999994</v>
      </c>
      <c r="AD201" s="52">
        <v>1399795.47</v>
      </c>
      <c r="AE201" s="17">
        <v>8211711</v>
      </c>
      <c r="AF201" s="21" t="s">
        <v>981</v>
      </c>
      <c r="AG201" s="17" t="s">
        <v>996</v>
      </c>
      <c r="AH201" s="21">
        <v>42738</v>
      </c>
      <c r="AI201" s="59" t="s">
        <v>997</v>
      </c>
      <c r="AJ201" s="34">
        <v>21375</v>
      </c>
      <c r="AK201" s="35">
        <v>42507</v>
      </c>
      <c r="AL201" s="24" t="s">
        <v>56</v>
      </c>
    </row>
    <row r="202" spans="1:38" s="16" customFormat="1" ht="15" customHeight="1" x14ac:dyDescent="0.25">
      <c r="A202" s="17">
        <v>201</v>
      </c>
      <c r="B202" s="17" t="s">
        <v>38</v>
      </c>
      <c r="C202" s="17" t="s">
        <v>39</v>
      </c>
      <c r="D202" s="61" t="s">
        <v>998</v>
      </c>
      <c r="E202" s="19" t="s">
        <v>999</v>
      </c>
      <c r="F202" s="19" t="s">
        <v>895</v>
      </c>
      <c r="G202" s="20">
        <v>9103750178</v>
      </c>
      <c r="H202" s="19"/>
      <c r="I202" s="19" t="s">
        <v>59</v>
      </c>
      <c r="J202" s="21" t="s">
        <v>44</v>
      </c>
      <c r="K202" s="21" t="s">
        <v>45</v>
      </c>
      <c r="L202" s="22" t="s">
        <v>621</v>
      </c>
      <c r="M202" s="22" t="s">
        <v>622</v>
      </c>
      <c r="N202" s="22" t="s">
        <v>137</v>
      </c>
      <c r="O202" s="23" t="s">
        <v>49</v>
      </c>
      <c r="P202" s="24" t="s">
        <v>623</v>
      </c>
      <c r="Q202" s="25" t="s">
        <v>545</v>
      </c>
      <c r="R202" s="27" t="s">
        <v>1000</v>
      </c>
      <c r="S202" s="23" t="s">
        <v>51</v>
      </c>
      <c r="T202" s="23" t="s">
        <v>52</v>
      </c>
      <c r="U202" s="17">
        <v>1368.2786885245901</v>
      </c>
      <c r="V202" s="28">
        <f t="shared" si="13"/>
        <v>41732.5</v>
      </c>
      <c r="W202" s="17">
        <v>0</v>
      </c>
      <c r="X202" s="17">
        <v>640</v>
      </c>
      <c r="Y202" s="17">
        <v>0</v>
      </c>
      <c r="Z202" s="29">
        <v>0</v>
      </c>
      <c r="AA202" s="17" t="s">
        <v>53</v>
      </c>
      <c r="AB202" s="30">
        <f t="shared" si="12"/>
        <v>41092.5</v>
      </c>
      <c r="AC202" s="31">
        <f>VLOOKUP(D202,'[1]EPGC pivot'!E:Y,21,0)</f>
        <v>66.599999999999994</v>
      </c>
      <c r="AD202" s="52">
        <v>2736760.4999999995</v>
      </c>
      <c r="AE202" s="17">
        <v>8237366</v>
      </c>
      <c r="AF202" s="21" t="s">
        <v>999</v>
      </c>
      <c r="AG202" s="17" t="s">
        <v>1001</v>
      </c>
      <c r="AH202" s="21">
        <v>42619</v>
      </c>
      <c r="AI202" s="33" t="s">
        <v>1002</v>
      </c>
      <c r="AJ202" s="34">
        <v>41732</v>
      </c>
      <c r="AK202" s="35">
        <v>42608</v>
      </c>
      <c r="AL202" s="24" t="s">
        <v>56</v>
      </c>
    </row>
    <row r="203" spans="1:38" s="16" customFormat="1" ht="15" customHeight="1" x14ac:dyDescent="0.2">
      <c r="A203" s="17">
        <v>202</v>
      </c>
      <c r="B203" s="17" t="s">
        <v>38</v>
      </c>
      <c r="C203" s="17" t="s">
        <v>39</v>
      </c>
      <c r="D203" s="61" t="s">
        <v>1003</v>
      </c>
      <c r="E203" s="19" t="s">
        <v>999</v>
      </c>
      <c r="F203" s="19" t="s">
        <v>895</v>
      </c>
      <c r="G203" s="20">
        <v>9103750177</v>
      </c>
      <c r="H203" s="19"/>
      <c r="I203" s="19" t="s">
        <v>59</v>
      </c>
      <c r="J203" s="21" t="s">
        <v>44</v>
      </c>
      <c r="K203" s="21" t="s">
        <v>45</v>
      </c>
      <c r="L203" s="22" t="s">
        <v>1004</v>
      </c>
      <c r="M203" s="22" t="s">
        <v>1005</v>
      </c>
      <c r="N203" s="22" t="s">
        <v>722</v>
      </c>
      <c r="O203" s="23" t="s">
        <v>71</v>
      </c>
      <c r="P203" s="24" t="s">
        <v>1006</v>
      </c>
      <c r="Q203" s="25" t="s">
        <v>517</v>
      </c>
      <c r="R203" s="27" t="s">
        <v>1007</v>
      </c>
      <c r="S203" s="23" t="s">
        <v>51</v>
      </c>
      <c r="T203" s="23" t="s">
        <v>52</v>
      </c>
      <c r="U203" s="17">
        <v>1190</v>
      </c>
      <c r="V203" s="28">
        <f t="shared" si="13"/>
        <v>30345</v>
      </c>
      <c r="W203" s="17">
        <v>0</v>
      </c>
      <c r="X203" s="17">
        <v>0</v>
      </c>
      <c r="Y203" s="17">
        <v>0</v>
      </c>
      <c r="Z203" s="29">
        <v>0</v>
      </c>
      <c r="AA203" s="17" t="s">
        <v>53</v>
      </c>
      <c r="AB203" s="30">
        <f t="shared" si="12"/>
        <v>30345</v>
      </c>
      <c r="AC203" s="31">
        <f>VLOOKUP(D203,'[1]EPGC pivot'!E:Y,21,0)</f>
        <v>66.599999999999994</v>
      </c>
      <c r="AD203" s="52">
        <v>2020976.9999999998</v>
      </c>
      <c r="AE203" s="17">
        <v>8237396</v>
      </c>
      <c r="AF203" s="21" t="s">
        <v>999</v>
      </c>
      <c r="AG203" s="17" t="s">
        <v>1008</v>
      </c>
      <c r="AH203" s="21">
        <v>42738</v>
      </c>
      <c r="AI203" s="59" t="s">
        <v>1009</v>
      </c>
      <c r="AJ203" s="34">
        <v>30345</v>
      </c>
      <c r="AK203" s="35">
        <v>42529</v>
      </c>
      <c r="AL203" s="24" t="s">
        <v>56</v>
      </c>
    </row>
    <row r="204" spans="1:38" s="16" customFormat="1" ht="15" customHeight="1" x14ac:dyDescent="0.2">
      <c r="A204" s="17">
        <v>203</v>
      </c>
      <c r="B204" s="17" t="s">
        <v>38</v>
      </c>
      <c r="C204" s="17" t="s">
        <v>39</v>
      </c>
      <c r="D204" s="61" t="s">
        <v>1010</v>
      </c>
      <c r="E204" s="19" t="s">
        <v>999</v>
      </c>
      <c r="F204" s="19" t="s">
        <v>895</v>
      </c>
      <c r="G204" s="20">
        <v>9103750179</v>
      </c>
      <c r="H204" s="19"/>
      <c r="I204" s="19" t="s">
        <v>59</v>
      </c>
      <c r="J204" s="21" t="s">
        <v>44</v>
      </c>
      <c r="K204" s="21" t="s">
        <v>45</v>
      </c>
      <c r="L204" s="22" t="s">
        <v>1011</v>
      </c>
      <c r="M204" s="22" t="s">
        <v>1012</v>
      </c>
      <c r="N204" s="22" t="s">
        <v>722</v>
      </c>
      <c r="O204" s="23" t="s">
        <v>71</v>
      </c>
      <c r="P204" s="24" t="s">
        <v>994</v>
      </c>
      <c r="Q204" s="25" t="s">
        <v>545</v>
      </c>
      <c r="R204" s="27" t="s">
        <v>995</v>
      </c>
      <c r="S204" s="23" t="s">
        <v>51</v>
      </c>
      <c r="T204" s="23" t="s">
        <v>52</v>
      </c>
      <c r="U204" s="17">
        <v>1355</v>
      </c>
      <c r="V204" s="28">
        <f t="shared" si="13"/>
        <v>20325</v>
      </c>
      <c r="W204" s="17">
        <v>0</v>
      </c>
      <c r="X204" s="17">
        <v>0</v>
      </c>
      <c r="Y204" s="17">
        <v>0</v>
      </c>
      <c r="Z204" s="29">
        <v>0</v>
      </c>
      <c r="AA204" s="17" t="s">
        <v>53</v>
      </c>
      <c r="AB204" s="30">
        <f t="shared" si="12"/>
        <v>20325</v>
      </c>
      <c r="AC204" s="31">
        <f>VLOOKUP(D204,'[1]EPGC pivot'!E:Y,21,0)</f>
        <v>66.599999999999994</v>
      </c>
      <c r="AD204" s="52">
        <v>1353645</v>
      </c>
      <c r="AE204" s="17">
        <v>8240060</v>
      </c>
      <c r="AF204" s="21" t="s">
        <v>999</v>
      </c>
      <c r="AG204" s="17" t="s">
        <v>1013</v>
      </c>
      <c r="AH204" s="21">
        <v>42738</v>
      </c>
      <c r="AI204" s="59" t="s">
        <v>1014</v>
      </c>
      <c r="AJ204" s="34">
        <v>20325</v>
      </c>
      <c r="AK204" s="35">
        <v>42517</v>
      </c>
      <c r="AL204" s="24" t="s">
        <v>56</v>
      </c>
    </row>
    <row r="205" spans="1:38" s="16" customFormat="1" ht="15" customHeight="1" x14ac:dyDescent="0.25">
      <c r="A205" s="17">
        <v>204</v>
      </c>
      <c r="B205" s="17" t="s">
        <v>38</v>
      </c>
      <c r="C205" s="17" t="s">
        <v>39</v>
      </c>
      <c r="D205" s="61" t="s">
        <v>1015</v>
      </c>
      <c r="E205" s="19" t="s">
        <v>1016</v>
      </c>
      <c r="F205" s="19" t="s">
        <v>895</v>
      </c>
      <c r="G205" s="20" t="s">
        <v>147</v>
      </c>
      <c r="H205" s="19"/>
      <c r="I205" s="19" t="s">
        <v>59</v>
      </c>
      <c r="J205" s="21" t="s">
        <v>44</v>
      </c>
      <c r="K205" s="21" t="s">
        <v>45</v>
      </c>
      <c r="L205" s="22"/>
      <c r="M205" s="22"/>
      <c r="N205" s="22"/>
      <c r="O205" s="23"/>
      <c r="P205" s="24"/>
      <c r="Q205" s="25"/>
      <c r="R205" s="27"/>
      <c r="S205" s="23" t="s">
        <v>51</v>
      </c>
      <c r="T205" s="23"/>
      <c r="U205" s="17"/>
      <c r="V205" s="28"/>
      <c r="W205" s="17"/>
      <c r="X205" s="17"/>
      <c r="Y205" s="17"/>
      <c r="Z205" s="29"/>
      <c r="AA205" s="17" t="s">
        <v>53</v>
      </c>
      <c r="AB205" s="30">
        <f t="shared" si="12"/>
        <v>0</v>
      </c>
      <c r="AC205" s="51">
        <v>66.599999999999994</v>
      </c>
      <c r="AD205" s="32"/>
      <c r="AE205" s="17" t="s">
        <v>147</v>
      </c>
      <c r="AF205" s="21"/>
      <c r="AG205" s="17" t="s">
        <v>147</v>
      </c>
      <c r="AH205" s="21"/>
      <c r="AI205" s="33"/>
      <c r="AJ205" s="34"/>
      <c r="AK205" s="35"/>
      <c r="AL205" s="24" t="s">
        <v>147</v>
      </c>
    </row>
    <row r="206" spans="1:38" s="16" customFormat="1" ht="15" customHeight="1" x14ac:dyDescent="0.25">
      <c r="A206" s="17">
        <v>205</v>
      </c>
      <c r="B206" s="17" t="s">
        <v>38</v>
      </c>
      <c r="C206" s="17" t="s">
        <v>39</v>
      </c>
      <c r="D206" s="61" t="s">
        <v>1017</v>
      </c>
      <c r="E206" s="19" t="s">
        <v>1016</v>
      </c>
      <c r="F206" s="19" t="s">
        <v>895</v>
      </c>
      <c r="G206" s="20">
        <v>9103750180</v>
      </c>
      <c r="H206" s="19"/>
      <c r="I206" s="19" t="s">
        <v>59</v>
      </c>
      <c r="J206" s="21" t="s">
        <v>44</v>
      </c>
      <c r="K206" s="21" t="s">
        <v>45</v>
      </c>
      <c r="L206" s="22" t="s">
        <v>60</v>
      </c>
      <c r="M206" s="22" t="s">
        <v>61</v>
      </c>
      <c r="N206" s="22" t="s">
        <v>62</v>
      </c>
      <c r="O206" s="23" t="s">
        <v>63</v>
      </c>
      <c r="P206" s="24" t="s">
        <v>952</v>
      </c>
      <c r="Q206" s="25" t="s">
        <v>484</v>
      </c>
      <c r="R206" s="27" t="s">
        <v>1018</v>
      </c>
      <c r="S206" s="23" t="s">
        <v>51</v>
      </c>
      <c r="T206" s="23" t="s">
        <v>52</v>
      </c>
      <c r="U206" s="17">
        <v>1820.0000000000002</v>
      </c>
      <c r="V206" s="28">
        <f t="shared" ref="V206:V222" si="14">U206*R206</f>
        <v>33615.4</v>
      </c>
      <c r="W206" s="17">
        <v>11.09</v>
      </c>
      <c r="X206" s="17">
        <v>3200</v>
      </c>
      <c r="Y206" s="17">
        <v>0</v>
      </c>
      <c r="Z206" s="29">
        <v>0</v>
      </c>
      <c r="AA206" s="17" t="s">
        <v>53</v>
      </c>
      <c r="AB206" s="30">
        <f t="shared" si="12"/>
        <v>30404.310000000005</v>
      </c>
      <c r="AC206" s="31">
        <f>VLOOKUP(D206,'[1]EPGC pivot'!E:Y,21,0)</f>
        <v>66.599999999999994</v>
      </c>
      <c r="AD206" s="52">
        <v>2024927.0460000001</v>
      </c>
      <c r="AE206" s="17">
        <v>8276742</v>
      </c>
      <c r="AF206" s="21" t="s">
        <v>1016</v>
      </c>
      <c r="AG206" s="17" t="s">
        <v>1019</v>
      </c>
      <c r="AH206" s="21">
        <v>42619</v>
      </c>
      <c r="AI206" s="33" t="s">
        <v>1020</v>
      </c>
      <c r="AJ206" s="34">
        <v>33615</v>
      </c>
      <c r="AK206" s="35">
        <v>42594</v>
      </c>
      <c r="AL206" s="22" t="s">
        <v>56</v>
      </c>
    </row>
    <row r="207" spans="1:38" s="16" customFormat="1" ht="15" customHeight="1" x14ac:dyDescent="0.25">
      <c r="A207" s="17">
        <v>206</v>
      </c>
      <c r="B207" s="17" t="s">
        <v>38</v>
      </c>
      <c r="C207" s="17" t="s">
        <v>39</v>
      </c>
      <c r="D207" s="61" t="s">
        <v>1021</v>
      </c>
      <c r="E207" s="19" t="s">
        <v>1016</v>
      </c>
      <c r="F207" s="19" t="s">
        <v>895</v>
      </c>
      <c r="G207" s="20">
        <v>9103750181</v>
      </c>
      <c r="H207" s="19"/>
      <c r="I207" s="19" t="s">
        <v>59</v>
      </c>
      <c r="J207" s="21" t="s">
        <v>44</v>
      </c>
      <c r="K207" s="21" t="s">
        <v>45</v>
      </c>
      <c r="L207" s="22" t="s">
        <v>60</v>
      </c>
      <c r="M207" s="22" t="s">
        <v>61</v>
      </c>
      <c r="N207" s="22" t="s">
        <v>62</v>
      </c>
      <c r="O207" s="23" t="s">
        <v>63</v>
      </c>
      <c r="P207" s="24" t="s">
        <v>1022</v>
      </c>
      <c r="Q207" s="25" t="s">
        <v>545</v>
      </c>
      <c r="R207" s="27" t="s">
        <v>1023</v>
      </c>
      <c r="S207" s="23" t="s">
        <v>51</v>
      </c>
      <c r="T207" s="23" t="s">
        <v>52</v>
      </c>
      <c r="U207" s="17">
        <v>3785</v>
      </c>
      <c r="V207" s="28">
        <f t="shared" si="14"/>
        <v>74678.05</v>
      </c>
      <c r="W207" s="17">
        <v>24.64</v>
      </c>
      <c r="X207" s="17">
        <v>950</v>
      </c>
      <c r="Y207" s="17">
        <v>0</v>
      </c>
      <c r="Z207" s="29">
        <v>0</v>
      </c>
      <c r="AA207" s="17" t="s">
        <v>53</v>
      </c>
      <c r="AB207" s="30">
        <f t="shared" si="12"/>
        <v>73703.41</v>
      </c>
      <c r="AC207" s="31">
        <f>VLOOKUP(D207,'[1]EPGC pivot'!E:Y,21,0)</f>
        <v>66.599999999999994</v>
      </c>
      <c r="AD207" s="52">
        <v>4908647.1059999997</v>
      </c>
      <c r="AE207" s="17">
        <v>8276739</v>
      </c>
      <c r="AF207" s="21" t="s">
        <v>1016</v>
      </c>
      <c r="AG207" s="17" t="s">
        <v>1024</v>
      </c>
      <c r="AH207" s="21">
        <v>42619</v>
      </c>
      <c r="AI207" s="33" t="s">
        <v>1025</v>
      </c>
      <c r="AJ207" s="34">
        <v>74678</v>
      </c>
      <c r="AK207" s="35">
        <v>42594</v>
      </c>
      <c r="AL207" s="22" t="s">
        <v>56</v>
      </c>
    </row>
    <row r="208" spans="1:38" s="16" customFormat="1" ht="15" customHeight="1" x14ac:dyDescent="0.2">
      <c r="A208" s="17">
        <v>207</v>
      </c>
      <c r="B208" s="17" t="s">
        <v>38</v>
      </c>
      <c r="C208" s="17" t="s">
        <v>39</v>
      </c>
      <c r="D208" s="61" t="s">
        <v>1026</v>
      </c>
      <c r="E208" s="19" t="s">
        <v>1016</v>
      </c>
      <c r="F208" s="19" t="s">
        <v>895</v>
      </c>
      <c r="G208" s="20">
        <v>9103750183</v>
      </c>
      <c r="H208" s="19"/>
      <c r="I208" s="19" t="s">
        <v>59</v>
      </c>
      <c r="J208" s="21" t="s">
        <v>44</v>
      </c>
      <c r="K208" s="21" t="s">
        <v>45</v>
      </c>
      <c r="L208" s="22" t="s">
        <v>1027</v>
      </c>
      <c r="M208" s="22" t="s">
        <v>613</v>
      </c>
      <c r="N208" s="22" t="s">
        <v>722</v>
      </c>
      <c r="O208" s="23" t="s">
        <v>63</v>
      </c>
      <c r="P208" s="24" t="s">
        <v>1028</v>
      </c>
      <c r="Q208" s="25" t="s">
        <v>545</v>
      </c>
      <c r="R208" s="27" t="s">
        <v>1029</v>
      </c>
      <c r="S208" s="23" t="s">
        <v>51</v>
      </c>
      <c r="T208" s="23" t="s">
        <v>52</v>
      </c>
      <c r="U208" s="17">
        <v>1533.96</v>
      </c>
      <c r="V208" s="28">
        <f t="shared" si="14"/>
        <v>4601.88</v>
      </c>
      <c r="W208" s="17">
        <v>1.52</v>
      </c>
      <c r="X208" s="17">
        <v>60</v>
      </c>
      <c r="Y208" s="17">
        <v>0</v>
      </c>
      <c r="Z208" s="29">
        <v>0</v>
      </c>
      <c r="AA208" s="17" t="s">
        <v>53</v>
      </c>
      <c r="AB208" s="30">
        <f t="shared" si="12"/>
        <v>4540.3599999999997</v>
      </c>
      <c r="AC208" s="31">
        <f>VLOOKUP(D208,'[1]EPGC pivot'!E:Y,21,0)</f>
        <v>66.599999999999994</v>
      </c>
      <c r="AD208" s="52">
        <v>302387.97599999997</v>
      </c>
      <c r="AE208" s="17">
        <v>8276801</v>
      </c>
      <c r="AF208" s="21" t="s">
        <v>1016</v>
      </c>
      <c r="AG208" s="17" t="s">
        <v>1030</v>
      </c>
      <c r="AH208" s="21">
        <v>42738</v>
      </c>
      <c r="AI208" s="62" t="s">
        <v>1031</v>
      </c>
      <c r="AJ208" s="34">
        <v>4601.88</v>
      </c>
      <c r="AK208" s="35">
        <v>42516</v>
      </c>
      <c r="AL208" s="22" t="s">
        <v>56</v>
      </c>
    </row>
    <row r="209" spans="1:38" s="16" customFormat="1" ht="15" customHeight="1" x14ac:dyDescent="0.25">
      <c r="A209" s="17">
        <v>208</v>
      </c>
      <c r="B209" s="17" t="s">
        <v>38</v>
      </c>
      <c r="C209" s="17" t="s">
        <v>39</v>
      </c>
      <c r="D209" s="61" t="s">
        <v>1032</v>
      </c>
      <c r="E209" s="19" t="s">
        <v>1016</v>
      </c>
      <c r="F209" s="19" t="s">
        <v>895</v>
      </c>
      <c r="G209" s="20">
        <v>9103750182</v>
      </c>
      <c r="H209" s="19"/>
      <c r="I209" s="19" t="s">
        <v>59</v>
      </c>
      <c r="J209" s="21" t="s">
        <v>44</v>
      </c>
      <c r="K209" s="21" t="s">
        <v>45</v>
      </c>
      <c r="L209" s="22" t="s">
        <v>663</v>
      </c>
      <c r="M209" s="22" t="s">
        <v>273</v>
      </c>
      <c r="N209" s="22" t="s">
        <v>130</v>
      </c>
      <c r="O209" s="23" t="s">
        <v>63</v>
      </c>
      <c r="P209" s="24" t="s">
        <v>1033</v>
      </c>
      <c r="Q209" s="25" t="s">
        <v>484</v>
      </c>
      <c r="R209" s="27" t="s">
        <v>630</v>
      </c>
      <c r="S209" s="23" t="s">
        <v>51</v>
      </c>
      <c r="T209" s="23" t="s">
        <v>52</v>
      </c>
      <c r="U209" s="17">
        <v>1610</v>
      </c>
      <c r="V209" s="28">
        <f t="shared" si="14"/>
        <v>38640</v>
      </c>
      <c r="W209" s="17">
        <v>12.75</v>
      </c>
      <c r="X209" s="17">
        <v>1750</v>
      </c>
      <c r="Y209" s="17">
        <v>0</v>
      </c>
      <c r="Z209" s="29">
        <v>0</v>
      </c>
      <c r="AA209" s="17" t="s">
        <v>53</v>
      </c>
      <c r="AB209" s="30">
        <f t="shared" si="12"/>
        <v>36877.25</v>
      </c>
      <c r="AC209" s="31">
        <f>VLOOKUP(D209,'[1]EPGC pivot'!E:Y,21,0)</f>
        <v>66.599999999999994</v>
      </c>
      <c r="AD209" s="52">
        <v>2456024.8499999996</v>
      </c>
      <c r="AE209" s="53">
        <v>8282495</v>
      </c>
      <c r="AF209" s="21" t="s">
        <v>1016</v>
      </c>
      <c r="AG209" s="57" t="s">
        <v>1034</v>
      </c>
      <c r="AH209" s="57">
        <v>42783</v>
      </c>
      <c r="AI209" s="57" t="s">
        <v>1035</v>
      </c>
      <c r="AJ209" s="34">
        <v>38640</v>
      </c>
      <c r="AK209" s="57">
        <v>42611</v>
      </c>
      <c r="AL209" s="22" t="s">
        <v>56</v>
      </c>
    </row>
    <row r="210" spans="1:38" s="16" customFormat="1" ht="15" customHeight="1" x14ac:dyDescent="0.25">
      <c r="A210" s="17">
        <v>209</v>
      </c>
      <c r="B210" s="17" t="s">
        <v>38</v>
      </c>
      <c r="C210" s="17" t="s">
        <v>39</v>
      </c>
      <c r="D210" s="61" t="s">
        <v>1036</v>
      </c>
      <c r="E210" s="19" t="s">
        <v>1016</v>
      </c>
      <c r="F210" s="19" t="s">
        <v>895</v>
      </c>
      <c r="G210" s="20" t="s">
        <v>1037</v>
      </c>
      <c r="H210" s="19"/>
      <c r="I210" s="19" t="s">
        <v>59</v>
      </c>
      <c r="J210" s="21" t="s">
        <v>44</v>
      </c>
      <c r="K210" s="21" t="s">
        <v>45</v>
      </c>
      <c r="L210" s="22" t="s">
        <v>1038</v>
      </c>
      <c r="M210" s="22" t="s">
        <v>650</v>
      </c>
      <c r="N210" s="22" t="s">
        <v>171</v>
      </c>
      <c r="O210" s="23" t="s">
        <v>63</v>
      </c>
      <c r="P210" s="24" t="s">
        <v>1039</v>
      </c>
      <c r="Q210" s="25" t="s">
        <v>1040</v>
      </c>
      <c r="R210" s="27" t="s">
        <v>1041</v>
      </c>
      <c r="S210" s="23" t="s">
        <v>51</v>
      </c>
      <c r="T210" s="23" t="s">
        <v>52</v>
      </c>
      <c r="U210" s="17">
        <v>755.00000000000011</v>
      </c>
      <c r="V210" s="28">
        <f t="shared" si="14"/>
        <v>14941.45</v>
      </c>
      <c r="W210" s="17">
        <v>4.93</v>
      </c>
      <c r="X210" s="17">
        <v>150</v>
      </c>
      <c r="Y210" s="17">
        <v>0</v>
      </c>
      <c r="Z210" s="29">
        <v>0</v>
      </c>
      <c r="AA210" s="17" t="s">
        <v>53</v>
      </c>
      <c r="AB210" s="30">
        <f t="shared" si="12"/>
        <v>14786.52</v>
      </c>
      <c r="AC210" s="31">
        <f>VLOOKUP(D210,'[1]EPGC pivot'!E:Y,21,0)</f>
        <v>66.599999999999994</v>
      </c>
      <c r="AD210" s="52">
        <v>984782.23199999996</v>
      </c>
      <c r="AE210" s="17">
        <v>8285071</v>
      </c>
      <c r="AF210" s="21" t="s">
        <v>1016</v>
      </c>
      <c r="AG210" s="17" t="s">
        <v>1042</v>
      </c>
      <c r="AH210" s="21">
        <v>42619</v>
      </c>
      <c r="AI210" s="33" t="s">
        <v>1043</v>
      </c>
      <c r="AJ210" s="34">
        <v>14941</v>
      </c>
      <c r="AK210" s="35">
        <v>42601</v>
      </c>
      <c r="AL210" s="22" t="s">
        <v>56</v>
      </c>
    </row>
    <row r="211" spans="1:38" s="16" customFormat="1" ht="15" customHeight="1" x14ac:dyDescent="0.25">
      <c r="A211" s="17">
        <v>210</v>
      </c>
      <c r="B211" s="17" t="s">
        <v>38</v>
      </c>
      <c r="C211" s="17" t="s">
        <v>39</v>
      </c>
      <c r="D211" s="61" t="s">
        <v>1044</v>
      </c>
      <c r="E211" s="19" t="s">
        <v>1045</v>
      </c>
      <c r="F211" s="19" t="s">
        <v>895</v>
      </c>
      <c r="G211" s="20" t="s">
        <v>1037</v>
      </c>
      <c r="H211" s="19"/>
      <c r="I211" s="19" t="s">
        <v>59</v>
      </c>
      <c r="J211" s="21" t="s">
        <v>44</v>
      </c>
      <c r="K211" s="21" t="s">
        <v>45</v>
      </c>
      <c r="L211" s="22" t="s">
        <v>1038</v>
      </c>
      <c r="M211" s="22" t="s">
        <v>650</v>
      </c>
      <c r="N211" s="22" t="s">
        <v>171</v>
      </c>
      <c r="O211" s="23" t="s">
        <v>63</v>
      </c>
      <c r="P211" s="24" t="s">
        <v>1039</v>
      </c>
      <c r="Q211" s="25" t="s">
        <v>1040</v>
      </c>
      <c r="R211" s="27" t="s">
        <v>1046</v>
      </c>
      <c r="S211" s="23" t="s">
        <v>51</v>
      </c>
      <c r="T211" s="23" t="s">
        <v>52</v>
      </c>
      <c r="U211" s="17">
        <v>755</v>
      </c>
      <c r="V211" s="28">
        <f t="shared" si="14"/>
        <v>14979.2</v>
      </c>
      <c r="W211" s="17">
        <v>4.9400000000000004</v>
      </c>
      <c r="X211" s="17">
        <v>150</v>
      </c>
      <c r="Y211" s="17">
        <v>0</v>
      </c>
      <c r="Z211" s="29">
        <v>0</v>
      </c>
      <c r="AA211" s="17" t="s">
        <v>53</v>
      </c>
      <c r="AB211" s="30">
        <f t="shared" si="12"/>
        <v>14824.26</v>
      </c>
      <c r="AC211" s="31">
        <f>VLOOKUP(D211,'[1]EPGC pivot'!E:Y,21,0)</f>
        <v>66.599999999999994</v>
      </c>
      <c r="AD211" s="52">
        <v>987295.7159999999</v>
      </c>
      <c r="AE211" s="17">
        <v>8299205</v>
      </c>
      <c r="AF211" s="21" t="s">
        <v>1045</v>
      </c>
      <c r="AG211" s="17" t="s">
        <v>1047</v>
      </c>
      <c r="AH211" s="21">
        <v>42738</v>
      </c>
      <c r="AI211" s="33" t="s">
        <v>1043</v>
      </c>
      <c r="AJ211" s="34">
        <v>14979.2</v>
      </c>
      <c r="AK211" s="35">
        <v>42600</v>
      </c>
      <c r="AL211" s="24" t="s">
        <v>56</v>
      </c>
    </row>
    <row r="212" spans="1:38" s="16" customFormat="1" ht="15" customHeight="1" x14ac:dyDescent="0.25">
      <c r="A212" s="17">
        <v>211</v>
      </c>
      <c r="B212" s="17" t="s">
        <v>38</v>
      </c>
      <c r="C212" s="17" t="s">
        <v>39</v>
      </c>
      <c r="D212" s="61" t="s">
        <v>1048</v>
      </c>
      <c r="E212" s="19" t="s">
        <v>1045</v>
      </c>
      <c r="F212" s="19" t="s">
        <v>895</v>
      </c>
      <c r="G212" s="20">
        <v>9103750186</v>
      </c>
      <c r="H212" s="19"/>
      <c r="I212" s="19" t="s">
        <v>59</v>
      </c>
      <c r="J212" s="21" t="s">
        <v>44</v>
      </c>
      <c r="K212" s="21" t="s">
        <v>45</v>
      </c>
      <c r="L212" s="22" t="s">
        <v>656</v>
      </c>
      <c r="M212" s="22" t="s">
        <v>650</v>
      </c>
      <c r="N212" s="22" t="s">
        <v>171</v>
      </c>
      <c r="O212" s="23" t="s">
        <v>63</v>
      </c>
      <c r="P212" s="24" t="s">
        <v>1039</v>
      </c>
      <c r="Q212" s="25" t="s">
        <v>1040</v>
      </c>
      <c r="R212" s="27" t="s">
        <v>1049</v>
      </c>
      <c r="S212" s="23" t="s">
        <v>51</v>
      </c>
      <c r="T212" s="23" t="s">
        <v>52</v>
      </c>
      <c r="U212" s="17">
        <v>755</v>
      </c>
      <c r="V212" s="28">
        <f t="shared" si="14"/>
        <v>14964.1</v>
      </c>
      <c r="W212" s="17">
        <v>4.9400000000000004</v>
      </c>
      <c r="X212" s="17">
        <v>150</v>
      </c>
      <c r="Y212" s="17">
        <v>0</v>
      </c>
      <c r="Z212" s="29">
        <v>0</v>
      </c>
      <c r="AA212" s="17" t="s">
        <v>53</v>
      </c>
      <c r="AB212" s="30">
        <f t="shared" si="12"/>
        <v>14809.16</v>
      </c>
      <c r="AC212" s="31">
        <f>VLOOKUP(D212,'[1]EPGC pivot'!E:Y,21,0)</f>
        <v>66.599999999999994</v>
      </c>
      <c r="AD212" s="52">
        <v>986290.05599999987</v>
      </c>
      <c r="AE212" s="17">
        <v>8299435</v>
      </c>
      <c r="AF212" s="21" t="s">
        <v>1045</v>
      </c>
      <c r="AG212" s="17" t="s">
        <v>1050</v>
      </c>
      <c r="AH212" s="21">
        <v>42619</v>
      </c>
      <c r="AI212" s="33" t="s">
        <v>1051</v>
      </c>
      <c r="AJ212" s="34">
        <v>14964</v>
      </c>
      <c r="AK212" s="35">
        <v>42612</v>
      </c>
      <c r="AL212" s="22" t="s">
        <v>56</v>
      </c>
    </row>
    <row r="213" spans="1:38" s="16" customFormat="1" ht="15" customHeight="1" x14ac:dyDescent="0.25">
      <c r="A213" s="17">
        <v>212</v>
      </c>
      <c r="B213" s="17" t="s">
        <v>38</v>
      </c>
      <c r="C213" s="17" t="s">
        <v>39</v>
      </c>
      <c r="D213" s="61" t="s">
        <v>1052</v>
      </c>
      <c r="E213" s="19" t="s">
        <v>1045</v>
      </c>
      <c r="F213" s="19" t="s">
        <v>895</v>
      </c>
      <c r="G213" s="20">
        <v>9103750187</v>
      </c>
      <c r="H213" s="19"/>
      <c r="I213" s="19" t="s">
        <v>59</v>
      </c>
      <c r="J213" s="21" t="s">
        <v>44</v>
      </c>
      <c r="K213" s="21" t="s">
        <v>45</v>
      </c>
      <c r="L213" s="22" t="s">
        <v>656</v>
      </c>
      <c r="M213" s="22" t="s">
        <v>650</v>
      </c>
      <c r="N213" s="22" t="s">
        <v>171</v>
      </c>
      <c r="O213" s="23" t="s">
        <v>63</v>
      </c>
      <c r="P213" s="24" t="s">
        <v>670</v>
      </c>
      <c r="Q213" s="25" t="s">
        <v>535</v>
      </c>
      <c r="R213" s="27" t="s">
        <v>1053</v>
      </c>
      <c r="S213" s="23" t="s">
        <v>51</v>
      </c>
      <c r="T213" s="23" t="s">
        <v>52</v>
      </c>
      <c r="U213" s="17">
        <v>4800</v>
      </c>
      <c r="V213" s="28">
        <f t="shared" si="14"/>
        <v>190320</v>
      </c>
      <c r="W213" s="17">
        <v>62.81</v>
      </c>
      <c r="X213" s="17">
        <v>200</v>
      </c>
      <c r="Y213" s="17">
        <v>0</v>
      </c>
      <c r="Z213" s="29">
        <v>0</v>
      </c>
      <c r="AA213" s="17" t="s">
        <v>53</v>
      </c>
      <c r="AB213" s="30">
        <f t="shared" si="12"/>
        <v>190057.19</v>
      </c>
      <c r="AC213" s="31">
        <f>VLOOKUP(D213,'[1]EPGC pivot'!E:Y,21,0)</f>
        <v>66.599999999999994</v>
      </c>
      <c r="AD213" s="52">
        <v>12657808.853999998</v>
      </c>
      <c r="AE213" s="17">
        <v>8307909</v>
      </c>
      <c r="AF213" s="21" t="s">
        <v>1045</v>
      </c>
      <c r="AG213" s="17" t="s">
        <v>1054</v>
      </c>
      <c r="AH213" s="21">
        <v>42630</v>
      </c>
      <c r="AI213" s="33" t="s">
        <v>1055</v>
      </c>
      <c r="AJ213" s="34">
        <v>190320</v>
      </c>
      <c r="AK213" s="35">
        <v>42612</v>
      </c>
      <c r="AL213" s="24" t="s">
        <v>56</v>
      </c>
    </row>
    <row r="214" spans="1:38" s="16" customFormat="1" ht="15" customHeight="1" x14ac:dyDescent="0.25">
      <c r="A214" s="17">
        <v>213</v>
      </c>
      <c r="B214" s="17" t="s">
        <v>38</v>
      </c>
      <c r="C214" s="17" t="s">
        <v>39</v>
      </c>
      <c r="D214" s="61" t="s">
        <v>1056</v>
      </c>
      <c r="E214" s="19" t="s">
        <v>1045</v>
      </c>
      <c r="F214" s="19" t="s">
        <v>895</v>
      </c>
      <c r="G214" s="20">
        <v>9103750189</v>
      </c>
      <c r="H214" s="19"/>
      <c r="I214" s="19" t="s">
        <v>59</v>
      </c>
      <c r="J214" s="21" t="s">
        <v>44</v>
      </c>
      <c r="K214" s="21" t="s">
        <v>45</v>
      </c>
      <c r="L214" s="22" t="s">
        <v>60</v>
      </c>
      <c r="M214" s="22" t="s">
        <v>61</v>
      </c>
      <c r="N214" s="22" t="s">
        <v>62</v>
      </c>
      <c r="O214" s="23" t="s">
        <v>63</v>
      </c>
      <c r="P214" s="24" t="s">
        <v>1022</v>
      </c>
      <c r="Q214" s="25" t="s">
        <v>545</v>
      </c>
      <c r="R214" s="27" t="s">
        <v>1057</v>
      </c>
      <c r="S214" s="23" t="s">
        <v>51</v>
      </c>
      <c r="T214" s="23" t="s">
        <v>52</v>
      </c>
      <c r="U214" s="17">
        <v>1248</v>
      </c>
      <c r="V214" s="28">
        <f t="shared" si="14"/>
        <v>22638.720000000001</v>
      </c>
      <c r="W214" s="17">
        <v>7.47</v>
      </c>
      <c r="X214" s="17">
        <v>1700</v>
      </c>
      <c r="Y214" s="17">
        <v>0</v>
      </c>
      <c r="Z214" s="29">
        <v>0</v>
      </c>
      <c r="AA214" s="17" t="s">
        <v>53</v>
      </c>
      <c r="AB214" s="30">
        <f t="shared" si="12"/>
        <v>20931.25</v>
      </c>
      <c r="AC214" s="31">
        <f>VLOOKUP(D214,'[1]EPGC pivot'!E:Y,21,0)</f>
        <v>66.599999999999994</v>
      </c>
      <c r="AD214" s="52">
        <v>1394021.2499999998</v>
      </c>
      <c r="AE214" s="17">
        <v>8313721</v>
      </c>
      <c r="AF214" s="21" t="s">
        <v>1045</v>
      </c>
      <c r="AG214" s="17" t="s">
        <v>1058</v>
      </c>
      <c r="AH214" s="21">
        <v>42619</v>
      </c>
      <c r="AI214" s="33" t="s">
        <v>1059</v>
      </c>
      <c r="AJ214" s="34">
        <v>22638</v>
      </c>
      <c r="AK214" s="35">
        <v>42594</v>
      </c>
      <c r="AL214" s="22" t="s">
        <v>56</v>
      </c>
    </row>
    <row r="215" spans="1:38" s="16" customFormat="1" ht="15" customHeight="1" x14ac:dyDescent="0.25">
      <c r="A215" s="17">
        <v>214</v>
      </c>
      <c r="B215" s="17" t="s">
        <v>38</v>
      </c>
      <c r="C215" s="17" t="s">
        <v>39</v>
      </c>
      <c r="D215" s="61" t="s">
        <v>1060</v>
      </c>
      <c r="E215" s="19" t="s">
        <v>1045</v>
      </c>
      <c r="F215" s="19" t="s">
        <v>895</v>
      </c>
      <c r="G215" s="20" t="s">
        <v>1061</v>
      </c>
      <c r="H215" s="19"/>
      <c r="I215" s="19" t="s">
        <v>59</v>
      </c>
      <c r="J215" s="21" t="s">
        <v>44</v>
      </c>
      <c r="K215" s="21" t="s">
        <v>45</v>
      </c>
      <c r="L215" s="22" t="s">
        <v>1062</v>
      </c>
      <c r="M215" s="22" t="s">
        <v>178</v>
      </c>
      <c r="N215" s="22" t="s">
        <v>88</v>
      </c>
      <c r="O215" s="23" t="s">
        <v>63</v>
      </c>
      <c r="P215" s="24" t="s">
        <v>1063</v>
      </c>
      <c r="Q215" s="25" t="s">
        <v>545</v>
      </c>
      <c r="R215" s="27" t="s">
        <v>1064</v>
      </c>
      <c r="S215" s="23" t="s">
        <v>51</v>
      </c>
      <c r="T215" s="23" t="s">
        <v>179</v>
      </c>
      <c r="U215" s="17">
        <v>134986.99999999997</v>
      </c>
      <c r="V215" s="28">
        <f t="shared" si="14"/>
        <v>25380255.739999995</v>
      </c>
      <c r="W215" s="17">
        <v>0</v>
      </c>
      <c r="X215" s="17">
        <v>279720</v>
      </c>
      <c r="Y215" s="17">
        <v>0</v>
      </c>
      <c r="Z215" s="29">
        <v>861883.68</v>
      </c>
      <c r="AA215" s="17" t="s">
        <v>53</v>
      </c>
      <c r="AB215" s="30">
        <f t="shared" si="12"/>
        <v>25100535.739999995</v>
      </c>
      <c r="AC215" s="31">
        <f>VLOOKUP(D215,'[1]EPGC pivot'!E:Y,21,0)</f>
        <v>1</v>
      </c>
      <c r="AD215" s="52">
        <v>25100535.739999995</v>
      </c>
      <c r="AE215" s="17">
        <v>8312843</v>
      </c>
      <c r="AF215" s="21" t="s">
        <v>1045</v>
      </c>
      <c r="AG215" s="17" t="s">
        <v>1065</v>
      </c>
      <c r="AH215" s="21">
        <v>42573</v>
      </c>
      <c r="AI215" s="33" t="s">
        <v>1066</v>
      </c>
      <c r="AJ215" s="34">
        <v>25380255.739999998</v>
      </c>
      <c r="AK215" s="35">
        <v>42572</v>
      </c>
      <c r="AL215" s="24" t="s">
        <v>56</v>
      </c>
    </row>
    <row r="216" spans="1:38" s="16" customFormat="1" ht="15" customHeight="1" x14ac:dyDescent="0.2">
      <c r="A216" s="17">
        <v>215</v>
      </c>
      <c r="B216" s="17" t="s">
        <v>38</v>
      </c>
      <c r="C216" s="17" t="s">
        <v>39</v>
      </c>
      <c r="D216" s="61" t="s">
        <v>1067</v>
      </c>
      <c r="E216" s="19" t="s">
        <v>1045</v>
      </c>
      <c r="F216" s="19" t="s">
        <v>895</v>
      </c>
      <c r="G216" s="20">
        <v>9103750188</v>
      </c>
      <c r="H216" s="19"/>
      <c r="I216" s="19" t="s">
        <v>59</v>
      </c>
      <c r="J216" s="21" t="s">
        <v>44</v>
      </c>
      <c r="K216" s="21" t="s">
        <v>45</v>
      </c>
      <c r="L216" s="22" t="s">
        <v>482</v>
      </c>
      <c r="M216" s="22" t="s">
        <v>669</v>
      </c>
      <c r="N216" s="22" t="s">
        <v>95</v>
      </c>
      <c r="O216" s="23" t="s">
        <v>1068</v>
      </c>
      <c r="P216" s="24" t="s">
        <v>1069</v>
      </c>
      <c r="Q216" s="25" t="s">
        <v>1070</v>
      </c>
      <c r="R216" s="27" t="s">
        <v>1071</v>
      </c>
      <c r="S216" s="23" t="s">
        <v>51</v>
      </c>
      <c r="T216" s="23" t="s">
        <v>52</v>
      </c>
      <c r="U216" s="17">
        <v>5272.9999999999991</v>
      </c>
      <c r="V216" s="28">
        <f t="shared" si="14"/>
        <v>104405.39999999998</v>
      </c>
      <c r="W216" s="17">
        <v>34.450000000000003</v>
      </c>
      <c r="X216" s="17">
        <v>1000</v>
      </c>
      <c r="Y216" s="17">
        <v>0</v>
      </c>
      <c r="Z216" s="29">
        <v>0</v>
      </c>
      <c r="AA216" s="17" t="s">
        <v>53</v>
      </c>
      <c r="AB216" s="30">
        <f t="shared" si="12"/>
        <v>103370.94999999998</v>
      </c>
      <c r="AC216" s="31">
        <f>VLOOKUP(D216,'[1]EPGC pivot'!E:Y,21,0)</f>
        <v>66.599999999999994</v>
      </c>
      <c r="AD216" s="52">
        <v>6884505.2699999986</v>
      </c>
      <c r="AE216" s="17">
        <v>8312765</v>
      </c>
      <c r="AF216" s="21" t="s">
        <v>1045</v>
      </c>
      <c r="AG216" s="17" t="s">
        <v>1072</v>
      </c>
      <c r="AH216" s="21">
        <v>42619</v>
      </c>
      <c r="AI216" s="60" t="s">
        <v>1073</v>
      </c>
      <c r="AJ216" s="34">
        <v>104405</v>
      </c>
      <c r="AK216" s="35">
        <v>42578</v>
      </c>
      <c r="AL216" s="24" t="s">
        <v>56</v>
      </c>
    </row>
    <row r="217" spans="1:38" s="16" customFormat="1" ht="15" customHeight="1" x14ac:dyDescent="0.25">
      <c r="A217" s="17">
        <v>216</v>
      </c>
      <c r="B217" s="17" t="s">
        <v>38</v>
      </c>
      <c r="C217" s="17" t="s">
        <v>39</v>
      </c>
      <c r="D217" s="61" t="s">
        <v>1074</v>
      </c>
      <c r="E217" s="19" t="s">
        <v>1075</v>
      </c>
      <c r="F217" s="19" t="s">
        <v>895</v>
      </c>
      <c r="G217" s="20">
        <v>9103750190</v>
      </c>
      <c r="H217" s="19"/>
      <c r="I217" s="19" t="s">
        <v>59</v>
      </c>
      <c r="J217" s="21" t="s">
        <v>44</v>
      </c>
      <c r="K217" s="21" t="s">
        <v>45</v>
      </c>
      <c r="L217" s="22" t="s">
        <v>656</v>
      </c>
      <c r="M217" s="22" t="s">
        <v>650</v>
      </c>
      <c r="N217" s="22" t="s">
        <v>171</v>
      </c>
      <c r="O217" s="23" t="s">
        <v>63</v>
      </c>
      <c r="P217" s="24" t="s">
        <v>670</v>
      </c>
      <c r="Q217" s="25" t="s">
        <v>535</v>
      </c>
      <c r="R217" s="27" t="s">
        <v>1076</v>
      </c>
      <c r="S217" s="23" t="s">
        <v>51</v>
      </c>
      <c r="T217" s="23" t="s">
        <v>52</v>
      </c>
      <c r="U217" s="17">
        <v>4800</v>
      </c>
      <c r="V217" s="28">
        <f t="shared" si="14"/>
        <v>94848.000000000015</v>
      </c>
      <c r="W217" s="17">
        <v>31.3</v>
      </c>
      <c r="X217" s="17">
        <v>100</v>
      </c>
      <c r="Y217" s="17">
        <v>0</v>
      </c>
      <c r="Z217" s="29">
        <v>0</v>
      </c>
      <c r="AA217" s="17" t="s">
        <v>53</v>
      </c>
      <c r="AB217" s="30">
        <f t="shared" si="12"/>
        <v>94716.700000000012</v>
      </c>
      <c r="AC217" s="31">
        <f>VLOOKUP(D217,'[1]EPGC pivot'!E:Y,21,0)</f>
        <v>66.349999999999994</v>
      </c>
      <c r="AD217" s="52">
        <v>6284453.0449999999</v>
      </c>
      <c r="AE217" s="17">
        <v>8324425</v>
      </c>
      <c r="AF217" s="21" t="s">
        <v>1075</v>
      </c>
      <c r="AG217" s="17" t="s">
        <v>1077</v>
      </c>
      <c r="AH217" s="21">
        <v>42630</v>
      </c>
      <c r="AI217" s="33" t="s">
        <v>1078</v>
      </c>
      <c r="AJ217" s="34">
        <v>94848</v>
      </c>
      <c r="AK217" s="35">
        <v>42612</v>
      </c>
      <c r="AL217" s="24" t="s">
        <v>56</v>
      </c>
    </row>
    <row r="218" spans="1:38" s="16" customFormat="1" ht="15" customHeight="1" x14ac:dyDescent="0.25">
      <c r="A218" s="17">
        <v>217</v>
      </c>
      <c r="B218" s="17" t="s">
        <v>38</v>
      </c>
      <c r="C218" s="17" t="s">
        <v>39</v>
      </c>
      <c r="D218" s="61" t="s">
        <v>1079</v>
      </c>
      <c r="E218" s="19" t="s">
        <v>1075</v>
      </c>
      <c r="F218" s="19" t="s">
        <v>895</v>
      </c>
      <c r="G218" s="20">
        <v>9103750195</v>
      </c>
      <c r="H218" s="19"/>
      <c r="I218" s="19" t="s">
        <v>59</v>
      </c>
      <c r="J218" s="21" t="s">
        <v>44</v>
      </c>
      <c r="K218" s="21" t="s">
        <v>45</v>
      </c>
      <c r="L218" s="22" t="s">
        <v>1062</v>
      </c>
      <c r="M218" s="22" t="s">
        <v>178</v>
      </c>
      <c r="N218" s="22" t="s">
        <v>88</v>
      </c>
      <c r="O218" s="23" t="s">
        <v>49</v>
      </c>
      <c r="P218" s="24" t="s">
        <v>1080</v>
      </c>
      <c r="Q218" s="25" t="s">
        <v>545</v>
      </c>
      <c r="R218" s="27" t="s">
        <v>1081</v>
      </c>
      <c r="S218" s="23" t="s">
        <v>51</v>
      </c>
      <c r="T218" s="23" t="s">
        <v>179</v>
      </c>
      <c r="U218" s="17">
        <v>134986.99999999997</v>
      </c>
      <c r="V218" s="28">
        <f t="shared" si="14"/>
        <v>2535055.8599999994</v>
      </c>
      <c r="W218" s="17">
        <v>0</v>
      </c>
      <c r="X218" s="17">
        <v>27867</v>
      </c>
      <c r="Y218" s="17">
        <v>0</v>
      </c>
      <c r="Z218" s="29">
        <v>86087.52</v>
      </c>
      <c r="AA218" s="17" t="s">
        <v>53</v>
      </c>
      <c r="AB218" s="30">
        <f t="shared" si="12"/>
        <v>2507188.8599999994</v>
      </c>
      <c r="AC218" s="31">
        <f>VLOOKUP(D218,'[1]EPGC pivot'!E:Y,21,0)</f>
        <v>1</v>
      </c>
      <c r="AD218" s="52">
        <v>2507188.8599999994</v>
      </c>
      <c r="AE218" s="17">
        <v>8323444</v>
      </c>
      <c r="AF218" s="21" t="s">
        <v>1075</v>
      </c>
      <c r="AG218" s="17" t="s">
        <v>1082</v>
      </c>
      <c r="AH218" s="21">
        <v>42573</v>
      </c>
      <c r="AI218" s="33" t="s">
        <v>1066</v>
      </c>
      <c r="AJ218" s="34">
        <v>2507140.5499999998</v>
      </c>
      <c r="AK218" s="35">
        <v>42572</v>
      </c>
      <c r="AL218" s="24" t="s">
        <v>56</v>
      </c>
    </row>
    <row r="219" spans="1:38" s="16" customFormat="1" ht="15" customHeight="1" x14ac:dyDescent="0.25">
      <c r="A219" s="17">
        <v>218</v>
      </c>
      <c r="B219" s="17" t="s">
        <v>38</v>
      </c>
      <c r="C219" s="17" t="s">
        <v>39</v>
      </c>
      <c r="D219" s="61" t="s">
        <v>1083</v>
      </c>
      <c r="E219" s="19" t="s">
        <v>1075</v>
      </c>
      <c r="F219" s="19" t="s">
        <v>895</v>
      </c>
      <c r="G219" s="20">
        <v>9103750195</v>
      </c>
      <c r="H219" s="19"/>
      <c r="I219" s="19" t="s">
        <v>59</v>
      </c>
      <c r="J219" s="21" t="s">
        <v>44</v>
      </c>
      <c r="K219" s="21" t="s">
        <v>45</v>
      </c>
      <c r="L219" s="22" t="s">
        <v>1084</v>
      </c>
      <c r="M219" s="22" t="s">
        <v>1085</v>
      </c>
      <c r="N219" s="22" t="s">
        <v>137</v>
      </c>
      <c r="O219" s="23" t="s">
        <v>49</v>
      </c>
      <c r="P219" s="24" t="s">
        <v>483</v>
      </c>
      <c r="Q219" s="25" t="s">
        <v>484</v>
      </c>
      <c r="R219" s="27" t="s">
        <v>707</v>
      </c>
      <c r="S219" s="23" t="s">
        <v>51</v>
      </c>
      <c r="T219" s="23" t="s">
        <v>52</v>
      </c>
      <c r="U219" s="17">
        <v>1415</v>
      </c>
      <c r="V219" s="28">
        <f t="shared" si="14"/>
        <v>22640</v>
      </c>
      <c r="W219" s="17">
        <v>0</v>
      </c>
      <c r="X219" s="17">
        <v>850</v>
      </c>
      <c r="Y219" s="17">
        <v>0</v>
      </c>
      <c r="Z219" s="29">
        <v>0</v>
      </c>
      <c r="AA219" s="17" t="s">
        <v>53</v>
      </c>
      <c r="AB219" s="30">
        <f t="shared" si="12"/>
        <v>21790</v>
      </c>
      <c r="AC219" s="31">
        <f>VLOOKUP(D219,'[1]EPGC pivot'!E:Y,21,0)</f>
        <v>66.349999999999994</v>
      </c>
      <c r="AD219" s="52">
        <v>1445766.4999999998</v>
      </c>
      <c r="AE219" s="17">
        <v>8334976</v>
      </c>
      <c r="AF219" s="21" t="s">
        <v>1075</v>
      </c>
      <c r="AG219" s="17" t="s">
        <v>1086</v>
      </c>
      <c r="AH219" s="21">
        <v>42636</v>
      </c>
      <c r="AI219" s="33" t="s">
        <v>1087</v>
      </c>
      <c r="AJ219" s="34">
        <v>21790</v>
      </c>
      <c r="AK219" s="35">
        <v>42496</v>
      </c>
      <c r="AL219" s="22" t="s">
        <v>56</v>
      </c>
    </row>
    <row r="220" spans="1:38" s="16" customFormat="1" ht="15" customHeight="1" x14ac:dyDescent="0.2">
      <c r="A220" s="17">
        <v>219</v>
      </c>
      <c r="B220" s="17" t="s">
        <v>38</v>
      </c>
      <c r="C220" s="17" t="s">
        <v>39</v>
      </c>
      <c r="D220" s="61" t="s">
        <v>1088</v>
      </c>
      <c r="E220" s="19" t="s">
        <v>1075</v>
      </c>
      <c r="F220" s="19" t="s">
        <v>895</v>
      </c>
      <c r="G220" s="20">
        <v>9103750193</v>
      </c>
      <c r="H220" s="19"/>
      <c r="I220" s="19" t="s">
        <v>59</v>
      </c>
      <c r="J220" s="21" t="s">
        <v>44</v>
      </c>
      <c r="K220" s="21" t="s">
        <v>45</v>
      </c>
      <c r="L220" s="22" t="s">
        <v>482</v>
      </c>
      <c r="M220" s="22" t="s">
        <v>669</v>
      </c>
      <c r="N220" s="22" t="s">
        <v>95</v>
      </c>
      <c r="O220" s="23" t="s">
        <v>63</v>
      </c>
      <c r="P220" s="24" t="s">
        <v>1089</v>
      </c>
      <c r="Q220" s="25" t="s">
        <v>484</v>
      </c>
      <c r="R220" s="27" t="s">
        <v>1090</v>
      </c>
      <c r="S220" s="23" t="s">
        <v>51</v>
      </c>
      <c r="T220" s="23" t="s">
        <v>52</v>
      </c>
      <c r="U220" s="17">
        <v>1339.9999999999998</v>
      </c>
      <c r="V220" s="28">
        <f t="shared" si="14"/>
        <v>24642.599999999995</v>
      </c>
      <c r="W220" s="17">
        <v>8.1300000000000008</v>
      </c>
      <c r="X220" s="17">
        <v>1000</v>
      </c>
      <c r="Y220" s="17">
        <v>0</v>
      </c>
      <c r="Z220" s="29">
        <v>0</v>
      </c>
      <c r="AA220" s="17" t="s">
        <v>53</v>
      </c>
      <c r="AB220" s="30">
        <f t="shared" si="12"/>
        <v>23634.469999999994</v>
      </c>
      <c r="AC220" s="31">
        <f>VLOOKUP(D220,'[1]EPGC pivot'!E:Y,21,0)</f>
        <v>66.349999999999994</v>
      </c>
      <c r="AD220" s="52">
        <v>1568147.0844999994</v>
      </c>
      <c r="AE220" s="17">
        <v>8334871</v>
      </c>
      <c r="AF220" s="21" t="s">
        <v>1075</v>
      </c>
      <c r="AG220" s="17" t="s">
        <v>1091</v>
      </c>
      <c r="AH220" s="21">
        <v>42619</v>
      </c>
      <c r="AI220" s="60" t="s">
        <v>1092</v>
      </c>
      <c r="AJ220" s="34">
        <v>24642</v>
      </c>
      <c r="AK220" s="35">
        <v>42578</v>
      </c>
      <c r="AL220" s="24" t="s">
        <v>56</v>
      </c>
    </row>
    <row r="221" spans="1:38" s="16" customFormat="1" ht="15" customHeight="1" x14ac:dyDescent="0.25">
      <c r="A221" s="17">
        <v>220</v>
      </c>
      <c r="B221" s="17" t="s">
        <v>38</v>
      </c>
      <c r="C221" s="17" t="s">
        <v>39</v>
      </c>
      <c r="D221" s="61" t="s">
        <v>1093</v>
      </c>
      <c r="E221" s="19" t="s">
        <v>1075</v>
      </c>
      <c r="F221" s="19" t="s">
        <v>895</v>
      </c>
      <c r="G221" s="20">
        <v>9103750194</v>
      </c>
      <c r="H221" s="19"/>
      <c r="I221" s="19" t="s">
        <v>59</v>
      </c>
      <c r="J221" s="21" t="s">
        <v>44</v>
      </c>
      <c r="K221" s="21" t="s">
        <v>45</v>
      </c>
      <c r="L221" s="22" t="s">
        <v>888</v>
      </c>
      <c r="M221" s="22" t="s">
        <v>889</v>
      </c>
      <c r="N221" s="22" t="s">
        <v>171</v>
      </c>
      <c r="O221" s="23" t="s">
        <v>49</v>
      </c>
      <c r="P221" s="24" t="s">
        <v>483</v>
      </c>
      <c r="Q221" s="25" t="s">
        <v>484</v>
      </c>
      <c r="R221" s="27" t="s">
        <v>630</v>
      </c>
      <c r="S221" s="23" t="s">
        <v>51</v>
      </c>
      <c r="T221" s="23" t="s">
        <v>52</v>
      </c>
      <c r="U221" s="17">
        <v>1445</v>
      </c>
      <c r="V221" s="28">
        <f t="shared" si="14"/>
        <v>34680</v>
      </c>
      <c r="W221" s="17">
        <v>0</v>
      </c>
      <c r="X221" s="17">
        <v>1000</v>
      </c>
      <c r="Y221" s="17">
        <v>0</v>
      </c>
      <c r="Z221" s="29">
        <v>0</v>
      </c>
      <c r="AA221" s="17" t="s">
        <v>53</v>
      </c>
      <c r="AB221" s="30">
        <f t="shared" si="12"/>
        <v>33680</v>
      </c>
      <c r="AC221" s="31">
        <f>VLOOKUP(D221,'[1]EPGC pivot'!E:Y,21,0)</f>
        <v>66.349999999999994</v>
      </c>
      <c r="AD221" s="52">
        <v>2234668</v>
      </c>
      <c r="AE221" s="17">
        <v>8334914</v>
      </c>
      <c r="AF221" s="21" t="s">
        <v>1075</v>
      </c>
      <c r="AG221" s="17" t="s">
        <v>1094</v>
      </c>
      <c r="AH221" s="21">
        <v>42619</v>
      </c>
      <c r="AI221" s="33" t="s">
        <v>1095</v>
      </c>
      <c r="AJ221" s="34">
        <v>34680</v>
      </c>
      <c r="AK221" s="35">
        <v>42604</v>
      </c>
      <c r="AL221" s="24" t="s">
        <v>56</v>
      </c>
    </row>
    <row r="222" spans="1:38" s="16" customFormat="1" ht="15" customHeight="1" x14ac:dyDescent="0.25">
      <c r="A222" s="17">
        <v>221</v>
      </c>
      <c r="B222" s="17" t="s">
        <v>38</v>
      </c>
      <c r="C222" s="17" t="s">
        <v>39</v>
      </c>
      <c r="D222" s="61" t="s">
        <v>1096</v>
      </c>
      <c r="E222" s="19" t="s">
        <v>1075</v>
      </c>
      <c r="F222" s="19" t="s">
        <v>895</v>
      </c>
      <c r="G222" s="20">
        <v>9103750196</v>
      </c>
      <c r="H222" s="19"/>
      <c r="I222" s="19" t="s">
        <v>59</v>
      </c>
      <c r="J222" s="21" t="s">
        <v>44</v>
      </c>
      <c r="K222" s="21" t="s">
        <v>45</v>
      </c>
      <c r="L222" s="22" t="s">
        <v>177</v>
      </c>
      <c r="M222" s="22" t="s">
        <v>178</v>
      </c>
      <c r="N222" s="22" t="s">
        <v>88</v>
      </c>
      <c r="O222" s="23" t="s">
        <v>49</v>
      </c>
      <c r="P222" s="24" t="s">
        <v>483</v>
      </c>
      <c r="Q222" s="25" t="s">
        <v>484</v>
      </c>
      <c r="R222" s="27" t="s">
        <v>1097</v>
      </c>
      <c r="S222" s="23" t="s">
        <v>51</v>
      </c>
      <c r="T222" s="23" t="s">
        <v>179</v>
      </c>
      <c r="U222" s="17">
        <v>87918</v>
      </c>
      <c r="V222" s="28">
        <f t="shared" si="14"/>
        <v>4220064</v>
      </c>
      <c r="W222" s="17">
        <v>0</v>
      </c>
      <c r="X222" s="17">
        <v>12938.25</v>
      </c>
      <c r="Y222" s="17">
        <v>0</v>
      </c>
      <c r="Z222" s="29">
        <v>285048</v>
      </c>
      <c r="AA222" s="17" t="s">
        <v>53</v>
      </c>
      <c r="AB222" s="30">
        <f t="shared" si="12"/>
        <v>4207125.75</v>
      </c>
      <c r="AC222" s="31">
        <f>VLOOKUP(D222,'[1]EPGC pivot'!E:Y,21,0)</f>
        <v>1</v>
      </c>
      <c r="AD222" s="52">
        <v>4207125.75</v>
      </c>
      <c r="AE222" s="17">
        <v>8334877</v>
      </c>
      <c r="AF222" s="21" t="s">
        <v>1075</v>
      </c>
      <c r="AG222" s="17" t="s">
        <v>1098</v>
      </c>
      <c r="AH222" s="21">
        <v>42630</v>
      </c>
      <c r="AI222" s="33" t="s">
        <v>1099</v>
      </c>
      <c r="AJ222" s="34">
        <v>4220064</v>
      </c>
      <c r="AK222" s="35">
        <v>42587</v>
      </c>
      <c r="AL222" s="24" t="s">
        <v>56</v>
      </c>
    </row>
    <row r="223" spans="1:38" s="16" customFormat="1" ht="15" customHeight="1" x14ac:dyDescent="0.25">
      <c r="A223" s="17">
        <v>222</v>
      </c>
      <c r="B223" s="17" t="s">
        <v>38</v>
      </c>
      <c r="C223" s="17" t="s">
        <v>39</v>
      </c>
      <c r="D223" s="61" t="s">
        <v>1100</v>
      </c>
      <c r="E223" s="19" t="s">
        <v>1101</v>
      </c>
      <c r="F223" s="19" t="s">
        <v>895</v>
      </c>
      <c r="G223" s="20" t="s">
        <v>147</v>
      </c>
      <c r="H223" s="19"/>
      <c r="I223" s="19" t="s">
        <v>59</v>
      </c>
      <c r="J223" s="21" t="s">
        <v>44</v>
      </c>
      <c r="K223" s="21" t="s">
        <v>45</v>
      </c>
      <c r="L223" s="22"/>
      <c r="M223" s="22"/>
      <c r="N223" s="22"/>
      <c r="O223" s="23"/>
      <c r="P223" s="24"/>
      <c r="Q223" s="25"/>
      <c r="R223" s="27"/>
      <c r="S223" s="23" t="s">
        <v>51</v>
      </c>
      <c r="T223" s="23"/>
      <c r="U223" s="17"/>
      <c r="V223" s="28"/>
      <c r="W223" s="17"/>
      <c r="X223" s="17"/>
      <c r="Y223" s="17"/>
      <c r="Z223" s="29"/>
      <c r="AA223" s="17" t="s">
        <v>53</v>
      </c>
      <c r="AB223" s="30">
        <f t="shared" si="12"/>
        <v>0</v>
      </c>
      <c r="AC223" s="63">
        <v>66.349999999999994</v>
      </c>
      <c r="AD223" s="32"/>
      <c r="AE223" s="17" t="s">
        <v>147</v>
      </c>
      <c r="AF223" s="21"/>
      <c r="AG223" s="17" t="s">
        <v>147</v>
      </c>
      <c r="AH223" s="21"/>
      <c r="AI223" s="33"/>
      <c r="AJ223" s="34"/>
      <c r="AK223" s="35"/>
      <c r="AL223" s="22" t="s">
        <v>147</v>
      </c>
    </row>
    <row r="224" spans="1:38" s="16" customFormat="1" ht="15" customHeight="1" x14ac:dyDescent="0.2">
      <c r="A224" s="17">
        <v>223</v>
      </c>
      <c r="B224" s="17" t="s">
        <v>38</v>
      </c>
      <c r="C224" s="17" t="s">
        <v>39</v>
      </c>
      <c r="D224" s="61" t="s">
        <v>1102</v>
      </c>
      <c r="E224" s="19" t="s">
        <v>1101</v>
      </c>
      <c r="F224" s="19" t="s">
        <v>895</v>
      </c>
      <c r="G224" s="20">
        <v>9103750198</v>
      </c>
      <c r="H224" s="19"/>
      <c r="I224" s="19" t="s">
        <v>59</v>
      </c>
      <c r="J224" s="21" t="s">
        <v>44</v>
      </c>
      <c r="K224" s="21" t="s">
        <v>45</v>
      </c>
      <c r="L224" s="22" t="s">
        <v>1103</v>
      </c>
      <c r="M224" s="22" t="s">
        <v>184</v>
      </c>
      <c r="N224" s="22" t="s">
        <v>88</v>
      </c>
      <c r="O224" s="23" t="s">
        <v>63</v>
      </c>
      <c r="P224" s="24" t="s">
        <v>1104</v>
      </c>
      <c r="Q224" s="25" t="s">
        <v>535</v>
      </c>
      <c r="R224" s="27" t="s">
        <v>1105</v>
      </c>
      <c r="S224" s="23" t="s">
        <v>51</v>
      </c>
      <c r="T224" s="23" t="s">
        <v>52</v>
      </c>
      <c r="U224" s="17">
        <v>800</v>
      </c>
      <c r="V224" s="28">
        <f t="shared" ref="V224:V238" si="15">U224*R224</f>
        <v>34560</v>
      </c>
      <c r="W224" s="17">
        <v>11.4</v>
      </c>
      <c r="X224" s="17">
        <v>300</v>
      </c>
      <c r="Y224" s="17">
        <v>0</v>
      </c>
      <c r="Z224" s="29">
        <v>0</v>
      </c>
      <c r="AA224" s="17" t="s">
        <v>53</v>
      </c>
      <c r="AB224" s="30">
        <f t="shared" si="12"/>
        <v>34248.6</v>
      </c>
      <c r="AC224" s="31">
        <f>VLOOKUP(D224,'[1]EPGC pivot'!E:Y,21,0)</f>
        <v>66.349999999999994</v>
      </c>
      <c r="AD224" s="52">
        <v>2272394.61</v>
      </c>
      <c r="AE224" s="17">
        <v>8350116</v>
      </c>
      <c r="AF224" s="21" t="s">
        <v>1101</v>
      </c>
      <c r="AG224" s="17" t="s">
        <v>1106</v>
      </c>
      <c r="AH224" s="21">
        <v>42619</v>
      </c>
      <c r="AI224" s="60" t="s">
        <v>1107</v>
      </c>
      <c r="AJ224" s="34">
        <v>34560</v>
      </c>
      <c r="AK224" s="35">
        <v>42576</v>
      </c>
      <c r="AL224" s="24" t="s">
        <v>56</v>
      </c>
    </row>
    <row r="225" spans="1:38" s="16" customFormat="1" ht="15" customHeight="1" x14ac:dyDescent="0.25">
      <c r="A225" s="17">
        <v>224</v>
      </c>
      <c r="B225" s="17" t="s">
        <v>38</v>
      </c>
      <c r="C225" s="17" t="s">
        <v>39</v>
      </c>
      <c r="D225" s="61" t="s">
        <v>1108</v>
      </c>
      <c r="E225" s="19" t="s">
        <v>1101</v>
      </c>
      <c r="F225" s="19" t="s">
        <v>895</v>
      </c>
      <c r="G225" s="20">
        <v>9103750197</v>
      </c>
      <c r="H225" s="19"/>
      <c r="I225" s="19" t="s">
        <v>59</v>
      </c>
      <c r="J225" s="21" t="s">
        <v>44</v>
      </c>
      <c r="K225" s="21" t="s">
        <v>45</v>
      </c>
      <c r="L225" s="22" t="s">
        <v>60</v>
      </c>
      <c r="M225" s="22" t="s">
        <v>61</v>
      </c>
      <c r="N225" s="22" t="s">
        <v>62</v>
      </c>
      <c r="O225" s="23" t="s">
        <v>63</v>
      </c>
      <c r="P225" s="24" t="s">
        <v>587</v>
      </c>
      <c r="Q225" s="25" t="s">
        <v>484</v>
      </c>
      <c r="R225" s="27" t="s">
        <v>1109</v>
      </c>
      <c r="S225" s="23" t="s">
        <v>51</v>
      </c>
      <c r="T225" s="23" t="s">
        <v>52</v>
      </c>
      <c r="U225" s="17">
        <v>1531</v>
      </c>
      <c r="V225" s="28">
        <f t="shared" si="15"/>
        <v>60413.26</v>
      </c>
      <c r="W225" s="17">
        <v>19.940000000000001</v>
      </c>
      <c r="X225" s="17">
        <v>3600</v>
      </c>
      <c r="Y225" s="17">
        <v>0</v>
      </c>
      <c r="Z225" s="29">
        <v>0</v>
      </c>
      <c r="AA225" s="17" t="s">
        <v>53</v>
      </c>
      <c r="AB225" s="30">
        <f t="shared" si="12"/>
        <v>56793.32</v>
      </c>
      <c r="AC225" s="31">
        <f>VLOOKUP(D225,'[1]EPGC pivot'!E:Y,21,0)</f>
        <v>66.349999999999994</v>
      </c>
      <c r="AD225" s="52">
        <v>3768236.7819999997</v>
      </c>
      <c r="AE225" s="17">
        <v>8350683</v>
      </c>
      <c r="AF225" s="21" t="s">
        <v>1101</v>
      </c>
      <c r="AG225" s="17" t="s">
        <v>1110</v>
      </c>
      <c r="AH225" s="21">
        <v>42619</v>
      </c>
      <c r="AI225" s="33" t="s">
        <v>1111</v>
      </c>
      <c r="AJ225" s="34">
        <v>60413</v>
      </c>
      <c r="AK225" s="35">
        <v>42594</v>
      </c>
      <c r="AL225" s="24" t="s">
        <v>56</v>
      </c>
    </row>
    <row r="226" spans="1:38" s="16" customFormat="1" ht="15" customHeight="1" x14ac:dyDescent="0.25">
      <c r="A226" s="17">
        <v>225</v>
      </c>
      <c r="B226" s="17" t="s">
        <v>38</v>
      </c>
      <c r="C226" s="17" t="s">
        <v>39</v>
      </c>
      <c r="D226" s="61" t="s">
        <v>1112</v>
      </c>
      <c r="E226" s="19" t="s">
        <v>1113</v>
      </c>
      <c r="F226" s="19" t="s">
        <v>895</v>
      </c>
      <c r="G226" s="20">
        <v>9103750199</v>
      </c>
      <c r="H226" s="19"/>
      <c r="I226" s="19" t="s">
        <v>59</v>
      </c>
      <c r="J226" s="21" t="s">
        <v>44</v>
      </c>
      <c r="K226" s="21" t="s">
        <v>45</v>
      </c>
      <c r="L226" s="22" t="s">
        <v>971</v>
      </c>
      <c r="M226" s="22" t="s">
        <v>87</v>
      </c>
      <c r="N226" s="22" t="s">
        <v>130</v>
      </c>
      <c r="O226" s="23" t="s">
        <v>63</v>
      </c>
      <c r="P226" s="24" t="s">
        <v>972</v>
      </c>
      <c r="Q226" s="25" t="s">
        <v>615</v>
      </c>
      <c r="R226" s="27" t="s">
        <v>1114</v>
      </c>
      <c r="S226" s="23" t="s">
        <v>51</v>
      </c>
      <c r="T226" s="23" t="s">
        <v>52</v>
      </c>
      <c r="U226" s="17">
        <v>910</v>
      </c>
      <c r="V226" s="28">
        <f t="shared" si="15"/>
        <v>35499.1</v>
      </c>
      <c r="W226" s="17">
        <v>11.71</v>
      </c>
      <c r="X226" s="17">
        <v>900</v>
      </c>
      <c r="Y226" s="17">
        <v>0</v>
      </c>
      <c r="Z226" s="29">
        <v>312.08</v>
      </c>
      <c r="AA226" s="17" t="s">
        <v>53</v>
      </c>
      <c r="AB226" s="30">
        <f t="shared" si="12"/>
        <v>34587.39</v>
      </c>
      <c r="AC226" s="31">
        <f>VLOOKUP(D226,'[1]EPGC pivot'!E:Y,21,0)</f>
        <v>66.349999999999994</v>
      </c>
      <c r="AD226" s="52">
        <v>2294873.3265</v>
      </c>
      <c r="AE226" s="17">
        <v>8374445</v>
      </c>
      <c r="AF226" s="21" t="s">
        <v>1113</v>
      </c>
      <c r="AG226" s="17" t="s">
        <v>1115</v>
      </c>
      <c r="AH226" s="21">
        <v>42619</v>
      </c>
      <c r="AI226" s="33" t="s">
        <v>1116</v>
      </c>
      <c r="AJ226" s="34">
        <v>35499</v>
      </c>
      <c r="AK226" s="35">
        <v>42580</v>
      </c>
      <c r="AL226" s="24" t="s">
        <v>56</v>
      </c>
    </row>
    <row r="227" spans="1:38" s="16" customFormat="1" ht="15" customHeight="1" x14ac:dyDescent="0.25">
      <c r="A227" s="17">
        <v>226</v>
      </c>
      <c r="B227" s="17" t="s">
        <v>38</v>
      </c>
      <c r="C227" s="17" t="s">
        <v>39</v>
      </c>
      <c r="D227" s="18" t="s">
        <v>1117</v>
      </c>
      <c r="E227" s="19" t="s">
        <v>1113</v>
      </c>
      <c r="F227" s="19" t="s">
        <v>895</v>
      </c>
      <c r="G227" s="20">
        <v>9103750201</v>
      </c>
      <c r="H227" s="19"/>
      <c r="I227" s="19" t="s">
        <v>59</v>
      </c>
      <c r="J227" s="21" t="s">
        <v>44</v>
      </c>
      <c r="K227" s="21" t="s">
        <v>45</v>
      </c>
      <c r="L227" s="22" t="s">
        <v>1118</v>
      </c>
      <c r="M227" s="22" t="s">
        <v>800</v>
      </c>
      <c r="N227" s="22" t="s">
        <v>171</v>
      </c>
      <c r="O227" s="23" t="s">
        <v>63</v>
      </c>
      <c r="P227" s="24" t="s">
        <v>1119</v>
      </c>
      <c r="Q227" s="25">
        <v>38231900</v>
      </c>
      <c r="R227" s="27" t="s">
        <v>1120</v>
      </c>
      <c r="S227" s="23" t="s">
        <v>51</v>
      </c>
      <c r="T227" s="23" t="s">
        <v>52</v>
      </c>
      <c r="U227" s="17">
        <v>4176</v>
      </c>
      <c r="V227" s="28">
        <f t="shared" si="15"/>
        <v>83269.440000000002</v>
      </c>
      <c r="W227" s="17">
        <v>27.48</v>
      </c>
      <c r="X227" s="17">
        <v>375</v>
      </c>
      <c r="Y227" s="17">
        <v>0</v>
      </c>
      <c r="Z227" s="29">
        <v>1623.12</v>
      </c>
      <c r="AA227" s="17" t="s">
        <v>53</v>
      </c>
      <c r="AB227" s="30">
        <f t="shared" si="12"/>
        <v>82866.960000000006</v>
      </c>
      <c r="AC227" s="31">
        <f>VLOOKUP(D227,'[1]EPGC pivot'!E:Y,21,0)</f>
        <v>66.349999999999994</v>
      </c>
      <c r="AD227" s="52">
        <v>5498222.7960000001</v>
      </c>
      <c r="AE227" s="17">
        <v>8374543</v>
      </c>
      <c r="AF227" s="21" t="s">
        <v>1113</v>
      </c>
      <c r="AG227" s="17" t="s">
        <v>1121</v>
      </c>
      <c r="AH227" s="21">
        <v>42738</v>
      </c>
      <c r="AI227" s="33" t="s">
        <v>1122</v>
      </c>
      <c r="AJ227" s="34">
        <v>83269.440000000002</v>
      </c>
      <c r="AK227" s="35">
        <v>42646</v>
      </c>
      <c r="AL227" s="24" t="s">
        <v>56</v>
      </c>
    </row>
    <row r="228" spans="1:38" s="16" customFormat="1" ht="15" customHeight="1" x14ac:dyDescent="0.25">
      <c r="A228" s="17">
        <v>227</v>
      </c>
      <c r="B228" s="17" t="s">
        <v>38</v>
      </c>
      <c r="C228" s="17" t="s">
        <v>39</v>
      </c>
      <c r="D228" s="61" t="s">
        <v>1123</v>
      </c>
      <c r="E228" s="19" t="s">
        <v>1113</v>
      </c>
      <c r="F228" s="19" t="s">
        <v>895</v>
      </c>
      <c r="G228" s="20">
        <v>9103750200</v>
      </c>
      <c r="H228" s="19"/>
      <c r="I228" s="19" t="s">
        <v>59</v>
      </c>
      <c r="J228" s="21" t="s">
        <v>44</v>
      </c>
      <c r="K228" s="21" t="s">
        <v>45</v>
      </c>
      <c r="L228" s="22" t="s">
        <v>1124</v>
      </c>
      <c r="M228" s="22" t="s">
        <v>1125</v>
      </c>
      <c r="N228" s="22" t="s">
        <v>197</v>
      </c>
      <c r="O228" s="23" t="s">
        <v>71</v>
      </c>
      <c r="P228" s="24" t="s">
        <v>1028</v>
      </c>
      <c r="Q228" s="25">
        <v>38237090</v>
      </c>
      <c r="R228" s="27" t="s">
        <v>995</v>
      </c>
      <c r="S228" s="23" t="s">
        <v>51</v>
      </c>
      <c r="T228" s="23" t="s">
        <v>52</v>
      </c>
      <c r="U228" s="17">
        <v>1400</v>
      </c>
      <c r="V228" s="28">
        <f t="shared" si="15"/>
        <v>21000</v>
      </c>
      <c r="W228" s="17">
        <v>0</v>
      </c>
      <c r="X228" s="17">
        <v>0</v>
      </c>
      <c r="Y228" s="17">
        <v>0</v>
      </c>
      <c r="Z228" s="29">
        <v>0</v>
      </c>
      <c r="AA228" s="17" t="s">
        <v>53</v>
      </c>
      <c r="AB228" s="30">
        <f t="shared" si="12"/>
        <v>21000</v>
      </c>
      <c r="AC228" s="31">
        <f>VLOOKUP(D228,'[1]EPGC pivot'!E:Y,21,0)</f>
        <v>66.349999999999994</v>
      </c>
      <c r="AD228" s="52">
        <v>1393349.9999999998</v>
      </c>
      <c r="AE228" s="17">
        <v>8374522</v>
      </c>
      <c r="AF228" s="21" t="s">
        <v>1113</v>
      </c>
      <c r="AG228" s="17" t="s">
        <v>1126</v>
      </c>
      <c r="AH228" s="21">
        <v>42738</v>
      </c>
      <c r="AI228" s="23" t="s">
        <v>1127</v>
      </c>
      <c r="AJ228" s="34">
        <v>21000</v>
      </c>
      <c r="AK228" s="35">
        <v>42538</v>
      </c>
      <c r="AL228" s="24" t="s">
        <v>56</v>
      </c>
    </row>
    <row r="229" spans="1:38" s="16" customFormat="1" ht="15" customHeight="1" x14ac:dyDescent="0.25">
      <c r="A229" s="17">
        <v>228</v>
      </c>
      <c r="B229" s="17" t="s">
        <v>38</v>
      </c>
      <c r="C229" s="17" t="s">
        <v>39</v>
      </c>
      <c r="D229" s="61" t="s">
        <v>1128</v>
      </c>
      <c r="E229" s="19" t="s">
        <v>1113</v>
      </c>
      <c r="F229" s="19" t="s">
        <v>895</v>
      </c>
      <c r="G229" s="20">
        <v>9103750202</v>
      </c>
      <c r="H229" s="19"/>
      <c r="I229" s="19" t="s">
        <v>59</v>
      </c>
      <c r="J229" s="21" t="s">
        <v>44</v>
      </c>
      <c r="K229" s="21" t="s">
        <v>45</v>
      </c>
      <c r="L229" s="22" t="s">
        <v>1129</v>
      </c>
      <c r="M229" s="22" t="s">
        <v>206</v>
      </c>
      <c r="N229" s="22" t="s">
        <v>95</v>
      </c>
      <c r="O229" s="23" t="s">
        <v>63</v>
      </c>
      <c r="P229" s="24" t="s">
        <v>1130</v>
      </c>
      <c r="Q229" s="25" t="s">
        <v>405</v>
      </c>
      <c r="R229" s="27" t="s">
        <v>707</v>
      </c>
      <c r="S229" s="23" t="s">
        <v>51</v>
      </c>
      <c r="T229" s="23" t="s">
        <v>52</v>
      </c>
      <c r="U229" s="17">
        <v>1442.8125</v>
      </c>
      <c r="V229" s="28">
        <f t="shared" si="15"/>
        <v>23085</v>
      </c>
      <c r="W229" s="17">
        <v>7.62</v>
      </c>
      <c r="X229" s="17">
        <v>450</v>
      </c>
      <c r="Y229" s="17">
        <v>0</v>
      </c>
      <c r="Z229" s="29">
        <v>0</v>
      </c>
      <c r="AA229" s="17" t="s">
        <v>53</v>
      </c>
      <c r="AB229" s="30">
        <f t="shared" si="12"/>
        <v>22627.38</v>
      </c>
      <c r="AC229" s="31">
        <f>VLOOKUP(D229,'[1]EPGC pivot'!E:Y,21,0)</f>
        <v>66.349999999999994</v>
      </c>
      <c r="AD229" s="52">
        <v>1501326.6629999999</v>
      </c>
      <c r="AE229" s="17">
        <v>8382491</v>
      </c>
      <c r="AF229" s="21" t="s">
        <v>1113</v>
      </c>
      <c r="AG229" s="17" t="s">
        <v>1131</v>
      </c>
      <c r="AH229" s="21">
        <v>42636</v>
      </c>
      <c r="AI229" s="33" t="s">
        <v>1132</v>
      </c>
      <c r="AJ229" s="34">
        <v>22627.38</v>
      </c>
      <c r="AK229" s="35">
        <v>42634</v>
      </c>
      <c r="AL229" s="22" t="s">
        <v>56</v>
      </c>
    </row>
    <row r="230" spans="1:38" s="16" customFormat="1" ht="15" customHeight="1" x14ac:dyDescent="0.2">
      <c r="A230" s="17">
        <v>229</v>
      </c>
      <c r="B230" s="17" t="s">
        <v>38</v>
      </c>
      <c r="C230" s="17" t="s">
        <v>39</v>
      </c>
      <c r="D230" s="61" t="s">
        <v>1133</v>
      </c>
      <c r="E230" s="19" t="s">
        <v>1113</v>
      </c>
      <c r="F230" s="19" t="s">
        <v>895</v>
      </c>
      <c r="G230" s="20">
        <v>9103750203</v>
      </c>
      <c r="H230" s="19"/>
      <c r="I230" s="19" t="s">
        <v>59</v>
      </c>
      <c r="J230" s="21" t="s">
        <v>44</v>
      </c>
      <c r="K230" s="21" t="s">
        <v>45</v>
      </c>
      <c r="L230" s="22" t="s">
        <v>1134</v>
      </c>
      <c r="M230" s="22" t="s">
        <v>515</v>
      </c>
      <c r="N230" s="22" t="s">
        <v>130</v>
      </c>
      <c r="O230" s="23" t="s">
        <v>63</v>
      </c>
      <c r="P230" s="24" t="s">
        <v>1135</v>
      </c>
      <c r="Q230" s="25" t="s">
        <v>1136</v>
      </c>
      <c r="R230" s="27" t="s">
        <v>665</v>
      </c>
      <c r="S230" s="23" t="s">
        <v>51</v>
      </c>
      <c r="T230" s="23" t="s">
        <v>52</v>
      </c>
      <c r="U230" s="17">
        <v>1469.8</v>
      </c>
      <c r="V230" s="28">
        <f t="shared" si="15"/>
        <v>17637.599999999999</v>
      </c>
      <c r="W230" s="17">
        <v>5.82</v>
      </c>
      <c r="X230" s="17">
        <v>325</v>
      </c>
      <c r="Y230" s="17">
        <v>0</v>
      </c>
      <c r="Z230" s="29">
        <v>0</v>
      </c>
      <c r="AA230" s="17" t="s">
        <v>53</v>
      </c>
      <c r="AB230" s="30">
        <f t="shared" si="12"/>
        <v>17306.78</v>
      </c>
      <c r="AC230" s="31">
        <f>VLOOKUP(D230,'[1]EPGC pivot'!E:Y,21,0)</f>
        <v>66.349999999999994</v>
      </c>
      <c r="AD230" s="52">
        <v>1148304.8529999999</v>
      </c>
      <c r="AE230" s="17">
        <v>8380659</v>
      </c>
      <c r="AF230" s="21" t="s">
        <v>1113</v>
      </c>
      <c r="AG230" s="17" t="s">
        <v>1137</v>
      </c>
      <c r="AH230" s="21">
        <v>42630</v>
      </c>
      <c r="AI230" s="64" t="s">
        <v>1138</v>
      </c>
      <c r="AJ230" s="34">
        <v>17637.599999999999</v>
      </c>
      <c r="AK230" s="35">
        <v>42551</v>
      </c>
      <c r="AL230" s="24" t="s">
        <v>56</v>
      </c>
    </row>
    <row r="231" spans="1:38" s="16" customFormat="1" ht="15" customHeight="1" x14ac:dyDescent="0.25">
      <c r="A231" s="17">
        <v>230</v>
      </c>
      <c r="B231" s="17" t="s">
        <v>38</v>
      </c>
      <c r="C231" s="17" t="s">
        <v>39</v>
      </c>
      <c r="D231" s="61" t="s">
        <v>1139</v>
      </c>
      <c r="E231" s="19" t="s">
        <v>1113</v>
      </c>
      <c r="F231" s="19" t="s">
        <v>895</v>
      </c>
      <c r="G231" s="20">
        <v>9103750204</v>
      </c>
      <c r="H231" s="19"/>
      <c r="I231" s="19" t="s">
        <v>59</v>
      </c>
      <c r="J231" s="21" t="s">
        <v>44</v>
      </c>
      <c r="K231" s="21" t="s">
        <v>45</v>
      </c>
      <c r="L231" s="22" t="s">
        <v>60</v>
      </c>
      <c r="M231" s="22" t="s">
        <v>61</v>
      </c>
      <c r="N231" s="22" t="s">
        <v>62</v>
      </c>
      <c r="O231" s="23" t="s">
        <v>63</v>
      </c>
      <c r="P231" s="24" t="s">
        <v>1140</v>
      </c>
      <c r="Q231" s="25">
        <v>29051700</v>
      </c>
      <c r="R231" s="27" t="s">
        <v>1141</v>
      </c>
      <c r="S231" s="23" t="s">
        <v>51</v>
      </c>
      <c r="T231" s="23" t="s">
        <v>52</v>
      </c>
      <c r="U231" s="17">
        <v>1523</v>
      </c>
      <c r="V231" s="28">
        <f t="shared" si="15"/>
        <v>120207.344</v>
      </c>
      <c r="W231" s="17">
        <v>39.67</v>
      </c>
      <c r="X231" s="17">
        <v>6400</v>
      </c>
      <c r="Y231" s="17">
        <v>0</v>
      </c>
      <c r="Z231" s="29">
        <v>0</v>
      </c>
      <c r="AA231" s="17" t="s">
        <v>53</v>
      </c>
      <c r="AB231" s="30">
        <f t="shared" si="12"/>
        <v>113767.674</v>
      </c>
      <c r="AC231" s="31">
        <f>VLOOKUP(D231,'[1]EPGC pivot'!E:Y,21,0)</f>
        <v>66.349999999999994</v>
      </c>
      <c r="AD231" s="52">
        <v>7548485.1698999992</v>
      </c>
      <c r="AE231" s="17">
        <v>8380582</v>
      </c>
      <c r="AF231" s="21" t="s">
        <v>1113</v>
      </c>
      <c r="AG231" s="17" t="s">
        <v>1142</v>
      </c>
      <c r="AH231" s="21">
        <v>42630</v>
      </c>
      <c r="AI231" s="33" t="s">
        <v>1143</v>
      </c>
      <c r="AJ231" s="34">
        <v>120207.34</v>
      </c>
      <c r="AK231" s="35">
        <v>42593</v>
      </c>
      <c r="AL231" s="24" t="s">
        <v>56</v>
      </c>
    </row>
    <row r="232" spans="1:38" s="16" customFormat="1" ht="15" customHeight="1" x14ac:dyDescent="0.25">
      <c r="A232" s="17">
        <v>231</v>
      </c>
      <c r="B232" s="17" t="s">
        <v>38</v>
      </c>
      <c r="C232" s="17" t="s">
        <v>39</v>
      </c>
      <c r="D232" s="61" t="s">
        <v>1144</v>
      </c>
      <c r="E232" s="19" t="s">
        <v>1113</v>
      </c>
      <c r="F232" s="19" t="s">
        <v>895</v>
      </c>
      <c r="G232" s="20">
        <v>9103750205</v>
      </c>
      <c r="H232" s="19"/>
      <c r="I232" s="19" t="s">
        <v>59</v>
      </c>
      <c r="J232" s="21" t="s">
        <v>44</v>
      </c>
      <c r="K232" s="21" t="s">
        <v>45</v>
      </c>
      <c r="L232" s="22" t="s">
        <v>482</v>
      </c>
      <c r="M232" s="22" t="s">
        <v>669</v>
      </c>
      <c r="N232" s="22" t="s">
        <v>95</v>
      </c>
      <c r="O232" s="23" t="s">
        <v>63</v>
      </c>
      <c r="P232" s="24" t="s">
        <v>670</v>
      </c>
      <c r="Q232" s="25">
        <v>38231900</v>
      </c>
      <c r="R232" s="27" t="s">
        <v>1145</v>
      </c>
      <c r="S232" s="23" t="s">
        <v>51</v>
      </c>
      <c r="T232" s="23" t="s">
        <v>52</v>
      </c>
      <c r="U232" s="17">
        <v>4100</v>
      </c>
      <c r="V232" s="28">
        <f t="shared" si="15"/>
        <v>81672</v>
      </c>
      <c r="W232" s="17">
        <v>26.95</v>
      </c>
      <c r="X232" s="17">
        <v>1000</v>
      </c>
      <c r="Y232" s="17">
        <v>0</v>
      </c>
      <c r="Z232" s="29">
        <v>0</v>
      </c>
      <c r="AA232" s="17" t="s">
        <v>53</v>
      </c>
      <c r="AB232" s="30">
        <f t="shared" si="12"/>
        <v>80645.05</v>
      </c>
      <c r="AC232" s="31">
        <f>VLOOKUP(D232,'[1]EPGC pivot'!E:Y,21,0)</f>
        <v>66.349999999999994</v>
      </c>
      <c r="AD232" s="52">
        <v>5350799.0674999999</v>
      </c>
      <c r="AE232" s="17">
        <v>8380644</v>
      </c>
      <c r="AF232" s="21" t="s">
        <v>1113</v>
      </c>
      <c r="AG232" s="17" t="s">
        <v>1146</v>
      </c>
      <c r="AH232" s="21">
        <v>42630</v>
      </c>
      <c r="AI232" s="33" t="s">
        <v>1147</v>
      </c>
      <c r="AJ232" s="34">
        <v>81672</v>
      </c>
      <c r="AK232" s="35">
        <v>42578</v>
      </c>
      <c r="AL232" s="24" t="s">
        <v>56</v>
      </c>
    </row>
    <row r="233" spans="1:38" s="16" customFormat="1" ht="15" customHeight="1" x14ac:dyDescent="0.25">
      <c r="A233" s="17">
        <v>232</v>
      </c>
      <c r="B233" s="17" t="s">
        <v>38</v>
      </c>
      <c r="C233" s="17" t="s">
        <v>39</v>
      </c>
      <c r="D233" s="61" t="s">
        <v>1148</v>
      </c>
      <c r="E233" s="19" t="s">
        <v>1149</v>
      </c>
      <c r="F233" s="19" t="s">
        <v>895</v>
      </c>
      <c r="G233" s="20">
        <v>9103750206</v>
      </c>
      <c r="H233" s="19"/>
      <c r="I233" s="19" t="s">
        <v>59</v>
      </c>
      <c r="J233" s="21" t="s">
        <v>44</v>
      </c>
      <c r="K233" s="21" t="s">
        <v>45</v>
      </c>
      <c r="L233" s="22" t="s">
        <v>60</v>
      </c>
      <c r="M233" s="22" t="s">
        <v>61</v>
      </c>
      <c r="N233" s="22" t="s">
        <v>62</v>
      </c>
      <c r="O233" s="23" t="s">
        <v>63</v>
      </c>
      <c r="P233" s="24" t="s">
        <v>587</v>
      </c>
      <c r="Q233" s="25">
        <v>29051700</v>
      </c>
      <c r="R233" s="27" t="s">
        <v>634</v>
      </c>
      <c r="S233" s="23" t="s">
        <v>51</v>
      </c>
      <c r="T233" s="23" t="s">
        <v>52</v>
      </c>
      <c r="U233" s="17">
        <v>1492</v>
      </c>
      <c r="V233" s="28">
        <f t="shared" si="15"/>
        <v>27064.880000000001</v>
      </c>
      <c r="W233" s="17">
        <v>8.93</v>
      </c>
      <c r="X233" s="17">
        <v>925</v>
      </c>
      <c r="Y233" s="17">
        <v>0</v>
      </c>
      <c r="Z233" s="29">
        <v>0</v>
      </c>
      <c r="AA233" s="17" t="s">
        <v>53</v>
      </c>
      <c r="AB233" s="30">
        <f t="shared" si="12"/>
        <v>26130.95</v>
      </c>
      <c r="AC233" s="31">
        <f>VLOOKUP(D233,'[1]EPGC pivot'!E:Y,21,0)</f>
        <v>66.349999999999994</v>
      </c>
      <c r="AD233" s="52">
        <v>1733788.5325</v>
      </c>
      <c r="AE233" s="17">
        <v>8404333</v>
      </c>
      <c r="AF233" s="21" t="s">
        <v>1149</v>
      </c>
      <c r="AG233" s="17" t="s">
        <v>1150</v>
      </c>
      <c r="AH233" s="21">
        <v>42630</v>
      </c>
      <c r="AI233" s="33" t="s">
        <v>1151</v>
      </c>
      <c r="AJ233" s="34">
        <v>27064.880000000001</v>
      </c>
      <c r="AK233" s="35">
        <v>42593</v>
      </c>
      <c r="AL233" s="24" t="s">
        <v>56</v>
      </c>
    </row>
    <row r="234" spans="1:38" s="16" customFormat="1" ht="15" customHeight="1" x14ac:dyDescent="0.25">
      <c r="A234" s="17">
        <v>233</v>
      </c>
      <c r="B234" s="17" t="s">
        <v>38</v>
      </c>
      <c r="C234" s="17" t="s">
        <v>39</v>
      </c>
      <c r="D234" s="61" t="s">
        <v>1152</v>
      </c>
      <c r="E234" s="19" t="s">
        <v>1149</v>
      </c>
      <c r="F234" s="19" t="s">
        <v>895</v>
      </c>
      <c r="G234" s="20">
        <v>9103750207</v>
      </c>
      <c r="H234" s="19"/>
      <c r="I234" s="19" t="s">
        <v>59</v>
      </c>
      <c r="J234" s="21" t="s">
        <v>44</v>
      </c>
      <c r="K234" s="21" t="s">
        <v>45</v>
      </c>
      <c r="L234" s="22" t="s">
        <v>60</v>
      </c>
      <c r="M234" s="22" t="s">
        <v>61</v>
      </c>
      <c r="N234" s="22" t="s">
        <v>62</v>
      </c>
      <c r="O234" s="23" t="s">
        <v>63</v>
      </c>
      <c r="P234" s="24" t="s">
        <v>1153</v>
      </c>
      <c r="Q234" s="25" t="s">
        <v>1154</v>
      </c>
      <c r="R234" s="27" t="s">
        <v>1155</v>
      </c>
      <c r="S234" s="23" t="s">
        <v>51</v>
      </c>
      <c r="T234" s="23" t="s">
        <v>52</v>
      </c>
      <c r="U234" s="17">
        <v>1380</v>
      </c>
      <c r="V234" s="28">
        <f t="shared" si="15"/>
        <v>24939.360000000001</v>
      </c>
      <c r="W234" s="17">
        <v>8.23</v>
      </c>
      <c r="X234" s="17">
        <v>925</v>
      </c>
      <c r="Y234" s="17">
        <v>0</v>
      </c>
      <c r="Z234" s="29">
        <v>0</v>
      </c>
      <c r="AA234" s="17" t="s">
        <v>53</v>
      </c>
      <c r="AB234" s="30">
        <f t="shared" si="12"/>
        <v>24006.13</v>
      </c>
      <c r="AC234" s="31">
        <f>VLOOKUP(D234,'[1]EPGC pivot'!E:Y,21,0)</f>
        <v>66.349999999999994</v>
      </c>
      <c r="AD234" s="52">
        <v>1592806.7254999999</v>
      </c>
      <c r="AE234" s="17">
        <v>8405375</v>
      </c>
      <c r="AF234" s="21" t="s">
        <v>1149</v>
      </c>
      <c r="AG234" s="17" t="s">
        <v>1156</v>
      </c>
      <c r="AH234" s="21">
        <v>42630</v>
      </c>
      <c r="AI234" s="33" t="s">
        <v>1157</v>
      </c>
      <c r="AJ234" s="34">
        <v>24939.360000000001</v>
      </c>
      <c r="AK234" s="35">
        <v>42593</v>
      </c>
      <c r="AL234" s="24" t="s">
        <v>56</v>
      </c>
    </row>
    <row r="235" spans="1:38" s="16" customFormat="1" ht="15" customHeight="1" x14ac:dyDescent="0.25">
      <c r="A235" s="17">
        <v>234</v>
      </c>
      <c r="B235" s="17" t="s">
        <v>38</v>
      </c>
      <c r="C235" s="17" t="s">
        <v>39</v>
      </c>
      <c r="D235" s="61" t="s">
        <v>1158</v>
      </c>
      <c r="E235" s="19" t="s">
        <v>1149</v>
      </c>
      <c r="F235" s="19" t="s">
        <v>895</v>
      </c>
      <c r="G235" s="20">
        <v>9103750208</v>
      </c>
      <c r="H235" s="19"/>
      <c r="I235" s="19" t="s">
        <v>59</v>
      </c>
      <c r="J235" s="21" t="s">
        <v>44</v>
      </c>
      <c r="K235" s="21" t="s">
        <v>45</v>
      </c>
      <c r="L235" s="22" t="s">
        <v>888</v>
      </c>
      <c r="M235" s="22" t="s">
        <v>889</v>
      </c>
      <c r="N235" s="22" t="s">
        <v>1159</v>
      </c>
      <c r="O235" s="23" t="s">
        <v>49</v>
      </c>
      <c r="P235" s="24" t="s">
        <v>1160</v>
      </c>
      <c r="Q235" s="25" t="s">
        <v>1161</v>
      </c>
      <c r="R235" s="27" t="s">
        <v>630</v>
      </c>
      <c r="S235" s="23" t="s">
        <v>51</v>
      </c>
      <c r="T235" s="23" t="s">
        <v>52</v>
      </c>
      <c r="U235" s="17">
        <v>1787</v>
      </c>
      <c r="V235" s="28">
        <f t="shared" si="15"/>
        <v>42888</v>
      </c>
      <c r="W235" s="17">
        <v>0</v>
      </c>
      <c r="X235" s="17">
        <v>1000</v>
      </c>
      <c r="Y235" s="17">
        <v>0</v>
      </c>
      <c r="Z235" s="29">
        <v>0</v>
      </c>
      <c r="AA235" s="17" t="s">
        <v>53</v>
      </c>
      <c r="AB235" s="30">
        <f t="shared" si="12"/>
        <v>41888</v>
      </c>
      <c r="AC235" s="31">
        <f>VLOOKUP(D235,'[1]EPGC pivot'!E:Y,21,0)</f>
        <v>66.349999999999994</v>
      </c>
      <c r="AD235" s="52">
        <v>2779268.8</v>
      </c>
      <c r="AE235" s="17">
        <v>8405697</v>
      </c>
      <c r="AF235" s="21" t="s">
        <v>1149</v>
      </c>
      <c r="AG235" s="17" t="s">
        <v>1162</v>
      </c>
      <c r="AH235" s="21">
        <v>42630</v>
      </c>
      <c r="AI235" s="33" t="s">
        <v>1163</v>
      </c>
      <c r="AJ235" s="34">
        <v>42888</v>
      </c>
      <c r="AK235" s="35">
        <v>42611</v>
      </c>
      <c r="AL235" s="24" t="s">
        <v>56</v>
      </c>
    </row>
    <row r="236" spans="1:38" s="16" customFormat="1" ht="15" customHeight="1" x14ac:dyDescent="0.25">
      <c r="A236" s="17">
        <v>235</v>
      </c>
      <c r="B236" s="17" t="s">
        <v>38</v>
      </c>
      <c r="C236" s="17" t="s">
        <v>39</v>
      </c>
      <c r="D236" s="61" t="s">
        <v>1164</v>
      </c>
      <c r="E236" s="19" t="s">
        <v>1165</v>
      </c>
      <c r="F236" s="19" t="s">
        <v>895</v>
      </c>
      <c r="G236" s="20">
        <v>9103750209</v>
      </c>
      <c r="H236" s="19"/>
      <c r="I236" s="19" t="s">
        <v>59</v>
      </c>
      <c r="J236" s="21" t="s">
        <v>44</v>
      </c>
      <c r="K236" s="21" t="s">
        <v>45</v>
      </c>
      <c r="L236" s="22" t="s">
        <v>60</v>
      </c>
      <c r="M236" s="22" t="s">
        <v>61</v>
      </c>
      <c r="N236" s="22" t="s">
        <v>62</v>
      </c>
      <c r="O236" s="23" t="s">
        <v>63</v>
      </c>
      <c r="P236" s="24" t="s">
        <v>1166</v>
      </c>
      <c r="Q236" s="25" t="s">
        <v>506</v>
      </c>
      <c r="R236" s="27" t="s">
        <v>1167</v>
      </c>
      <c r="S236" s="23" t="s">
        <v>51</v>
      </c>
      <c r="T236" s="23" t="s">
        <v>52</v>
      </c>
      <c r="U236" s="17">
        <v>2824.2889812889816</v>
      </c>
      <c r="V236" s="28">
        <f t="shared" si="15"/>
        <v>54339.32</v>
      </c>
      <c r="W236" s="17">
        <v>17.93</v>
      </c>
      <c r="X236" s="17">
        <v>1600</v>
      </c>
      <c r="Y236" s="17">
        <v>0</v>
      </c>
      <c r="Z236" s="29">
        <v>0</v>
      </c>
      <c r="AA236" s="17" t="s">
        <v>53</v>
      </c>
      <c r="AB236" s="30">
        <f t="shared" si="12"/>
        <v>52721.39</v>
      </c>
      <c r="AC236" s="31">
        <f>VLOOKUP(D236,'[1]EPGC pivot'!E:Y,21,0)</f>
        <v>66.349999999999994</v>
      </c>
      <c r="AD236" s="52">
        <v>3498064.2264999999</v>
      </c>
      <c r="AE236" s="17">
        <v>8426107</v>
      </c>
      <c r="AF236" s="21" t="s">
        <v>1165</v>
      </c>
      <c r="AG236" s="17" t="s">
        <v>1168</v>
      </c>
      <c r="AH236" s="21">
        <v>42630</v>
      </c>
      <c r="AI236" s="33" t="s">
        <v>1169</v>
      </c>
      <c r="AJ236" s="34">
        <v>54339.32</v>
      </c>
      <c r="AK236" s="35">
        <v>42593</v>
      </c>
      <c r="AL236" s="24" t="s">
        <v>56</v>
      </c>
    </row>
    <row r="237" spans="1:38" s="16" customFormat="1" ht="15" customHeight="1" x14ac:dyDescent="0.25">
      <c r="A237" s="17">
        <v>236</v>
      </c>
      <c r="B237" s="17" t="s">
        <v>38</v>
      </c>
      <c r="C237" s="17" t="s">
        <v>39</v>
      </c>
      <c r="D237" s="61" t="s">
        <v>1170</v>
      </c>
      <c r="E237" s="19" t="s">
        <v>1165</v>
      </c>
      <c r="F237" s="19" t="s">
        <v>895</v>
      </c>
      <c r="G237" s="20">
        <v>9103750210</v>
      </c>
      <c r="H237" s="19"/>
      <c r="I237" s="19" t="s">
        <v>59</v>
      </c>
      <c r="J237" s="21" t="s">
        <v>44</v>
      </c>
      <c r="K237" s="21" t="s">
        <v>45</v>
      </c>
      <c r="L237" s="22" t="s">
        <v>1171</v>
      </c>
      <c r="M237" s="22" t="s">
        <v>1172</v>
      </c>
      <c r="N237" s="22" t="s">
        <v>130</v>
      </c>
      <c r="O237" s="23" t="s">
        <v>49</v>
      </c>
      <c r="P237" s="24" t="s">
        <v>1173</v>
      </c>
      <c r="Q237" s="25" t="s">
        <v>405</v>
      </c>
      <c r="R237" s="27" t="s">
        <v>1174</v>
      </c>
      <c r="S237" s="23" t="s">
        <v>51</v>
      </c>
      <c r="T237" s="23" t="s">
        <v>52</v>
      </c>
      <c r="U237" s="17">
        <v>1282</v>
      </c>
      <c r="V237" s="28">
        <f t="shared" si="15"/>
        <v>32050</v>
      </c>
      <c r="W237" s="17">
        <v>0</v>
      </c>
      <c r="X237" s="17">
        <v>850</v>
      </c>
      <c r="Y237" s="17">
        <v>0</v>
      </c>
      <c r="Z237" s="29">
        <v>0</v>
      </c>
      <c r="AA237" s="17" t="s">
        <v>53</v>
      </c>
      <c r="AB237" s="30">
        <f t="shared" si="12"/>
        <v>31200</v>
      </c>
      <c r="AC237" s="31">
        <f>VLOOKUP(D237,'[1]EPGC pivot'!E:Y,21,0)</f>
        <v>66.349999999999994</v>
      </c>
      <c r="AD237" s="52">
        <v>2070119.9999999998</v>
      </c>
      <c r="AE237" s="17">
        <v>8439454</v>
      </c>
      <c r="AF237" s="21" t="s">
        <v>1175</v>
      </c>
      <c r="AG237" s="17" t="s">
        <v>1176</v>
      </c>
      <c r="AH237" s="21">
        <v>42738</v>
      </c>
      <c r="AI237" s="21" t="s">
        <v>1177</v>
      </c>
      <c r="AJ237" s="29">
        <v>32050</v>
      </c>
      <c r="AK237" s="21">
        <v>42571</v>
      </c>
      <c r="AL237" s="24" t="s">
        <v>56</v>
      </c>
    </row>
    <row r="238" spans="1:38" s="16" customFormat="1" ht="15" customHeight="1" x14ac:dyDescent="0.2">
      <c r="A238" s="17">
        <v>237</v>
      </c>
      <c r="B238" s="17" t="s">
        <v>38</v>
      </c>
      <c r="C238" s="17" t="s">
        <v>39</v>
      </c>
      <c r="D238" s="61" t="s">
        <v>1178</v>
      </c>
      <c r="E238" s="19" t="s">
        <v>1179</v>
      </c>
      <c r="F238" s="19" t="s">
        <v>895</v>
      </c>
      <c r="G238" s="20">
        <v>9103750232</v>
      </c>
      <c r="H238" s="19"/>
      <c r="I238" s="19" t="s">
        <v>59</v>
      </c>
      <c r="J238" s="21" t="s">
        <v>44</v>
      </c>
      <c r="K238" s="21" t="s">
        <v>45</v>
      </c>
      <c r="L238" s="22" t="s">
        <v>943</v>
      </c>
      <c r="M238" s="22" t="s">
        <v>944</v>
      </c>
      <c r="N238" s="22" t="s">
        <v>95</v>
      </c>
      <c r="O238" s="23" t="s">
        <v>63</v>
      </c>
      <c r="P238" s="24" t="s">
        <v>918</v>
      </c>
      <c r="Q238" s="25">
        <v>38237090</v>
      </c>
      <c r="R238" s="27" t="s">
        <v>707</v>
      </c>
      <c r="S238" s="23" t="s">
        <v>51</v>
      </c>
      <c r="T238" s="23" t="s">
        <v>52</v>
      </c>
      <c r="U238" s="17">
        <v>1290</v>
      </c>
      <c r="V238" s="28">
        <f t="shared" si="15"/>
        <v>20640</v>
      </c>
      <c r="W238" s="17">
        <v>6.81</v>
      </c>
      <c r="X238" s="17">
        <v>438</v>
      </c>
      <c r="Y238" s="17">
        <v>0</v>
      </c>
      <c r="Z238" s="29">
        <v>0</v>
      </c>
      <c r="AA238" s="17" t="s">
        <v>53</v>
      </c>
      <c r="AB238" s="30">
        <f t="shared" si="12"/>
        <v>20195.189999999999</v>
      </c>
      <c r="AC238" s="31">
        <f>VLOOKUP(D238,'[1]EPGC pivot'!E:Y,21,0)</f>
        <v>66.349999999999994</v>
      </c>
      <c r="AD238" s="52">
        <v>1339950.8564999998</v>
      </c>
      <c r="AE238" s="17">
        <v>8601088</v>
      </c>
      <c r="AF238" s="21" t="s">
        <v>1179</v>
      </c>
      <c r="AG238" s="65" t="s">
        <v>1180</v>
      </c>
      <c r="AH238" s="57">
        <v>42800</v>
      </c>
      <c r="AI238" s="59" t="s">
        <v>1181</v>
      </c>
      <c r="AJ238" s="66">
        <v>20640</v>
      </c>
      <c r="AK238" s="57">
        <v>42762</v>
      </c>
      <c r="AL238" s="22" t="s">
        <v>1182</v>
      </c>
    </row>
    <row r="239" spans="1:38" s="16" customFormat="1" ht="15" customHeight="1" x14ac:dyDescent="0.25">
      <c r="A239" s="17">
        <v>238</v>
      </c>
      <c r="B239" s="17" t="s">
        <v>38</v>
      </c>
      <c r="C239" s="17" t="s">
        <v>39</v>
      </c>
      <c r="D239" s="61" t="s">
        <v>1183</v>
      </c>
      <c r="E239" s="19" t="s">
        <v>1175</v>
      </c>
      <c r="F239" s="19" t="s">
        <v>895</v>
      </c>
      <c r="G239" s="20" t="s">
        <v>147</v>
      </c>
      <c r="H239" s="19"/>
      <c r="I239" s="19" t="s">
        <v>59</v>
      </c>
      <c r="J239" s="21" t="s">
        <v>44</v>
      </c>
      <c r="K239" s="21" t="s">
        <v>45</v>
      </c>
      <c r="L239" s="22"/>
      <c r="M239" s="22"/>
      <c r="N239" s="22"/>
      <c r="O239" s="23"/>
      <c r="P239" s="24"/>
      <c r="Q239" s="25"/>
      <c r="R239" s="27"/>
      <c r="S239" s="23" t="s">
        <v>51</v>
      </c>
      <c r="T239" s="23"/>
      <c r="U239" s="17"/>
      <c r="V239" s="28"/>
      <c r="W239" s="17"/>
      <c r="X239" s="17"/>
      <c r="Y239" s="17"/>
      <c r="Z239" s="29"/>
      <c r="AA239" s="17" t="s">
        <v>53</v>
      </c>
      <c r="AB239" s="30">
        <f t="shared" si="12"/>
        <v>0</v>
      </c>
      <c r="AC239" s="63">
        <v>66.349999999999994</v>
      </c>
      <c r="AD239" s="32"/>
      <c r="AE239" s="17" t="s">
        <v>147</v>
      </c>
      <c r="AF239" s="21"/>
      <c r="AG239" s="17" t="s">
        <v>147</v>
      </c>
      <c r="AH239" s="21"/>
      <c r="AI239" s="33"/>
      <c r="AJ239" s="34"/>
      <c r="AK239" s="35"/>
      <c r="AL239" s="22" t="s">
        <v>147</v>
      </c>
    </row>
    <row r="240" spans="1:38" s="16" customFormat="1" ht="15" customHeight="1" x14ac:dyDescent="0.25">
      <c r="A240" s="17">
        <v>239</v>
      </c>
      <c r="B240" s="17" t="s">
        <v>38</v>
      </c>
      <c r="C240" s="17" t="s">
        <v>39</v>
      </c>
      <c r="D240" s="61" t="s">
        <v>1184</v>
      </c>
      <c r="E240" s="19" t="s">
        <v>1175</v>
      </c>
      <c r="F240" s="19" t="s">
        <v>895</v>
      </c>
      <c r="G240" s="20">
        <v>9103750211</v>
      </c>
      <c r="H240" s="19"/>
      <c r="I240" s="19" t="s">
        <v>59</v>
      </c>
      <c r="J240" s="21" t="s">
        <v>44</v>
      </c>
      <c r="K240" s="21" t="s">
        <v>45</v>
      </c>
      <c r="L240" s="22" t="s">
        <v>1185</v>
      </c>
      <c r="M240" s="22" t="s">
        <v>1186</v>
      </c>
      <c r="N240" s="22" t="s">
        <v>130</v>
      </c>
      <c r="O240" s="23" t="s">
        <v>63</v>
      </c>
      <c r="P240" s="24" t="s">
        <v>918</v>
      </c>
      <c r="Q240" s="25" t="s">
        <v>545</v>
      </c>
      <c r="R240" s="27" t="s">
        <v>707</v>
      </c>
      <c r="S240" s="23" t="s">
        <v>51</v>
      </c>
      <c r="T240" s="23" t="s">
        <v>52</v>
      </c>
      <c r="U240" s="17">
        <v>1489</v>
      </c>
      <c r="V240" s="28">
        <f t="shared" ref="V240:V254" si="16">U240*R240</f>
        <v>23824</v>
      </c>
      <c r="W240" s="17">
        <v>7.86</v>
      </c>
      <c r="X240" s="17">
        <v>450</v>
      </c>
      <c r="Y240" s="17">
        <v>0</v>
      </c>
      <c r="Z240" s="29">
        <v>0</v>
      </c>
      <c r="AA240" s="17" t="s">
        <v>53</v>
      </c>
      <c r="AB240" s="30">
        <f t="shared" si="12"/>
        <v>23366.14</v>
      </c>
      <c r="AC240" s="31">
        <f>VLOOKUP(D240,'[1]EPGC pivot'!E:Y,21,0)</f>
        <v>66.349999999999994</v>
      </c>
      <c r="AD240" s="52">
        <v>1550343.3889999997</v>
      </c>
      <c r="AE240" s="53">
        <v>8449121</v>
      </c>
      <c r="AF240" s="21" t="s">
        <v>1175</v>
      </c>
      <c r="AG240" s="57" t="s">
        <v>1187</v>
      </c>
      <c r="AH240" s="57">
        <v>42783</v>
      </c>
      <c r="AI240" s="57" t="s">
        <v>1188</v>
      </c>
      <c r="AJ240" s="34">
        <v>23824</v>
      </c>
      <c r="AK240" s="57">
        <v>42563</v>
      </c>
      <c r="AL240" s="24" t="s">
        <v>56</v>
      </c>
    </row>
    <row r="241" spans="1:38" s="16" customFormat="1" ht="15" customHeight="1" x14ac:dyDescent="0.25">
      <c r="A241" s="17">
        <v>240</v>
      </c>
      <c r="B241" s="17" t="s">
        <v>38</v>
      </c>
      <c r="C241" s="17" t="s">
        <v>39</v>
      </c>
      <c r="D241" s="61" t="s">
        <v>1189</v>
      </c>
      <c r="E241" s="19" t="s">
        <v>1175</v>
      </c>
      <c r="F241" s="19" t="s">
        <v>895</v>
      </c>
      <c r="G241" s="20">
        <v>9103750212</v>
      </c>
      <c r="H241" s="19">
        <v>42544</v>
      </c>
      <c r="I241" s="19" t="s">
        <v>59</v>
      </c>
      <c r="J241" s="21" t="s">
        <v>44</v>
      </c>
      <c r="K241" s="21" t="s">
        <v>45</v>
      </c>
      <c r="L241" s="22" t="s">
        <v>307</v>
      </c>
      <c r="M241" s="22" t="s">
        <v>650</v>
      </c>
      <c r="N241" s="22" t="s">
        <v>95</v>
      </c>
      <c r="O241" s="23" t="s">
        <v>63</v>
      </c>
      <c r="P241" s="24" t="s">
        <v>103</v>
      </c>
      <c r="Q241" s="25" t="s">
        <v>566</v>
      </c>
      <c r="R241" s="27" t="s">
        <v>1190</v>
      </c>
      <c r="S241" s="23" t="s">
        <v>51</v>
      </c>
      <c r="T241" s="23" t="s">
        <v>52</v>
      </c>
      <c r="U241" s="17">
        <v>735.59997959600082</v>
      </c>
      <c r="V241" s="28">
        <f t="shared" si="16"/>
        <v>72103.509999999995</v>
      </c>
      <c r="W241" s="17">
        <v>23.79</v>
      </c>
      <c r="X241" s="17">
        <v>1625</v>
      </c>
      <c r="Y241" s="17">
        <v>0</v>
      </c>
      <c r="Z241" s="29">
        <v>0</v>
      </c>
      <c r="AA241" s="17" t="s">
        <v>53</v>
      </c>
      <c r="AB241" s="30">
        <f t="shared" si="12"/>
        <v>70454.720000000001</v>
      </c>
      <c r="AC241" s="31">
        <f>VLOOKUP(D241,'[1]EPGC pivot'!E:Y,21,0)</f>
        <v>66.349999999999994</v>
      </c>
      <c r="AD241" s="52">
        <v>4674670.6719999993</v>
      </c>
      <c r="AE241" s="17">
        <v>8449130</v>
      </c>
      <c r="AF241" s="21" t="s">
        <v>1175</v>
      </c>
      <c r="AG241" s="17" t="s">
        <v>1191</v>
      </c>
      <c r="AH241" s="21">
        <v>42738</v>
      </c>
      <c r="AI241" s="33" t="s">
        <v>1192</v>
      </c>
      <c r="AJ241" s="34">
        <v>72103.509999999995</v>
      </c>
      <c r="AK241" s="35">
        <v>42678</v>
      </c>
      <c r="AL241" s="24" t="s">
        <v>56</v>
      </c>
    </row>
    <row r="242" spans="1:38" s="16" customFormat="1" ht="15" customHeight="1" x14ac:dyDescent="0.25">
      <c r="A242" s="17">
        <v>241</v>
      </c>
      <c r="B242" s="17" t="s">
        <v>38</v>
      </c>
      <c r="C242" s="17" t="s">
        <v>39</v>
      </c>
      <c r="D242" s="61" t="s">
        <v>1193</v>
      </c>
      <c r="E242" s="19" t="s">
        <v>1175</v>
      </c>
      <c r="F242" s="19" t="s">
        <v>895</v>
      </c>
      <c r="G242" s="20">
        <v>9103750213</v>
      </c>
      <c r="H242" s="19"/>
      <c r="I242" s="19" t="s">
        <v>59</v>
      </c>
      <c r="J242" s="21" t="s">
        <v>44</v>
      </c>
      <c r="K242" s="21" t="s">
        <v>45</v>
      </c>
      <c r="L242" s="22" t="s">
        <v>741</v>
      </c>
      <c r="M242" s="22" t="s">
        <v>1186</v>
      </c>
      <c r="N242" s="22" t="s">
        <v>171</v>
      </c>
      <c r="O242" s="23" t="s">
        <v>49</v>
      </c>
      <c r="P242" s="24" t="s">
        <v>1194</v>
      </c>
      <c r="Q242" s="25" t="s">
        <v>405</v>
      </c>
      <c r="R242" s="27" t="s">
        <v>1195</v>
      </c>
      <c r="S242" s="23" t="s">
        <v>51</v>
      </c>
      <c r="T242" s="23" t="s">
        <v>52</v>
      </c>
      <c r="U242" s="17">
        <v>1375.241935483871</v>
      </c>
      <c r="V242" s="28">
        <f t="shared" si="16"/>
        <v>17053</v>
      </c>
      <c r="W242" s="17">
        <v>0</v>
      </c>
      <c r="X242" s="17">
        <v>450</v>
      </c>
      <c r="Y242" s="17">
        <v>0</v>
      </c>
      <c r="Z242" s="29">
        <v>0</v>
      </c>
      <c r="AA242" s="17" t="s">
        <v>53</v>
      </c>
      <c r="AB242" s="30">
        <f t="shared" si="12"/>
        <v>16603</v>
      </c>
      <c r="AC242" s="31">
        <f>VLOOKUP(D242,'[1]EPGC pivot'!E:Y,21,0)</f>
        <v>66.349999999999994</v>
      </c>
      <c r="AD242" s="52">
        <v>1101609.0499999998</v>
      </c>
      <c r="AE242" s="17">
        <v>8449178</v>
      </c>
      <c r="AF242" s="21" t="s">
        <v>1175</v>
      </c>
      <c r="AG242" s="17" t="s">
        <v>1196</v>
      </c>
      <c r="AH242" s="21">
        <v>42738</v>
      </c>
      <c r="AI242" s="21" t="s">
        <v>1197</v>
      </c>
      <c r="AJ242" s="29">
        <v>17053</v>
      </c>
      <c r="AK242" s="21">
        <v>42605</v>
      </c>
      <c r="AL242" s="24" t="s">
        <v>56</v>
      </c>
    </row>
    <row r="243" spans="1:38" s="16" customFormat="1" ht="15" customHeight="1" x14ac:dyDescent="0.25">
      <c r="A243" s="17">
        <v>242</v>
      </c>
      <c r="B243" s="17" t="s">
        <v>38</v>
      </c>
      <c r="C243" s="17" t="s">
        <v>39</v>
      </c>
      <c r="D243" s="61" t="s">
        <v>1198</v>
      </c>
      <c r="E243" s="19" t="s">
        <v>1175</v>
      </c>
      <c r="F243" s="19" t="s">
        <v>895</v>
      </c>
      <c r="G243" s="20">
        <v>9103750214</v>
      </c>
      <c r="H243" s="19">
        <v>42544</v>
      </c>
      <c r="I243" s="19" t="s">
        <v>59</v>
      </c>
      <c r="J243" s="21" t="s">
        <v>44</v>
      </c>
      <c r="K243" s="21" t="s">
        <v>45</v>
      </c>
      <c r="L243" s="22" t="s">
        <v>943</v>
      </c>
      <c r="M243" s="22" t="s">
        <v>650</v>
      </c>
      <c r="N243" s="22" t="s">
        <v>95</v>
      </c>
      <c r="O243" s="23" t="s">
        <v>63</v>
      </c>
      <c r="P243" s="24" t="s">
        <v>103</v>
      </c>
      <c r="Q243" s="25">
        <v>29157010</v>
      </c>
      <c r="R243" s="27" t="s">
        <v>1199</v>
      </c>
      <c r="S243" s="23" t="s">
        <v>51</v>
      </c>
      <c r="T243" s="23" t="s">
        <v>52</v>
      </c>
      <c r="U243" s="17">
        <v>735.60004027791763</v>
      </c>
      <c r="V243" s="28">
        <f t="shared" si="16"/>
        <v>73052.44</v>
      </c>
      <c r="W243" s="17">
        <v>24.11</v>
      </c>
      <c r="X243" s="17">
        <v>1625</v>
      </c>
      <c r="Y243" s="17">
        <v>0</v>
      </c>
      <c r="Z243" s="29">
        <v>0</v>
      </c>
      <c r="AA243" s="17" t="s">
        <v>53</v>
      </c>
      <c r="AB243" s="30">
        <f t="shared" si="12"/>
        <v>71403.33</v>
      </c>
      <c r="AC243" s="31">
        <f>VLOOKUP(D243,'[1]EPGC pivot'!E:Y,21,0)</f>
        <v>66.349999999999994</v>
      </c>
      <c r="AD243" s="52">
        <v>4737610.9454999994</v>
      </c>
      <c r="AE243" s="17">
        <v>8449234</v>
      </c>
      <c r="AF243" s="21" t="s">
        <v>1175</v>
      </c>
      <c r="AG243" s="17" t="s">
        <v>1200</v>
      </c>
      <c r="AH243" s="21">
        <v>42738</v>
      </c>
      <c r="AI243" s="33" t="s">
        <v>1201</v>
      </c>
      <c r="AJ243" s="34">
        <v>73052.44</v>
      </c>
      <c r="AK243" s="35">
        <v>42684</v>
      </c>
      <c r="AL243" s="24" t="s">
        <v>1202</v>
      </c>
    </row>
    <row r="244" spans="1:38" s="16" customFormat="1" ht="15" customHeight="1" x14ac:dyDescent="0.25">
      <c r="A244" s="17">
        <v>243</v>
      </c>
      <c r="B244" s="17" t="s">
        <v>38</v>
      </c>
      <c r="C244" s="17" t="s">
        <v>39</v>
      </c>
      <c r="D244" s="18" t="s">
        <v>1203</v>
      </c>
      <c r="E244" s="19" t="s">
        <v>1204</v>
      </c>
      <c r="F244" s="19" t="s">
        <v>895</v>
      </c>
      <c r="G244" s="20">
        <v>9103750224</v>
      </c>
      <c r="H244" s="19"/>
      <c r="I244" s="19" t="s">
        <v>59</v>
      </c>
      <c r="J244" s="21" t="s">
        <v>44</v>
      </c>
      <c r="K244" s="21" t="s">
        <v>45</v>
      </c>
      <c r="L244" s="22" t="s">
        <v>1205</v>
      </c>
      <c r="M244" s="22" t="s">
        <v>721</v>
      </c>
      <c r="N244" s="22" t="s">
        <v>130</v>
      </c>
      <c r="O244" s="23" t="s">
        <v>49</v>
      </c>
      <c r="P244" s="24" t="s">
        <v>1206</v>
      </c>
      <c r="Q244" s="25" t="s">
        <v>545</v>
      </c>
      <c r="R244" s="27" t="s">
        <v>1207</v>
      </c>
      <c r="S244" s="23" t="s">
        <v>51</v>
      </c>
      <c r="T244" s="23" t="s">
        <v>52</v>
      </c>
      <c r="U244" s="17">
        <v>3615</v>
      </c>
      <c r="V244" s="28">
        <f t="shared" si="16"/>
        <v>7230</v>
      </c>
      <c r="W244" s="17">
        <v>0</v>
      </c>
      <c r="X244" s="17">
        <v>75</v>
      </c>
      <c r="Y244" s="17">
        <v>0</v>
      </c>
      <c r="Z244" s="29">
        <v>0</v>
      </c>
      <c r="AA244" s="17" t="s">
        <v>53</v>
      </c>
      <c r="AB244" s="30">
        <f t="shared" si="12"/>
        <v>7155</v>
      </c>
      <c r="AC244" s="31">
        <f>VLOOKUP(D244,'[1]EPGC pivot'!E:Y,21,0)</f>
        <v>66.349999999999994</v>
      </c>
      <c r="AD244" s="52">
        <v>474734.24999999994</v>
      </c>
      <c r="AE244" s="41">
        <v>8469354</v>
      </c>
      <c r="AF244" s="21" t="s">
        <v>1204</v>
      </c>
      <c r="AG244" s="17" t="s">
        <v>1208</v>
      </c>
      <c r="AH244" s="21">
        <v>42783</v>
      </c>
      <c r="AI244" s="33" t="s">
        <v>1209</v>
      </c>
      <c r="AJ244" s="34">
        <v>7230</v>
      </c>
      <c r="AK244" s="35">
        <v>42564</v>
      </c>
      <c r="AL244" s="24" t="s">
        <v>56</v>
      </c>
    </row>
    <row r="245" spans="1:38" s="16" customFormat="1" ht="15" customHeight="1" x14ac:dyDescent="0.25">
      <c r="A245" s="17">
        <v>244</v>
      </c>
      <c r="B245" s="17" t="s">
        <v>38</v>
      </c>
      <c r="C245" s="17" t="s">
        <v>39</v>
      </c>
      <c r="D245" s="18" t="s">
        <v>1210</v>
      </c>
      <c r="E245" s="19" t="s">
        <v>1204</v>
      </c>
      <c r="F245" s="19" t="s">
        <v>895</v>
      </c>
      <c r="G245" s="20">
        <v>9103750225</v>
      </c>
      <c r="H245" s="19"/>
      <c r="I245" s="19" t="s">
        <v>59</v>
      </c>
      <c r="J245" s="21" t="s">
        <v>44</v>
      </c>
      <c r="K245" s="21" t="s">
        <v>45</v>
      </c>
      <c r="L245" s="22" t="s">
        <v>607</v>
      </c>
      <c r="M245" s="22" t="s">
        <v>515</v>
      </c>
      <c r="N245" s="22" t="s">
        <v>171</v>
      </c>
      <c r="O245" s="23" t="s">
        <v>63</v>
      </c>
      <c r="P245" s="24" t="s">
        <v>1211</v>
      </c>
      <c r="Q245" s="25">
        <v>29051700</v>
      </c>
      <c r="R245" s="27" t="s">
        <v>1212</v>
      </c>
      <c r="S245" s="23" t="s">
        <v>51</v>
      </c>
      <c r="T245" s="23" t="s">
        <v>52</v>
      </c>
      <c r="U245" s="17">
        <v>1760</v>
      </c>
      <c r="V245" s="28">
        <f t="shared" si="16"/>
        <v>660</v>
      </c>
      <c r="W245" s="17">
        <v>0.22</v>
      </c>
      <c r="X245" s="17">
        <v>75</v>
      </c>
      <c r="Y245" s="17">
        <v>0</v>
      </c>
      <c r="Z245" s="29">
        <v>0</v>
      </c>
      <c r="AA245" s="17" t="s">
        <v>53</v>
      </c>
      <c r="AB245" s="30">
        <f t="shared" si="12"/>
        <v>584.78</v>
      </c>
      <c r="AC245" s="31">
        <f>VLOOKUP(D245,'[1]EPGC pivot'!E:Y,21,0)</f>
        <v>66.349999999999994</v>
      </c>
      <c r="AD245" s="52">
        <v>38800.152999999998</v>
      </c>
      <c r="AE245" s="41">
        <v>8469446</v>
      </c>
      <c r="AF245" s="21" t="s">
        <v>1204</v>
      </c>
      <c r="AG245" s="17" t="s">
        <v>1213</v>
      </c>
      <c r="AH245" s="21">
        <v>42738</v>
      </c>
      <c r="AI245" s="33" t="s">
        <v>1214</v>
      </c>
      <c r="AJ245" s="34">
        <v>660</v>
      </c>
      <c r="AK245" s="35">
        <v>42676</v>
      </c>
      <c r="AL245" s="24" t="s">
        <v>56</v>
      </c>
    </row>
    <row r="246" spans="1:38" s="16" customFormat="1" ht="15" customHeight="1" x14ac:dyDescent="0.25">
      <c r="A246" s="17">
        <v>245</v>
      </c>
      <c r="B246" s="17" t="s">
        <v>38</v>
      </c>
      <c r="C246" s="17" t="s">
        <v>39</v>
      </c>
      <c r="D246" s="18" t="s">
        <v>1215</v>
      </c>
      <c r="E246" s="19" t="s">
        <v>1204</v>
      </c>
      <c r="F246" s="19" t="s">
        <v>895</v>
      </c>
      <c r="G246" s="20">
        <v>9103750218</v>
      </c>
      <c r="H246" s="19"/>
      <c r="I246" s="19" t="s">
        <v>59</v>
      </c>
      <c r="J246" s="21" t="s">
        <v>44</v>
      </c>
      <c r="K246" s="21" t="s">
        <v>45</v>
      </c>
      <c r="L246" s="22" t="s">
        <v>1118</v>
      </c>
      <c r="M246" s="22" t="s">
        <v>787</v>
      </c>
      <c r="N246" s="22" t="s">
        <v>171</v>
      </c>
      <c r="O246" s="23" t="s">
        <v>63</v>
      </c>
      <c r="P246" s="24" t="s">
        <v>670</v>
      </c>
      <c r="Q246" s="25">
        <v>38231900</v>
      </c>
      <c r="R246" s="27" t="s">
        <v>1216</v>
      </c>
      <c r="S246" s="23" t="s">
        <v>51</v>
      </c>
      <c r="T246" s="23" t="s">
        <v>52</v>
      </c>
      <c r="U246" s="17">
        <v>4176</v>
      </c>
      <c r="V246" s="28">
        <f t="shared" si="16"/>
        <v>82058.399999999994</v>
      </c>
      <c r="W246" s="17">
        <v>27.08</v>
      </c>
      <c r="X246" s="17">
        <v>250</v>
      </c>
      <c r="Y246" s="17">
        <v>0</v>
      </c>
      <c r="Z246" s="29">
        <v>1599.51</v>
      </c>
      <c r="AA246" s="17" t="s">
        <v>53</v>
      </c>
      <c r="AB246" s="30">
        <f t="shared" si="12"/>
        <v>81781.319999999992</v>
      </c>
      <c r="AC246" s="31">
        <f>VLOOKUP(D246,'[1]EPGC pivot'!E:Y,21,0)</f>
        <v>66.349999999999994</v>
      </c>
      <c r="AD246" s="52">
        <v>5426190.5819999995</v>
      </c>
      <c r="AE246" s="17">
        <v>8471000</v>
      </c>
      <c r="AF246" s="21" t="s">
        <v>1204</v>
      </c>
      <c r="AG246" s="17" t="s">
        <v>1217</v>
      </c>
      <c r="AH246" s="21">
        <v>42738</v>
      </c>
      <c r="AI246" s="33" t="s">
        <v>1218</v>
      </c>
      <c r="AJ246" s="34">
        <v>82058.399999999994</v>
      </c>
      <c r="AK246" s="35">
        <v>42646</v>
      </c>
      <c r="AL246" s="24" t="s">
        <v>56</v>
      </c>
    </row>
    <row r="247" spans="1:38" s="16" customFormat="1" ht="15" customHeight="1" x14ac:dyDescent="0.25">
      <c r="A247" s="17">
        <v>246</v>
      </c>
      <c r="B247" s="17" t="s">
        <v>38</v>
      </c>
      <c r="C247" s="17" t="s">
        <v>39</v>
      </c>
      <c r="D247" s="18" t="s">
        <v>1219</v>
      </c>
      <c r="E247" s="19">
        <v>42545</v>
      </c>
      <c r="F247" s="19" t="s">
        <v>895</v>
      </c>
      <c r="G247" s="20">
        <v>9103750215</v>
      </c>
      <c r="H247" s="19"/>
      <c r="I247" s="19" t="s">
        <v>59</v>
      </c>
      <c r="J247" s="21" t="s">
        <v>44</v>
      </c>
      <c r="K247" s="21" t="s">
        <v>45</v>
      </c>
      <c r="L247" s="22" t="s">
        <v>1220</v>
      </c>
      <c r="M247" s="22" t="s">
        <v>622</v>
      </c>
      <c r="N247" s="22" t="s">
        <v>95</v>
      </c>
      <c r="O247" s="67" t="s">
        <v>63</v>
      </c>
      <c r="P247" s="24" t="s">
        <v>1221</v>
      </c>
      <c r="Q247" s="25" t="s">
        <v>405</v>
      </c>
      <c r="R247" s="27" t="s">
        <v>707</v>
      </c>
      <c r="S247" s="23" t="s">
        <v>51</v>
      </c>
      <c r="T247" s="23" t="s">
        <v>52</v>
      </c>
      <c r="U247" s="17">
        <v>1347.5</v>
      </c>
      <c r="V247" s="28">
        <f t="shared" si="16"/>
        <v>21560</v>
      </c>
      <c r="W247" s="17">
        <v>7.11</v>
      </c>
      <c r="X247" s="17">
        <v>350</v>
      </c>
      <c r="Y247" s="17">
        <v>0</v>
      </c>
      <c r="Z247" s="29">
        <v>0</v>
      </c>
      <c r="AA247" s="17" t="s">
        <v>53</v>
      </c>
      <c r="AB247" s="30">
        <f t="shared" si="12"/>
        <v>21202.89</v>
      </c>
      <c r="AC247" s="31">
        <f>VLOOKUP(D247,'[1]EPGC pivot'!E:Y,21,0)</f>
        <v>66.349999999999994</v>
      </c>
      <c r="AD247" s="52">
        <v>1406811.7514999998</v>
      </c>
      <c r="AE247" s="17">
        <v>8471075</v>
      </c>
      <c r="AF247" s="21" t="s">
        <v>1204</v>
      </c>
      <c r="AG247" s="17" t="s">
        <v>1222</v>
      </c>
      <c r="AH247" s="21">
        <v>42636</v>
      </c>
      <c r="AI247" s="33" t="s">
        <v>1223</v>
      </c>
      <c r="AJ247" s="34">
        <v>21202.89</v>
      </c>
      <c r="AK247" s="35">
        <v>42614</v>
      </c>
      <c r="AL247" s="24" t="s">
        <v>56</v>
      </c>
    </row>
    <row r="248" spans="1:38" s="16" customFormat="1" ht="15" customHeight="1" x14ac:dyDescent="0.2">
      <c r="A248" s="17">
        <v>247</v>
      </c>
      <c r="B248" s="17" t="s">
        <v>38</v>
      </c>
      <c r="C248" s="17" t="s">
        <v>39</v>
      </c>
      <c r="D248" s="18" t="s">
        <v>1224</v>
      </c>
      <c r="E248" s="19">
        <v>42545</v>
      </c>
      <c r="F248" s="19" t="s">
        <v>895</v>
      </c>
      <c r="G248" s="20">
        <v>9103750216</v>
      </c>
      <c r="H248" s="19"/>
      <c r="I248" s="19" t="s">
        <v>59</v>
      </c>
      <c r="J248" s="21" t="s">
        <v>44</v>
      </c>
      <c r="K248" s="21" t="s">
        <v>45</v>
      </c>
      <c r="L248" s="22" t="s">
        <v>1225</v>
      </c>
      <c r="M248" s="22" t="s">
        <v>1226</v>
      </c>
      <c r="N248" s="22" t="s">
        <v>130</v>
      </c>
      <c r="O248" s="67" t="s">
        <v>71</v>
      </c>
      <c r="P248" s="24" t="s">
        <v>918</v>
      </c>
      <c r="Q248" s="25">
        <v>38237090</v>
      </c>
      <c r="R248" s="27" t="s">
        <v>665</v>
      </c>
      <c r="S248" s="23" t="s">
        <v>51</v>
      </c>
      <c r="T248" s="23" t="s">
        <v>52</v>
      </c>
      <c r="U248" s="17">
        <v>2050</v>
      </c>
      <c r="V248" s="28">
        <f t="shared" si="16"/>
        <v>24600</v>
      </c>
      <c r="W248" s="17">
        <v>0</v>
      </c>
      <c r="X248" s="17">
        <v>0</v>
      </c>
      <c r="Y248" s="17">
        <v>0</v>
      </c>
      <c r="Z248" s="29">
        <v>0</v>
      </c>
      <c r="AA248" s="17" t="s">
        <v>53</v>
      </c>
      <c r="AB248" s="30">
        <f t="shared" si="12"/>
        <v>24600</v>
      </c>
      <c r="AC248" s="31">
        <f>VLOOKUP(D248,'[1]EPGC pivot'!E:Y,21,0)</f>
        <v>66.349999999999994</v>
      </c>
      <c r="AD248" s="52">
        <v>1632209.9999999998</v>
      </c>
      <c r="AE248" s="17">
        <v>8473374</v>
      </c>
      <c r="AF248" s="21" t="s">
        <v>1204</v>
      </c>
      <c r="AG248" s="17" t="s">
        <v>1227</v>
      </c>
      <c r="AH248" s="21">
        <v>42630</v>
      </c>
      <c r="AI248" s="60" t="s">
        <v>1228</v>
      </c>
      <c r="AJ248" s="34">
        <v>24600</v>
      </c>
      <c r="AK248" s="35">
        <v>42579</v>
      </c>
      <c r="AL248" s="24" t="s">
        <v>56</v>
      </c>
    </row>
    <row r="249" spans="1:38" s="16" customFormat="1" ht="15" customHeight="1" x14ac:dyDescent="0.2">
      <c r="A249" s="17">
        <v>248</v>
      </c>
      <c r="B249" s="17" t="s">
        <v>38</v>
      </c>
      <c r="C249" s="17" t="s">
        <v>39</v>
      </c>
      <c r="D249" s="18" t="s">
        <v>1229</v>
      </c>
      <c r="E249" s="19">
        <v>42545</v>
      </c>
      <c r="F249" s="19" t="s">
        <v>895</v>
      </c>
      <c r="G249" s="20">
        <v>9103750217</v>
      </c>
      <c r="H249" s="19"/>
      <c r="I249" s="19" t="s">
        <v>59</v>
      </c>
      <c r="J249" s="21" t="s">
        <v>44</v>
      </c>
      <c r="K249" s="21" t="s">
        <v>45</v>
      </c>
      <c r="L249" s="22" t="s">
        <v>1225</v>
      </c>
      <c r="M249" s="22" t="s">
        <v>1226</v>
      </c>
      <c r="N249" s="22" t="s">
        <v>130</v>
      </c>
      <c r="O249" s="67" t="s">
        <v>71</v>
      </c>
      <c r="P249" s="24" t="s">
        <v>918</v>
      </c>
      <c r="Q249" s="25">
        <v>38237090</v>
      </c>
      <c r="R249" s="27" t="s">
        <v>665</v>
      </c>
      <c r="S249" s="23" t="s">
        <v>51</v>
      </c>
      <c r="T249" s="23" t="s">
        <v>52</v>
      </c>
      <c r="U249" s="17">
        <v>2050</v>
      </c>
      <c r="V249" s="28">
        <f t="shared" si="16"/>
        <v>24600</v>
      </c>
      <c r="W249" s="17">
        <v>0</v>
      </c>
      <c r="X249" s="17">
        <v>0</v>
      </c>
      <c r="Y249" s="17">
        <v>0</v>
      </c>
      <c r="Z249" s="29">
        <v>0</v>
      </c>
      <c r="AA249" s="17" t="s">
        <v>53</v>
      </c>
      <c r="AB249" s="30">
        <f t="shared" si="12"/>
        <v>24600</v>
      </c>
      <c r="AC249" s="31">
        <f>VLOOKUP(D249,'[1]EPGC pivot'!E:Y,21,0)</f>
        <v>66.349999999999994</v>
      </c>
      <c r="AD249" s="52">
        <v>1632209.9999999998</v>
      </c>
      <c r="AE249" s="17">
        <v>8475985</v>
      </c>
      <c r="AF249" s="21" t="s">
        <v>1204</v>
      </c>
      <c r="AG249" s="17" t="s">
        <v>1230</v>
      </c>
      <c r="AH249" s="21">
        <v>42630</v>
      </c>
      <c r="AI249" s="60" t="s">
        <v>1231</v>
      </c>
      <c r="AJ249" s="34">
        <v>24600</v>
      </c>
      <c r="AK249" s="35">
        <v>42579</v>
      </c>
      <c r="AL249" s="24" t="s">
        <v>56</v>
      </c>
    </row>
    <row r="250" spans="1:38" s="16" customFormat="1" ht="15" customHeight="1" x14ac:dyDescent="0.25">
      <c r="A250" s="17">
        <v>249</v>
      </c>
      <c r="B250" s="17" t="s">
        <v>38</v>
      </c>
      <c r="C250" s="17" t="s">
        <v>39</v>
      </c>
      <c r="D250" s="18" t="s">
        <v>1232</v>
      </c>
      <c r="E250" s="19">
        <v>42545</v>
      </c>
      <c r="F250" s="19" t="s">
        <v>895</v>
      </c>
      <c r="G250" s="20" t="s">
        <v>1233</v>
      </c>
      <c r="H250" s="19"/>
      <c r="I250" s="19" t="s">
        <v>59</v>
      </c>
      <c r="J250" s="21" t="s">
        <v>44</v>
      </c>
      <c r="K250" s="21" t="s">
        <v>45</v>
      </c>
      <c r="L250" s="22" t="s">
        <v>1234</v>
      </c>
      <c r="M250" s="22" t="s">
        <v>613</v>
      </c>
      <c r="N250" s="22" t="s">
        <v>130</v>
      </c>
      <c r="O250" s="67" t="s">
        <v>63</v>
      </c>
      <c r="P250" s="24" t="s">
        <v>1235</v>
      </c>
      <c r="Q250" s="25">
        <v>38231200</v>
      </c>
      <c r="R250" s="27" t="s">
        <v>1236</v>
      </c>
      <c r="S250" s="23" t="s">
        <v>51</v>
      </c>
      <c r="T250" s="23" t="s">
        <v>52</v>
      </c>
      <c r="U250" s="17">
        <v>910</v>
      </c>
      <c r="V250" s="28">
        <f t="shared" si="16"/>
        <v>17863.3</v>
      </c>
      <c r="W250" s="17">
        <v>5.89</v>
      </c>
      <c r="X250" s="17">
        <v>450</v>
      </c>
      <c r="Y250" s="17">
        <v>0</v>
      </c>
      <c r="Z250" s="29">
        <v>157.04</v>
      </c>
      <c r="AA250" s="17" t="s">
        <v>53</v>
      </c>
      <c r="AB250" s="30">
        <f t="shared" si="12"/>
        <v>17407.41</v>
      </c>
      <c r="AC250" s="31">
        <f>VLOOKUP(D250,'[1]EPGC pivot'!E:Y,21,0)</f>
        <v>66.349999999999994</v>
      </c>
      <c r="AD250" s="52">
        <v>1154981.6534999998</v>
      </c>
      <c r="AE250" s="17">
        <v>8475924</v>
      </c>
      <c r="AF250" s="21" t="s">
        <v>1204</v>
      </c>
      <c r="AG250" s="17" t="s">
        <v>1237</v>
      </c>
      <c r="AH250" s="21">
        <v>42630</v>
      </c>
      <c r="AI250" s="33" t="s">
        <v>1238</v>
      </c>
      <c r="AJ250" s="34">
        <v>17863.3</v>
      </c>
      <c r="AK250" s="35">
        <v>42593</v>
      </c>
      <c r="AL250" s="24" t="s">
        <v>56</v>
      </c>
    </row>
    <row r="251" spans="1:38" s="16" customFormat="1" ht="15" customHeight="1" x14ac:dyDescent="0.25">
      <c r="A251" s="17">
        <v>250</v>
      </c>
      <c r="B251" s="17" t="s">
        <v>38</v>
      </c>
      <c r="C251" s="17" t="s">
        <v>39</v>
      </c>
      <c r="D251" s="18" t="s">
        <v>1239</v>
      </c>
      <c r="E251" s="19">
        <v>42546</v>
      </c>
      <c r="F251" s="19" t="s">
        <v>895</v>
      </c>
      <c r="G251" s="20" t="s">
        <v>1233</v>
      </c>
      <c r="H251" s="19"/>
      <c r="I251" s="19" t="s">
        <v>59</v>
      </c>
      <c r="J251" s="21" t="s">
        <v>44</v>
      </c>
      <c r="K251" s="21" t="s">
        <v>45</v>
      </c>
      <c r="L251" s="22" t="s">
        <v>1234</v>
      </c>
      <c r="M251" s="22" t="s">
        <v>613</v>
      </c>
      <c r="N251" s="22" t="s">
        <v>130</v>
      </c>
      <c r="O251" s="67" t="s">
        <v>63</v>
      </c>
      <c r="P251" s="24" t="s">
        <v>1235</v>
      </c>
      <c r="Q251" s="25">
        <v>38231200</v>
      </c>
      <c r="R251" s="27" t="s">
        <v>1240</v>
      </c>
      <c r="S251" s="23" t="s">
        <v>51</v>
      </c>
      <c r="T251" s="23" t="s">
        <v>52</v>
      </c>
      <c r="U251" s="17">
        <v>910</v>
      </c>
      <c r="V251" s="28">
        <f t="shared" si="16"/>
        <v>18136.3</v>
      </c>
      <c r="W251" s="17">
        <v>5.89</v>
      </c>
      <c r="X251" s="17">
        <v>450</v>
      </c>
      <c r="Y251" s="17">
        <v>0</v>
      </c>
      <c r="Z251" s="29">
        <v>157.44</v>
      </c>
      <c r="AA251" s="17" t="s">
        <v>53</v>
      </c>
      <c r="AB251" s="30">
        <f t="shared" si="12"/>
        <v>17680.41</v>
      </c>
      <c r="AC251" s="31">
        <f>VLOOKUP(D251,'[1]EPGC pivot'!E:Y,21,0)</f>
        <v>66.349999999999994</v>
      </c>
      <c r="AD251" s="52">
        <v>1173095.2034999998</v>
      </c>
      <c r="AE251" s="17">
        <v>8485024</v>
      </c>
      <c r="AF251" s="21" t="s">
        <v>1241</v>
      </c>
      <c r="AG251" s="17" t="s">
        <v>1242</v>
      </c>
      <c r="AH251" s="21">
        <v>42630</v>
      </c>
      <c r="AI251" s="33" t="s">
        <v>1238</v>
      </c>
      <c r="AJ251" s="34">
        <v>18136.3</v>
      </c>
      <c r="AK251" s="35">
        <v>42593</v>
      </c>
      <c r="AL251" s="24" t="s">
        <v>56</v>
      </c>
    </row>
    <row r="252" spans="1:38" s="16" customFormat="1" ht="15" customHeight="1" x14ac:dyDescent="0.25">
      <c r="A252" s="17">
        <v>251</v>
      </c>
      <c r="B252" s="17" t="s">
        <v>38</v>
      </c>
      <c r="C252" s="17" t="s">
        <v>39</v>
      </c>
      <c r="D252" s="18" t="s">
        <v>1243</v>
      </c>
      <c r="E252" s="19">
        <v>42548</v>
      </c>
      <c r="F252" s="19" t="s">
        <v>895</v>
      </c>
      <c r="G252" s="20">
        <v>9103750219</v>
      </c>
      <c r="H252" s="19"/>
      <c r="I252" s="19" t="s">
        <v>59</v>
      </c>
      <c r="J252" s="21" t="s">
        <v>44</v>
      </c>
      <c r="K252" s="21" t="s">
        <v>45</v>
      </c>
      <c r="L252" s="22" t="s">
        <v>549</v>
      </c>
      <c r="M252" s="22" t="s">
        <v>629</v>
      </c>
      <c r="N252" s="22" t="s">
        <v>137</v>
      </c>
      <c r="O252" s="67" t="s">
        <v>49</v>
      </c>
      <c r="P252" s="24" t="s">
        <v>551</v>
      </c>
      <c r="Q252" s="25">
        <v>38237090</v>
      </c>
      <c r="R252" s="27" t="s">
        <v>630</v>
      </c>
      <c r="S252" s="23" t="s">
        <v>51</v>
      </c>
      <c r="T252" s="23" t="s">
        <v>52</v>
      </c>
      <c r="U252" s="17">
        <v>1321</v>
      </c>
      <c r="V252" s="28">
        <f t="shared" si="16"/>
        <v>31704</v>
      </c>
      <c r="W252" s="17">
        <v>0</v>
      </c>
      <c r="X252" s="17">
        <v>600</v>
      </c>
      <c r="Y252" s="17">
        <v>0</v>
      </c>
      <c r="Z252" s="29">
        <v>0</v>
      </c>
      <c r="AA252" s="17" t="s">
        <v>53</v>
      </c>
      <c r="AB252" s="30">
        <f t="shared" si="12"/>
        <v>31104</v>
      </c>
      <c r="AC252" s="31">
        <v>66.349999999999994</v>
      </c>
      <c r="AD252" s="52">
        <v>2063750.4</v>
      </c>
      <c r="AE252" s="53">
        <v>8513860</v>
      </c>
      <c r="AF252" s="21" t="s">
        <v>763</v>
      </c>
      <c r="AG252" s="57" t="s">
        <v>1244</v>
      </c>
      <c r="AH252" s="57">
        <v>42783</v>
      </c>
      <c r="AI252" s="57" t="s">
        <v>1245</v>
      </c>
      <c r="AJ252" s="34">
        <v>31704</v>
      </c>
      <c r="AK252" s="57">
        <v>42612</v>
      </c>
      <c r="AL252" s="24" t="s">
        <v>56</v>
      </c>
    </row>
    <row r="253" spans="1:38" s="16" customFormat="1" ht="15" customHeight="1" x14ac:dyDescent="0.25">
      <c r="A253" s="17">
        <v>252</v>
      </c>
      <c r="B253" s="17" t="s">
        <v>38</v>
      </c>
      <c r="C253" s="17" t="s">
        <v>39</v>
      </c>
      <c r="D253" s="18" t="s">
        <v>1246</v>
      </c>
      <c r="E253" s="19">
        <v>42548</v>
      </c>
      <c r="F253" s="19" t="s">
        <v>895</v>
      </c>
      <c r="G253" s="20">
        <v>9103750221</v>
      </c>
      <c r="H253" s="19"/>
      <c r="I253" s="19" t="s">
        <v>59</v>
      </c>
      <c r="J253" s="21" t="s">
        <v>44</v>
      </c>
      <c r="K253" s="21" t="s">
        <v>45</v>
      </c>
      <c r="L253" s="22" t="s">
        <v>1247</v>
      </c>
      <c r="M253" s="22" t="s">
        <v>1248</v>
      </c>
      <c r="N253" s="22" t="s">
        <v>62</v>
      </c>
      <c r="O253" s="67" t="s">
        <v>1249</v>
      </c>
      <c r="P253" s="24" t="s">
        <v>573</v>
      </c>
      <c r="Q253" s="25">
        <v>38237090</v>
      </c>
      <c r="R253" s="27" t="s">
        <v>1250</v>
      </c>
      <c r="S253" s="23" t="s">
        <v>51</v>
      </c>
      <c r="T253" s="23" t="s">
        <v>52</v>
      </c>
      <c r="U253" s="17">
        <v>3668.9999999999995</v>
      </c>
      <c r="V253" s="28">
        <f t="shared" si="16"/>
        <v>30819.599999999999</v>
      </c>
      <c r="W253" s="17">
        <v>0</v>
      </c>
      <c r="X253" s="17">
        <v>350</v>
      </c>
      <c r="Y253" s="17">
        <v>0</v>
      </c>
      <c r="Z253" s="29">
        <v>0</v>
      </c>
      <c r="AA253" s="17" t="s">
        <v>53</v>
      </c>
      <c r="AB253" s="30">
        <f t="shared" si="12"/>
        <v>30469.599999999999</v>
      </c>
      <c r="AC253" s="31">
        <f>VLOOKUP(D253,'[1]EPGC pivot'!E:Y,21,0)</f>
        <v>66.349999999999994</v>
      </c>
      <c r="AD253" s="52">
        <v>2021657.9599999997</v>
      </c>
      <c r="AE253" s="17">
        <v>8513872</v>
      </c>
      <c r="AF253" s="21" t="s">
        <v>763</v>
      </c>
      <c r="AG253" s="17" t="s">
        <v>1251</v>
      </c>
      <c r="AH253" s="21">
        <v>42738</v>
      </c>
      <c r="AI253" s="21" t="s">
        <v>1252</v>
      </c>
      <c r="AJ253" s="29">
        <v>30819.599999999999</v>
      </c>
      <c r="AK253" s="21">
        <v>42657</v>
      </c>
      <c r="AL253" s="24" t="s">
        <v>56</v>
      </c>
    </row>
    <row r="254" spans="1:38" s="16" customFormat="1" ht="15" customHeight="1" x14ac:dyDescent="0.25">
      <c r="A254" s="17">
        <v>253</v>
      </c>
      <c r="B254" s="17" t="s">
        <v>38</v>
      </c>
      <c r="C254" s="17" t="s">
        <v>39</v>
      </c>
      <c r="D254" s="18" t="s">
        <v>1253</v>
      </c>
      <c r="E254" s="19">
        <v>42548</v>
      </c>
      <c r="F254" s="19" t="s">
        <v>895</v>
      </c>
      <c r="G254" s="20">
        <v>9103750220</v>
      </c>
      <c r="H254" s="19"/>
      <c r="I254" s="19" t="s">
        <v>59</v>
      </c>
      <c r="J254" s="21" t="s">
        <v>44</v>
      </c>
      <c r="K254" s="21" t="s">
        <v>45</v>
      </c>
      <c r="L254" s="22" t="s">
        <v>1254</v>
      </c>
      <c r="M254" s="22" t="s">
        <v>1255</v>
      </c>
      <c r="N254" s="22" t="s">
        <v>171</v>
      </c>
      <c r="O254" s="67" t="s">
        <v>63</v>
      </c>
      <c r="P254" s="22" t="s">
        <v>1256</v>
      </c>
      <c r="Q254" s="25">
        <v>29159090</v>
      </c>
      <c r="R254" s="27" t="s">
        <v>1257</v>
      </c>
      <c r="S254" s="23" t="s">
        <v>51</v>
      </c>
      <c r="T254" s="23" t="s">
        <v>321</v>
      </c>
      <c r="U254" s="17">
        <v>2849</v>
      </c>
      <c r="V254" s="28">
        <f t="shared" si="16"/>
        <v>280227.64</v>
      </c>
      <c r="W254" s="17">
        <v>92.48</v>
      </c>
      <c r="X254" s="17">
        <v>11385.75</v>
      </c>
      <c r="Y254" s="17">
        <v>0</v>
      </c>
      <c r="Z254" s="29">
        <v>5205.21</v>
      </c>
      <c r="AA254" s="17" t="s">
        <v>53</v>
      </c>
      <c r="AB254" s="30">
        <f t="shared" si="12"/>
        <v>268749.41000000003</v>
      </c>
      <c r="AC254" s="31">
        <f>VLOOKUP(D254,'[1]EPGC pivot'!E:Y,21,0)</f>
        <v>74.3</v>
      </c>
      <c r="AD254" s="52">
        <v>19968081.163000003</v>
      </c>
      <c r="AE254" s="17">
        <v>8521998</v>
      </c>
      <c r="AF254" s="21" t="s">
        <v>763</v>
      </c>
      <c r="AG254" s="17" t="s">
        <v>1258</v>
      </c>
      <c r="AH254" s="21">
        <v>42738</v>
      </c>
      <c r="AI254" s="33" t="s">
        <v>1259</v>
      </c>
      <c r="AJ254" s="34">
        <v>280227.64</v>
      </c>
      <c r="AK254" s="35">
        <v>42648</v>
      </c>
      <c r="AL254" s="24" t="s">
        <v>56</v>
      </c>
    </row>
    <row r="255" spans="1:38" s="16" customFormat="1" ht="15" customHeight="1" x14ac:dyDescent="0.25">
      <c r="A255" s="17">
        <v>254</v>
      </c>
      <c r="B255" s="17" t="s">
        <v>38</v>
      </c>
      <c r="C255" s="17" t="s">
        <v>39</v>
      </c>
      <c r="D255" s="18" t="s">
        <v>1260</v>
      </c>
      <c r="E255" s="17" t="s">
        <v>147</v>
      </c>
      <c r="F255" s="19" t="s">
        <v>895</v>
      </c>
      <c r="G255" s="20" t="s">
        <v>147</v>
      </c>
      <c r="H255" s="19"/>
      <c r="I255" s="19" t="s">
        <v>59</v>
      </c>
      <c r="J255" s="21" t="s">
        <v>44</v>
      </c>
      <c r="K255" s="21" t="s">
        <v>446</v>
      </c>
      <c r="L255" s="22"/>
      <c r="M255" s="48" t="s">
        <v>447</v>
      </c>
      <c r="N255" s="22"/>
      <c r="O255" s="23"/>
      <c r="P255" s="22"/>
      <c r="Q255" s="25"/>
      <c r="R255" s="27"/>
      <c r="S255" s="23"/>
      <c r="T255" s="23"/>
      <c r="U255" s="17"/>
      <c r="V255" s="28">
        <f t="shared" ref="V255" si="17">R255*U255</f>
        <v>0</v>
      </c>
      <c r="W255" s="17"/>
      <c r="X255" s="17"/>
      <c r="Y255" s="17"/>
      <c r="Z255" s="29"/>
      <c r="AA255" s="17"/>
      <c r="AB255" s="30">
        <f t="shared" si="12"/>
        <v>0</v>
      </c>
      <c r="AC255" s="31"/>
      <c r="AD255" s="32"/>
      <c r="AE255" s="17" t="s">
        <v>147</v>
      </c>
      <c r="AF255" s="21"/>
      <c r="AG255" s="17" t="s">
        <v>147</v>
      </c>
      <c r="AH255" s="21"/>
      <c r="AI255" s="33"/>
      <c r="AJ255" s="34"/>
      <c r="AK255" s="35"/>
      <c r="AL255" s="24" t="s">
        <v>147</v>
      </c>
    </row>
    <row r="256" spans="1:38" s="16" customFormat="1" ht="15" customHeight="1" x14ac:dyDescent="0.25">
      <c r="A256" s="17">
        <v>255</v>
      </c>
      <c r="B256" s="17" t="s">
        <v>38</v>
      </c>
      <c r="C256" s="17" t="s">
        <v>39</v>
      </c>
      <c r="D256" s="18" t="s">
        <v>1261</v>
      </c>
      <c r="E256" s="19">
        <v>42549</v>
      </c>
      <c r="F256" s="19" t="s">
        <v>895</v>
      </c>
      <c r="G256" s="20">
        <v>9103750226</v>
      </c>
      <c r="H256" s="19"/>
      <c r="I256" s="19" t="s">
        <v>59</v>
      </c>
      <c r="J256" s="21" t="s">
        <v>44</v>
      </c>
      <c r="K256" s="21" t="s">
        <v>45</v>
      </c>
      <c r="L256" s="22" t="s">
        <v>60</v>
      </c>
      <c r="M256" s="22" t="s">
        <v>61</v>
      </c>
      <c r="N256" s="22" t="s">
        <v>62</v>
      </c>
      <c r="O256" s="67" t="s">
        <v>63</v>
      </c>
      <c r="P256" s="22" t="s">
        <v>544</v>
      </c>
      <c r="Q256" s="25">
        <v>38237090</v>
      </c>
      <c r="R256" s="27" t="s">
        <v>634</v>
      </c>
      <c r="S256" s="23" t="s">
        <v>51</v>
      </c>
      <c r="T256" s="23" t="s">
        <v>52</v>
      </c>
      <c r="U256" s="17">
        <v>1411</v>
      </c>
      <c r="V256" s="28">
        <f t="shared" ref="V256:V261" si="18">U256*R256</f>
        <v>25595.54</v>
      </c>
      <c r="W256" s="17">
        <v>8.4499999999999993</v>
      </c>
      <c r="X256" s="17">
        <v>1600</v>
      </c>
      <c r="Y256" s="17">
        <v>0</v>
      </c>
      <c r="Z256" s="29">
        <v>0</v>
      </c>
      <c r="AA256" s="17" t="s">
        <v>53</v>
      </c>
      <c r="AB256" s="30">
        <f t="shared" si="12"/>
        <v>23987.09</v>
      </c>
      <c r="AC256" s="31">
        <f>VLOOKUP(D256,'[1]EPGC pivot'!E:Y,21,0)</f>
        <v>66.349999999999994</v>
      </c>
      <c r="AD256" s="69">
        <v>1591543.4214999999</v>
      </c>
      <c r="AE256" s="23">
        <v>8543758</v>
      </c>
      <c r="AF256" s="19" t="s">
        <v>1262</v>
      </c>
      <c r="AG256" s="23" t="s">
        <v>1263</v>
      </c>
      <c r="AH256" s="19">
        <v>42630</v>
      </c>
      <c r="AI256" s="33" t="s">
        <v>1264</v>
      </c>
      <c r="AJ256" s="34">
        <v>25595.54</v>
      </c>
      <c r="AK256" s="19">
        <v>42593</v>
      </c>
      <c r="AL256" s="24" t="s">
        <v>56</v>
      </c>
    </row>
    <row r="257" spans="1:38" s="16" customFormat="1" ht="15" customHeight="1" x14ac:dyDescent="0.25">
      <c r="A257" s="17">
        <v>256</v>
      </c>
      <c r="B257" s="17" t="s">
        <v>38</v>
      </c>
      <c r="C257" s="17" t="s">
        <v>39</v>
      </c>
      <c r="D257" s="18" t="s">
        <v>1265</v>
      </c>
      <c r="E257" s="19">
        <v>42549</v>
      </c>
      <c r="F257" s="19" t="s">
        <v>895</v>
      </c>
      <c r="G257" s="20" t="s">
        <v>1266</v>
      </c>
      <c r="H257" s="19"/>
      <c r="I257" s="19" t="s">
        <v>59</v>
      </c>
      <c r="J257" s="21" t="s">
        <v>44</v>
      </c>
      <c r="K257" s="21" t="s">
        <v>45</v>
      </c>
      <c r="L257" s="22" t="s">
        <v>1267</v>
      </c>
      <c r="M257" s="22" t="s">
        <v>650</v>
      </c>
      <c r="N257" s="22" t="s">
        <v>95</v>
      </c>
      <c r="O257" s="67" t="s">
        <v>63</v>
      </c>
      <c r="P257" s="22" t="s">
        <v>103</v>
      </c>
      <c r="Q257" s="25">
        <v>29157010</v>
      </c>
      <c r="R257" s="27" t="s">
        <v>1268</v>
      </c>
      <c r="S257" s="23" t="s">
        <v>51</v>
      </c>
      <c r="T257" s="23" t="s">
        <v>52</v>
      </c>
      <c r="U257" s="17">
        <v>735.6</v>
      </c>
      <c r="V257" s="28">
        <f t="shared" si="18"/>
        <v>28504.5</v>
      </c>
      <c r="W257" s="17">
        <v>9.41</v>
      </c>
      <c r="X257" s="17">
        <v>700</v>
      </c>
      <c r="Y257" s="17">
        <v>0</v>
      </c>
      <c r="Z257" s="29">
        <v>0</v>
      </c>
      <c r="AA257" s="17" t="s">
        <v>53</v>
      </c>
      <c r="AB257" s="30">
        <f t="shared" si="12"/>
        <v>27795.09</v>
      </c>
      <c r="AC257" s="31">
        <f>VLOOKUP(D257,'[1]EPGC pivot'!E:Y,21,0)</f>
        <v>66.349999999999994</v>
      </c>
      <c r="AD257" s="69">
        <v>1844204.2214999998</v>
      </c>
      <c r="AE257" s="23">
        <v>8543800</v>
      </c>
      <c r="AF257" s="19" t="s">
        <v>1262</v>
      </c>
      <c r="AG257" s="17" t="s">
        <v>652</v>
      </c>
      <c r="AH257" s="19"/>
      <c r="AI257" s="33" t="s">
        <v>1269</v>
      </c>
      <c r="AJ257" s="70"/>
      <c r="AK257" s="19"/>
      <c r="AL257" s="24" t="s">
        <v>211</v>
      </c>
    </row>
    <row r="258" spans="1:38" s="16" customFormat="1" ht="15" customHeight="1" x14ac:dyDescent="0.25">
      <c r="A258" s="17">
        <v>257</v>
      </c>
      <c r="B258" s="17" t="s">
        <v>38</v>
      </c>
      <c r="C258" s="17" t="s">
        <v>39</v>
      </c>
      <c r="D258" s="18" t="s">
        <v>1270</v>
      </c>
      <c r="E258" s="19">
        <v>42550</v>
      </c>
      <c r="F258" s="19" t="s">
        <v>895</v>
      </c>
      <c r="G258" s="20">
        <v>9103750227</v>
      </c>
      <c r="H258" s="19">
        <v>42553</v>
      </c>
      <c r="I258" s="19" t="s">
        <v>59</v>
      </c>
      <c r="J258" s="21" t="s">
        <v>44</v>
      </c>
      <c r="K258" s="21" t="s">
        <v>45</v>
      </c>
      <c r="L258" s="22" t="s">
        <v>943</v>
      </c>
      <c r="M258" s="22" t="s">
        <v>1271</v>
      </c>
      <c r="N258" s="22" t="s">
        <v>95</v>
      </c>
      <c r="O258" s="67" t="s">
        <v>63</v>
      </c>
      <c r="P258" s="24" t="s">
        <v>1272</v>
      </c>
      <c r="Q258" s="25" t="s">
        <v>1273</v>
      </c>
      <c r="R258" s="27" t="s">
        <v>707</v>
      </c>
      <c r="S258" s="23" t="s">
        <v>51</v>
      </c>
      <c r="T258" s="23" t="s">
        <v>52</v>
      </c>
      <c r="U258" s="17">
        <v>1375</v>
      </c>
      <c r="V258" s="28">
        <f t="shared" si="18"/>
        <v>22000</v>
      </c>
      <c r="W258" s="17">
        <v>7.26</v>
      </c>
      <c r="X258" s="17">
        <v>360</v>
      </c>
      <c r="Y258" s="17">
        <v>0</v>
      </c>
      <c r="Z258" s="29">
        <v>0</v>
      </c>
      <c r="AA258" s="17" t="s">
        <v>53</v>
      </c>
      <c r="AB258" s="30">
        <f t="shared" ref="AB258:AB321" si="19">V258-W258-X258-Y258</f>
        <v>21632.74</v>
      </c>
      <c r="AC258" s="31">
        <f>VLOOKUP(D258,'[1]EPGC pivot'!E:Y,21,0)</f>
        <v>66.349999999999994</v>
      </c>
      <c r="AD258" s="69">
        <v>1435332.2989999999</v>
      </c>
      <c r="AE258" s="23">
        <v>8567368</v>
      </c>
      <c r="AF258" s="19" t="s">
        <v>1274</v>
      </c>
      <c r="AG258" s="17" t="s">
        <v>1275</v>
      </c>
      <c r="AH258" s="21">
        <v>42738</v>
      </c>
      <c r="AI258" s="21" t="s">
        <v>1276</v>
      </c>
      <c r="AJ258" s="29">
        <v>22000</v>
      </c>
      <c r="AK258" s="71">
        <v>42640</v>
      </c>
      <c r="AL258" s="24" t="s">
        <v>56</v>
      </c>
    </row>
    <row r="259" spans="1:38" s="16" customFormat="1" ht="15" customHeight="1" x14ac:dyDescent="0.25">
      <c r="A259" s="17">
        <v>258</v>
      </c>
      <c r="B259" s="17" t="s">
        <v>38</v>
      </c>
      <c r="C259" s="17" t="s">
        <v>39</v>
      </c>
      <c r="D259" s="18" t="s">
        <v>1277</v>
      </c>
      <c r="E259" s="19">
        <v>42550</v>
      </c>
      <c r="F259" s="19" t="s">
        <v>895</v>
      </c>
      <c r="G259" s="20">
        <v>9103750228</v>
      </c>
      <c r="H259" s="19"/>
      <c r="I259" s="19" t="s">
        <v>59</v>
      </c>
      <c r="J259" s="21" t="s">
        <v>44</v>
      </c>
      <c r="K259" s="21" t="s">
        <v>45</v>
      </c>
      <c r="L259" s="22" t="s">
        <v>504</v>
      </c>
      <c r="M259" s="22" t="s">
        <v>121</v>
      </c>
      <c r="N259" s="22" t="s">
        <v>130</v>
      </c>
      <c r="O259" s="67" t="s">
        <v>71</v>
      </c>
      <c r="P259" s="22" t="s">
        <v>918</v>
      </c>
      <c r="Q259" s="25">
        <v>38237090</v>
      </c>
      <c r="R259" s="27" t="s">
        <v>1097</v>
      </c>
      <c r="S259" s="23" t="s">
        <v>51</v>
      </c>
      <c r="T259" s="23" t="s">
        <v>52</v>
      </c>
      <c r="U259" s="17">
        <v>1350</v>
      </c>
      <c r="V259" s="28">
        <f t="shared" si="18"/>
        <v>64800</v>
      </c>
      <c r="W259" s="17">
        <v>0</v>
      </c>
      <c r="X259" s="17">
        <v>0</v>
      </c>
      <c r="Y259" s="17">
        <v>0</v>
      </c>
      <c r="Z259" s="29">
        <v>0</v>
      </c>
      <c r="AA259" s="17" t="s">
        <v>53</v>
      </c>
      <c r="AB259" s="30">
        <f t="shared" si="19"/>
        <v>64800</v>
      </c>
      <c r="AC259" s="31">
        <f>VLOOKUP(D259,'[1]EPGC pivot'!E:Y,21,0)</f>
        <v>66.349999999999994</v>
      </c>
      <c r="AD259" s="69">
        <v>4299480</v>
      </c>
      <c r="AE259" s="72">
        <v>8567411</v>
      </c>
      <c r="AF259" s="19" t="s">
        <v>1274</v>
      </c>
      <c r="AG259" s="17" t="s">
        <v>1278</v>
      </c>
      <c r="AH259" s="21">
        <v>42738</v>
      </c>
      <c r="AI259" s="21" t="s">
        <v>1279</v>
      </c>
      <c r="AJ259" s="29">
        <v>64800</v>
      </c>
      <c r="AK259" s="21">
        <v>42576</v>
      </c>
      <c r="AL259" s="24" t="s">
        <v>56</v>
      </c>
    </row>
    <row r="260" spans="1:38" s="16" customFormat="1" ht="15" customHeight="1" x14ac:dyDescent="0.25">
      <c r="A260" s="17">
        <v>259</v>
      </c>
      <c r="B260" s="17" t="s">
        <v>38</v>
      </c>
      <c r="C260" s="17" t="s">
        <v>39</v>
      </c>
      <c r="D260" s="18" t="s">
        <v>1280</v>
      </c>
      <c r="E260" s="19">
        <v>42550</v>
      </c>
      <c r="F260" s="19" t="s">
        <v>895</v>
      </c>
      <c r="G260" s="20" t="s">
        <v>1266</v>
      </c>
      <c r="H260" s="19"/>
      <c r="I260" s="19" t="s">
        <v>59</v>
      </c>
      <c r="J260" s="21" t="s">
        <v>44</v>
      </c>
      <c r="K260" s="21" t="s">
        <v>45</v>
      </c>
      <c r="L260" s="22" t="s">
        <v>1267</v>
      </c>
      <c r="M260" s="22" t="s">
        <v>650</v>
      </c>
      <c r="N260" s="22" t="s">
        <v>95</v>
      </c>
      <c r="O260" s="67" t="s">
        <v>63</v>
      </c>
      <c r="P260" s="22" t="s">
        <v>103</v>
      </c>
      <c r="Q260" s="25">
        <v>29157010</v>
      </c>
      <c r="R260" s="27" t="s">
        <v>1281</v>
      </c>
      <c r="S260" s="23" t="s">
        <v>51</v>
      </c>
      <c r="T260" s="23" t="s">
        <v>52</v>
      </c>
      <c r="U260" s="17">
        <v>735.59993078387265</v>
      </c>
      <c r="V260" s="28">
        <f t="shared" si="18"/>
        <v>42510.32</v>
      </c>
      <c r="W260" s="17">
        <v>14.03</v>
      </c>
      <c r="X260" s="17">
        <v>1050</v>
      </c>
      <c r="Y260" s="17">
        <v>0</v>
      </c>
      <c r="Z260" s="29">
        <v>0</v>
      </c>
      <c r="AA260" s="17" t="s">
        <v>53</v>
      </c>
      <c r="AB260" s="30">
        <f t="shared" si="19"/>
        <v>41446.29</v>
      </c>
      <c r="AC260" s="31">
        <f>VLOOKUP(D260,'[1]EPGC pivot'!E:Y,21,0)</f>
        <v>66.349999999999994</v>
      </c>
      <c r="AD260" s="69">
        <v>2749961.3414999996</v>
      </c>
      <c r="AE260" s="23">
        <v>8568467</v>
      </c>
      <c r="AF260" s="19" t="s">
        <v>1274</v>
      </c>
      <c r="AG260" s="17" t="s">
        <v>652</v>
      </c>
      <c r="AH260" s="19"/>
      <c r="AI260" s="33" t="s">
        <v>1269</v>
      </c>
      <c r="AJ260" s="70"/>
      <c r="AK260" s="19"/>
      <c r="AL260" s="24" t="s">
        <v>1282</v>
      </c>
    </row>
    <row r="261" spans="1:38" s="16" customFormat="1" ht="15" customHeight="1" x14ac:dyDescent="0.25">
      <c r="A261" s="17">
        <v>260</v>
      </c>
      <c r="B261" s="17" t="s">
        <v>38</v>
      </c>
      <c r="C261" s="17" t="s">
        <v>39</v>
      </c>
      <c r="D261" s="18" t="s">
        <v>1283</v>
      </c>
      <c r="E261" s="19">
        <v>42550</v>
      </c>
      <c r="F261" s="19" t="s">
        <v>895</v>
      </c>
      <c r="G261" s="20">
        <v>9103750229</v>
      </c>
      <c r="H261" s="19"/>
      <c r="I261" s="19" t="s">
        <v>59</v>
      </c>
      <c r="J261" s="21" t="s">
        <v>44</v>
      </c>
      <c r="K261" s="21" t="s">
        <v>45</v>
      </c>
      <c r="L261" s="22" t="s">
        <v>60</v>
      </c>
      <c r="M261" s="22" t="s">
        <v>61</v>
      </c>
      <c r="N261" s="22" t="s">
        <v>62</v>
      </c>
      <c r="O261" s="67" t="s">
        <v>63</v>
      </c>
      <c r="P261" s="22" t="s">
        <v>544</v>
      </c>
      <c r="Q261" s="25">
        <v>38237090</v>
      </c>
      <c r="R261" s="27" t="s">
        <v>634</v>
      </c>
      <c r="S261" s="23" t="s">
        <v>51</v>
      </c>
      <c r="T261" s="23" t="s">
        <v>52</v>
      </c>
      <c r="U261" s="17">
        <v>1380</v>
      </c>
      <c r="V261" s="28">
        <f t="shared" si="18"/>
        <v>25033.200000000001</v>
      </c>
      <c r="W261" s="17">
        <v>8.26</v>
      </c>
      <c r="X261" s="17">
        <v>900</v>
      </c>
      <c r="Y261" s="17">
        <v>0</v>
      </c>
      <c r="Z261" s="29">
        <v>0</v>
      </c>
      <c r="AA261" s="17" t="s">
        <v>53</v>
      </c>
      <c r="AB261" s="30">
        <f t="shared" si="19"/>
        <v>24124.940000000002</v>
      </c>
      <c r="AC261" s="31">
        <f>VLOOKUP(D261,'[1]EPGC pivot'!E:Y,21,0)</f>
        <v>66.349999999999994</v>
      </c>
      <c r="AD261" s="69">
        <v>1600689.7690000001</v>
      </c>
      <c r="AE261" s="41">
        <v>8572986</v>
      </c>
      <c r="AF261" s="21" t="s">
        <v>1274</v>
      </c>
      <c r="AG261" s="23" t="s">
        <v>1284</v>
      </c>
      <c r="AH261" s="19">
        <v>42630</v>
      </c>
      <c r="AI261" s="33" t="s">
        <v>1285</v>
      </c>
      <c r="AJ261" s="70">
        <v>25033.200000000001</v>
      </c>
      <c r="AK261" s="19">
        <v>42593</v>
      </c>
      <c r="AL261" s="24" t="s">
        <v>56</v>
      </c>
    </row>
    <row r="262" spans="1:38" s="16" customFormat="1" ht="15" customHeight="1" x14ac:dyDescent="0.25">
      <c r="A262" s="17">
        <v>261</v>
      </c>
      <c r="B262" s="17" t="s">
        <v>38</v>
      </c>
      <c r="C262" s="17" t="s">
        <v>39</v>
      </c>
      <c r="D262" s="18" t="s">
        <v>1286</v>
      </c>
      <c r="E262" s="24" t="s">
        <v>147</v>
      </c>
      <c r="F262" s="19" t="s">
        <v>895</v>
      </c>
      <c r="G262" s="20" t="s">
        <v>147</v>
      </c>
      <c r="H262" s="19"/>
      <c r="I262" s="19" t="s">
        <v>59</v>
      </c>
      <c r="J262" s="21" t="s">
        <v>44</v>
      </c>
      <c r="K262" s="21" t="s">
        <v>446</v>
      </c>
      <c r="L262" s="22"/>
      <c r="M262" s="48" t="s">
        <v>447</v>
      </c>
      <c r="N262" s="22"/>
      <c r="O262" s="23"/>
      <c r="P262" s="24"/>
      <c r="Q262" s="25"/>
      <c r="R262" s="27"/>
      <c r="S262" s="23"/>
      <c r="T262" s="23"/>
      <c r="U262" s="17"/>
      <c r="V262" s="28">
        <f t="shared" ref="V262" si="20">R262*U262</f>
        <v>0</v>
      </c>
      <c r="W262" s="17"/>
      <c r="X262" s="17"/>
      <c r="Y262" s="17"/>
      <c r="Z262" s="29"/>
      <c r="AA262" s="17"/>
      <c r="AB262" s="30">
        <f t="shared" si="19"/>
        <v>0</v>
      </c>
      <c r="AC262" s="31"/>
      <c r="AD262" s="32"/>
      <c r="AE262" s="17" t="s">
        <v>147</v>
      </c>
      <c r="AF262" s="21"/>
      <c r="AG262" s="17" t="s">
        <v>147</v>
      </c>
      <c r="AH262" s="21"/>
      <c r="AI262" s="33"/>
      <c r="AJ262" s="34"/>
      <c r="AK262" s="35"/>
      <c r="AL262" s="24" t="s">
        <v>147</v>
      </c>
    </row>
    <row r="263" spans="1:38" s="16" customFormat="1" ht="15" customHeight="1" x14ac:dyDescent="0.25">
      <c r="A263" s="17">
        <v>262</v>
      </c>
      <c r="B263" s="17" t="s">
        <v>38</v>
      </c>
      <c r="C263" s="17" t="s">
        <v>39</v>
      </c>
      <c r="D263" s="18" t="s">
        <v>1287</v>
      </c>
      <c r="E263" s="19">
        <v>42551</v>
      </c>
      <c r="F263" s="19" t="s">
        <v>895</v>
      </c>
      <c r="G263" s="20">
        <v>9103750230</v>
      </c>
      <c r="H263" s="19"/>
      <c r="I263" s="19" t="s">
        <v>59</v>
      </c>
      <c r="J263" s="21" t="s">
        <v>44</v>
      </c>
      <c r="K263" s="21" t="s">
        <v>45</v>
      </c>
      <c r="L263" s="22" t="s">
        <v>141</v>
      </c>
      <c r="M263" s="22" t="s">
        <v>374</v>
      </c>
      <c r="N263" s="22" t="s">
        <v>130</v>
      </c>
      <c r="O263" s="67" t="s">
        <v>63</v>
      </c>
      <c r="P263" s="24" t="s">
        <v>918</v>
      </c>
      <c r="Q263" s="25">
        <v>38237090</v>
      </c>
      <c r="R263" s="27" t="s">
        <v>707</v>
      </c>
      <c r="S263" s="23" t="s">
        <v>51</v>
      </c>
      <c r="T263" s="23" t="s">
        <v>52</v>
      </c>
      <c r="U263" s="17">
        <v>1406</v>
      </c>
      <c r="V263" s="28">
        <f>U263*R263</f>
        <v>22496</v>
      </c>
      <c r="W263" s="17">
        <v>7.42</v>
      </c>
      <c r="X263" s="17">
        <v>50</v>
      </c>
      <c r="Y263" s="17">
        <v>0</v>
      </c>
      <c r="Z263" s="29">
        <v>0</v>
      </c>
      <c r="AA263" s="17" t="s">
        <v>53</v>
      </c>
      <c r="AB263" s="30">
        <f t="shared" si="19"/>
        <v>22438.58</v>
      </c>
      <c r="AC263" s="31">
        <f>VLOOKUP(D263,'[1]EPGC pivot'!E:Y,21,0)</f>
        <v>66.349999999999994</v>
      </c>
      <c r="AD263" s="52">
        <v>1488799.7830000001</v>
      </c>
      <c r="AE263" s="41">
        <v>8591833</v>
      </c>
      <c r="AF263" s="21" t="s">
        <v>1179</v>
      </c>
      <c r="AG263" s="17" t="s">
        <v>1288</v>
      </c>
      <c r="AH263" s="21">
        <v>42783</v>
      </c>
      <c r="AI263" s="33" t="s">
        <v>1289</v>
      </c>
      <c r="AJ263" s="34">
        <v>22496</v>
      </c>
      <c r="AK263" s="35">
        <v>42562</v>
      </c>
      <c r="AL263" s="24" t="s">
        <v>56</v>
      </c>
    </row>
    <row r="264" spans="1:38" s="16" customFormat="1" ht="15" customHeight="1" x14ac:dyDescent="0.25">
      <c r="A264" s="17">
        <v>263</v>
      </c>
      <c r="B264" s="17" t="s">
        <v>38</v>
      </c>
      <c r="C264" s="17" t="s">
        <v>39</v>
      </c>
      <c r="D264" s="18" t="s">
        <v>1290</v>
      </c>
      <c r="E264" s="19">
        <v>42551</v>
      </c>
      <c r="F264" s="19" t="s">
        <v>895</v>
      </c>
      <c r="G264" s="20">
        <v>9103750231</v>
      </c>
      <c r="H264" s="19"/>
      <c r="I264" s="19" t="s">
        <v>59</v>
      </c>
      <c r="J264" s="21" t="s">
        <v>44</v>
      </c>
      <c r="K264" s="21" t="s">
        <v>45</v>
      </c>
      <c r="L264" s="22" t="s">
        <v>1291</v>
      </c>
      <c r="M264" s="22" t="s">
        <v>206</v>
      </c>
      <c r="N264" s="22" t="s">
        <v>130</v>
      </c>
      <c r="O264" s="67" t="s">
        <v>49</v>
      </c>
      <c r="P264" s="24" t="s">
        <v>918</v>
      </c>
      <c r="Q264" s="25">
        <v>38237090</v>
      </c>
      <c r="R264" s="27" t="s">
        <v>1097</v>
      </c>
      <c r="S264" s="23" t="s">
        <v>51</v>
      </c>
      <c r="T264" s="23" t="s">
        <v>52</v>
      </c>
      <c r="U264" s="17">
        <v>1315</v>
      </c>
      <c r="V264" s="28">
        <f>U264*R264</f>
        <v>63120</v>
      </c>
      <c r="W264" s="17">
        <v>0</v>
      </c>
      <c r="X264" s="17">
        <v>1660</v>
      </c>
      <c r="Y264" s="17">
        <v>0</v>
      </c>
      <c r="Z264" s="29">
        <v>960</v>
      </c>
      <c r="AA264" s="17" t="s">
        <v>53</v>
      </c>
      <c r="AB264" s="30">
        <f t="shared" si="19"/>
        <v>61460</v>
      </c>
      <c r="AC264" s="31">
        <f>VLOOKUP(D264,'[1]EPGC pivot'!E:Y,21,0)</f>
        <v>66.349999999999994</v>
      </c>
      <c r="AD264" s="52">
        <v>4077870.9999999995</v>
      </c>
      <c r="AE264" s="41">
        <v>8598779</v>
      </c>
      <c r="AF264" s="21" t="s">
        <v>1179</v>
      </c>
      <c r="AG264" s="23" t="s">
        <v>1292</v>
      </c>
      <c r="AH264" s="21">
        <v>42630</v>
      </c>
      <c r="AI264" s="33" t="s">
        <v>1293</v>
      </c>
      <c r="AJ264" s="34">
        <v>63120</v>
      </c>
      <c r="AK264" s="35">
        <v>42591</v>
      </c>
      <c r="AL264" s="24" t="s">
        <v>56</v>
      </c>
    </row>
    <row r="265" spans="1:38" s="16" customFormat="1" ht="15" customHeight="1" x14ac:dyDescent="0.25">
      <c r="A265" s="17">
        <v>264</v>
      </c>
      <c r="B265" s="17" t="s">
        <v>38</v>
      </c>
      <c r="C265" s="17" t="s">
        <v>39</v>
      </c>
      <c r="D265" s="18" t="s">
        <v>1294</v>
      </c>
      <c r="E265" s="19">
        <v>42551</v>
      </c>
      <c r="F265" s="19" t="s">
        <v>895</v>
      </c>
      <c r="G265" s="20" t="s">
        <v>1295</v>
      </c>
      <c r="H265" s="19"/>
      <c r="I265" s="19" t="s">
        <v>59</v>
      </c>
      <c r="J265" s="21" t="s">
        <v>44</v>
      </c>
      <c r="K265" s="21" t="s">
        <v>45</v>
      </c>
      <c r="L265" s="22" t="s">
        <v>1291</v>
      </c>
      <c r="M265" s="22" t="s">
        <v>206</v>
      </c>
      <c r="N265" s="22" t="s">
        <v>130</v>
      </c>
      <c r="O265" s="67" t="s">
        <v>49</v>
      </c>
      <c r="P265" s="24" t="s">
        <v>918</v>
      </c>
      <c r="Q265" s="25">
        <v>38237090</v>
      </c>
      <c r="R265" s="27" t="s">
        <v>1296</v>
      </c>
      <c r="S265" s="23" t="s">
        <v>51</v>
      </c>
      <c r="T265" s="23" t="s">
        <v>52</v>
      </c>
      <c r="U265" s="17">
        <v>1315</v>
      </c>
      <c r="V265" s="28">
        <f>U265*R265</f>
        <v>47340</v>
      </c>
      <c r="W265" s="17">
        <v>0</v>
      </c>
      <c r="X265" s="17">
        <v>1245</v>
      </c>
      <c r="Y265" s="17">
        <v>0</v>
      </c>
      <c r="Z265" s="29">
        <v>720</v>
      </c>
      <c r="AA265" s="17" t="s">
        <v>53</v>
      </c>
      <c r="AB265" s="30">
        <f t="shared" si="19"/>
        <v>46095</v>
      </c>
      <c r="AC265" s="31">
        <f>VLOOKUP(D265,'[1]EPGC pivot'!E:Y,21,0)</f>
        <v>66.349999999999994</v>
      </c>
      <c r="AD265" s="52">
        <v>3058403.2499999995</v>
      </c>
      <c r="AE265" s="41">
        <v>8604516</v>
      </c>
      <c r="AF265" s="21" t="s">
        <v>1297</v>
      </c>
      <c r="AG265" s="23" t="s">
        <v>1298</v>
      </c>
      <c r="AH265" s="21">
        <v>42630</v>
      </c>
      <c r="AI265" s="33" t="s">
        <v>1299</v>
      </c>
      <c r="AJ265" s="34">
        <v>47340</v>
      </c>
      <c r="AK265" s="35">
        <v>42579</v>
      </c>
      <c r="AL265" s="24" t="s">
        <v>56</v>
      </c>
    </row>
    <row r="266" spans="1:38" s="16" customFormat="1" ht="15" customHeight="1" x14ac:dyDescent="0.25">
      <c r="A266" s="17">
        <v>265</v>
      </c>
      <c r="B266" s="17" t="s">
        <v>38</v>
      </c>
      <c r="C266" s="17" t="s">
        <v>39</v>
      </c>
      <c r="D266" s="18" t="s">
        <v>1300</v>
      </c>
      <c r="E266" s="19">
        <v>42551</v>
      </c>
      <c r="F266" s="19" t="s">
        <v>895</v>
      </c>
      <c r="G266" s="20" t="s">
        <v>1266</v>
      </c>
      <c r="H266" s="19"/>
      <c r="I266" s="19" t="s">
        <v>59</v>
      </c>
      <c r="J266" s="21" t="s">
        <v>44</v>
      </c>
      <c r="K266" s="21" t="s">
        <v>45</v>
      </c>
      <c r="L266" s="22" t="s">
        <v>1267</v>
      </c>
      <c r="M266" s="22" t="s">
        <v>650</v>
      </c>
      <c r="N266" s="22" t="s">
        <v>95</v>
      </c>
      <c r="O266" s="67" t="s">
        <v>63</v>
      </c>
      <c r="P266" s="24" t="s">
        <v>103</v>
      </c>
      <c r="Q266" s="25">
        <v>29157010</v>
      </c>
      <c r="R266" s="27" t="s">
        <v>1301</v>
      </c>
      <c r="S266" s="23" t="s">
        <v>51</v>
      </c>
      <c r="T266" s="23" t="s">
        <v>52</v>
      </c>
      <c r="U266" s="17">
        <v>735.5998978027593</v>
      </c>
      <c r="V266" s="28">
        <f>U266*R266</f>
        <v>28791.38</v>
      </c>
      <c r="W266" s="17">
        <v>9.5</v>
      </c>
      <c r="X266" s="17">
        <v>650</v>
      </c>
      <c r="Y266" s="17">
        <v>0</v>
      </c>
      <c r="Z266" s="29">
        <v>0</v>
      </c>
      <c r="AA266" s="17" t="s">
        <v>53</v>
      </c>
      <c r="AB266" s="30">
        <f t="shared" si="19"/>
        <v>28131.88</v>
      </c>
      <c r="AC266" s="31">
        <f>VLOOKUP(D266,'[1]EPGC pivot'!E:Y,21,0)</f>
        <v>66.349999999999994</v>
      </c>
      <c r="AD266" s="52">
        <v>1866550.2379999999</v>
      </c>
      <c r="AE266" s="17">
        <v>8603867</v>
      </c>
      <c r="AF266" s="21" t="s">
        <v>1297</v>
      </c>
      <c r="AG266" s="17" t="s">
        <v>652</v>
      </c>
      <c r="AH266" s="21"/>
      <c r="AI266" s="33" t="s">
        <v>1269</v>
      </c>
      <c r="AJ266" s="34"/>
      <c r="AK266" s="35"/>
      <c r="AL266" s="24" t="s">
        <v>1302</v>
      </c>
    </row>
    <row r="267" spans="1:38" s="16" customFormat="1" ht="15" customHeight="1" x14ac:dyDescent="0.25">
      <c r="A267" s="17">
        <v>266</v>
      </c>
      <c r="B267" s="17" t="s">
        <v>38</v>
      </c>
      <c r="C267" s="17" t="s">
        <v>39</v>
      </c>
      <c r="D267" s="18" t="s">
        <v>1303</v>
      </c>
      <c r="E267" s="19" t="s">
        <v>1297</v>
      </c>
      <c r="F267" s="19" t="s">
        <v>1304</v>
      </c>
      <c r="G267" s="48" t="s">
        <v>1305</v>
      </c>
      <c r="H267" s="19"/>
      <c r="I267" s="19" t="s">
        <v>59</v>
      </c>
      <c r="J267" s="21" t="s">
        <v>44</v>
      </c>
      <c r="K267" s="21" t="s">
        <v>446</v>
      </c>
      <c r="L267" s="22"/>
      <c r="M267" s="48" t="s">
        <v>447</v>
      </c>
      <c r="N267" s="22"/>
      <c r="O267" s="23"/>
      <c r="P267" s="24"/>
      <c r="Q267" s="25"/>
      <c r="R267" s="27"/>
      <c r="S267" s="23"/>
      <c r="T267" s="23"/>
      <c r="U267" s="17"/>
      <c r="V267" s="28"/>
      <c r="W267" s="17"/>
      <c r="X267" s="17"/>
      <c r="Y267" s="17"/>
      <c r="Z267" s="29"/>
      <c r="AA267" s="17"/>
      <c r="AB267" s="30">
        <f t="shared" si="19"/>
        <v>0</v>
      </c>
      <c r="AC267" s="63">
        <v>66.349999999999994</v>
      </c>
      <c r="AD267" s="32"/>
      <c r="AE267" s="31" t="s">
        <v>1305</v>
      </c>
      <c r="AF267" s="21" t="s">
        <v>1306</v>
      </c>
      <c r="AG267" s="73" t="s">
        <v>1305</v>
      </c>
      <c r="AH267" s="21"/>
      <c r="AI267" s="33"/>
      <c r="AJ267" s="34"/>
      <c r="AK267" s="35"/>
      <c r="AL267" s="24" t="s">
        <v>147</v>
      </c>
    </row>
    <row r="268" spans="1:38" s="16" customFormat="1" ht="15" customHeight="1" x14ac:dyDescent="0.25">
      <c r="A268" s="17">
        <v>267</v>
      </c>
      <c r="B268" s="17" t="s">
        <v>38</v>
      </c>
      <c r="C268" s="17" t="s">
        <v>39</v>
      </c>
      <c r="D268" s="18" t="s">
        <v>1307</v>
      </c>
      <c r="E268" s="19">
        <v>42559</v>
      </c>
      <c r="F268" s="19" t="s">
        <v>1304</v>
      </c>
      <c r="G268" s="20">
        <v>9103750247</v>
      </c>
      <c r="H268" s="19"/>
      <c r="I268" s="19" t="s">
        <v>59</v>
      </c>
      <c r="J268" s="21" t="s">
        <v>44</v>
      </c>
      <c r="K268" s="21" t="s">
        <v>45</v>
      </c>
      <c r="L268" s="22" t="s">
        <v>1308</v>
      </c>
      <c r="M268" s="22" t="s">
        <v>1309</v>
      </c>
      <c r="N268" s="22" t="s">
        <v>171</v>
      </c>
      <c r="O268" s="74" t="s">
        <v>63</v>
      </c>
      <c r="P268" s="24" t="s">
        <v>103</v>
      </c>
      <c r="Q268" s="25">
        <v>29157010</v>
      </c>
      <c r="R268" s="27">
        <v>0.5</v>
      </c>
      <c r="S268" s="23" t="s">
        <v>51</v>
      </c>
      <c r="T268" s="23" t="s">
        <v>52</v>
      </c>
      <c r="U268" s="17">
        <v>5000</v>
      </c>
      <c r="V268" s="28">
        <f>U268*R268</f>
        <v>2500</v>
      </c>
      <c r="W268" s="17">
        <v>0.83</v>
      </c>
      <c r="X268" s="17">
        <v>843.42</v>
      </c>
      <c r="Y268" s="17">
        <v>0</v>
      </c>
      <c r="Z268" s="29">
        <v>0</v>
      </c>
      <c r="AA268" s="17" t="s">
        <v>1310</v>
      </c>
      <c r="AB268" s="30">
        <f t="shared" si="19"/>
        <v>1655.75</v>
      </c>
      <c r="AC268" s="31">
        <v>66.55</v>
      </c>
      <c r="AD268" s="52">
        <v>110190.16</v>
      </c>
      <c r="AE268" s="17">
        <v>8770618</v>
      </c>
      <c r="AF268" s="21" t="s">
        <v>1311</v>
      </c>
      <c r="AG268" s="23" t="s">
        <v>1312</v>
      </c>
      <c r="AH268" s="21">
        <v>42641</v>
      </c>
      <c r="AI268" s="33" t="s">
        <v>1313</v>
      </c>
      <c r="AJ268" s="34">
        <v>2465</v>
      </c>
      <c r="AK268" s="35">
        <v>42640</v>
      </c>
      <c r="AL268" s="24" t="s">
        <v>56</v>
      </c>
    </row>
    <row r="269" spans="1:38" s="16" customFormat="1" ht="15.75" customHeight="1" x14ac:dyDescent="0.25">
      <c r="A269" s="17">
        <v>268</v>
      </c>
      <c r="B269" s="17" t="s">
        <v>38</v>
      </c>
      <c r="C269" s="17" t="s">
        <v>39</v>
      </c>
      <c r="D269" s="18" t="s">
        <v>1314</v>
      </c>
      <c r="E269" s="19">
        <v>42552</v>
      </c>
      <c r="F269" s="19" t="s">
        <v>1304</v>
      </c>
      <c r="G269" s="20" t="s">
        <v>1295</v>
      </c>
      <c r="H269" s="19"/>
      <c r="I269" s="19" t="s">
        <v>59</v>
      </c>
      <c r="J269" s="21" t="s">
        <v>44</v>
      </c>
      <c r="K269" s="21" t="s">
        <v>45</v>
      </c>
      <c r="L269" s="22" t="s">
        <v>1291</v>
      </c>
      <c r="M269" s="22" t="s">
        <v>206</v>
      </c>
      <c r="N269" s="22" t="s">
        <v>130</v>
      </c>
      <c r="O269" s="23" t="s">
        <v>49</v>
      </c>
      <c r="P269" s="24" t="s">
        <v>1315</v>
      </c>
      <c r="Q269" s="25">
        <v>38237090</v>
      </c>
      <c r="R269" s="27">
        <v>12</v>
      </c>
      <c r="S269" s="23" t="s">
        <v>51</v>
      </c>
      <c r="T269" s="23" t="s">
        <v>52</v>
      </c>
      <c r="U269" s="17">
        <v>1315</v>
      </c>
      <c r="V269" s="28">
        <f>U269*R269</f>
        <v>15780</v>
      </c>
      <c r="W269" s="17">
        <v>0</v>
      </c>
      <c r="X269" s="17">
        <v>415</v>
      </c>
      <c r="Y269" s="17">
        <v>0</v>
      </c>
      <c r="Z269" s="29">
        <v>240</v>
      </c>
      <c r="AA269" s="17" t="s">
        <v>53</v>
      </c>
      <c r="AB269" s="30">
        <f t="shared" si="19"/>
        <v>15365</v>
      </c>
      <c r="AC269" s="31">
        <v>66.349999999999994</v>
      </c>
      <c r="AD269" s="49">
        <v>1019467.75</v>
      </c>
      <c r="AE269" s="41">
        <v>8620655</v>
      </c>
      <c r="AF269" s="21">
        <v>42552</v>
      </c>
      <c r="AG269" s="17" t="s">
        <v>1316</v>
      </c>
      <c r="AH269" s="21">
        <v>42630</v>
      </c>
      <c r="AI269" s="33" t="s">
        <v>1299</v>
      </c>
      <c r="AJ269" s="34">
        <v>15780</v>
      </c>
      <c r="AK269" s="35">
        <v>42576</v>
      </c>
      <c r="AL269" s="24" t="s">
        <v>56</v>
      </c>
    </row>
    <row r="270" spans="1:38" s="16" customFormat="1" ht="15" customHeight="1" x14ac:dyDescent="0.25">
      <c r="A270" s="17">
        <v>269</v>
      </c>
      <c r="B270" s="17" t="s">
        <v>38</v>
      </c>
      <c r="C270" s="17" t="s">
        <v>39</v>
      </c>
      <c r="D270" s="18" t="s">
        <v>1317</v>
      </c>
      <c r="E270" s="19">
        <v>42552</v>
      </c>
      <c r="F270" s="19" t="s">
        <v>1304</v>
      </c>
      <c r="G270" s="20">
        <v>9103750238</v>
      </c>
      <c r="H270" s="19"/>
      <c r="I270" s="19" t="s">
        <v>59</v>
      </c>
      <c r="J270" s="21" t="s">
        <v>44</v>
      </c>
      <c r="K270" s="21" t="s">
        <v>45</v>
      </c>
      <c r="L270" s="22" t="s">
        <v>514</v>
      </c>
      <c r="M270" s="22" t="s">
        <v>515</v>
      </c>
      <c r="N270" s="22" t="s">
        <v>130</v>
      </c>
      <c r="O270" s="23" t="s">
        <v>71</v>
      </c>
      <c r="P270" s="24" t="s">
        <v>1318</v>
      </c>
      <c r="Q270" s="25">
        <v>38231190</v>
      </c>
      <c r="R270" s="27">
        <v>12</v>
      </c>
      <c r="S270" s="23" t="s">
        <v>51</v>
      </c>
      <c r="T270" s="23" t="s">
        <v>52</v>
      </c>
      <c r="U270" s="17">
        <v>700</v>
      </c>
      <c r="V270" s="28">
        <f t="shared" ref="V270" si="21">R270*U270</f>
        <v>8400</v>
      </c>
      <c r="W270" s="17">
        <v>0</v>
      </c>
      <c r="X270" s="17">
        <v>0</v>
      </c>
      <c r="Y270" s="17">
        <v>0</v>
      </c>
      <c r="Z270" s="29">
        <v>0</v>
      </c>
      <c r="AA270" s="17" t="s">
        <v>53</v>
      </c>
      <c r="AB270" s="30">
        <f t="shared" si="19"/>
        <v>8400</v>
      </c>
      <c r="AC270" s="31">
        <v>66.349999999999994</v>
      </c>
      <c r="AD270" s="49">
        <v>557340</v>
      </c>
      <c r="AE270" s="41">
        <v>8623616</v>
      </c>
      <c r="AF270" s="21">
        <v>42552</v>
      </c>
      <c r="AG270" s="17" t="s">
        <v>1319</v>
      </c>
      <c r="AH270" s="21">
        <v>42630</v>
      </c>
      <c r="AI270" s="33" t="s">
        <v>1320</v>
      </c>
      <c r="AJ270" s="34">
        <v>8400</v>
      </c>
      <c r="AK270" s="35">
        <v>42571</v>
      </c>
      <c r="AL270" s="24" t="s">
        <v>56</v>
      </c>
    </row>
    <row r="271" spans="1:38" s="16" customFormat="1" ht="15" customHeight="1" x14ac:dyDescent="0.25">
      <c r="A271" s="17">
        <v>270</v>
      </c>
      <c r="B271" s="17" t="s">
        <v>38</v>
      </c>
      <c r="C271" s="17" t="s">
        <v>39</v>
      </c>
      <c r="D271" s="18" t="s">
        <v>1321</v>
      </c>
      <c r="E271" s="19">
        <v>42555</v>
      </c>
      <c r="F271" s="19" t="s">
        <v>1304</v>
      </c>
      <c r="G271" s="20" t="s">
        <v>1322</v>
      </c>
      <c r="H271" s="19"/>
      <c r="I271" s="19" t="s">
        <v>59</v>
      </c>
      <c r="J271" s="21" t="s">
        <v>44</v>
      </c>
      <c r="K271" s="21" t="s">
        <v>45</v>
      </c>
      <c r="L271" s="22" t="s">
        <v>504</v>
      </c>
      <c r="M271" s="22" t="s">
        <v>121</v>
      </c>
      <c r="N271" s="22" t="s">
        <v>130</v>
      </c>
      <c r="O271" s="67" t="s">
        <v>71</v>
      </c>
      <c r="P271" s="24" t="s">
        <v>918</v>
      </c>
      <c r="Q271" s="25">
        <v>38237090</v>
      </c>
      <c r="R271" s="27" t="s">
        <v>1323</v>
      </c>
      <c r="S271" s="23" t="s">
        <v>51</v>
      </c>
      <c r="T271" s="23" t="s">
        <v>52</v>
      </c>
      <c r="U271" s="17">
        <v>1350</v>
      </c>
      <c r="V271" s="28">
        <f>U271*R271</f>
        <v>162000</v>
      </c>
      <c r="W271" s="17">
        <v>0</v>
      </c>
      <c r="X271" s="17">
        <v>0</v>
      </c>
      <c r="Y271" s="17">
        <v>0</v>
      </c>
      <c r="Z271" s="29">
        <v>0</v>
      </c>
      <c r="AA271" s="17" t="s">
        <v>53</v>
      </c>
      <c r="AB271" s="30">
        <f t="shared" si="19"/>
        <v>162000</v>
      </c>
      <c r="AC271" s="31">
        <f>VLOOKUP(D271,'[1]EPGC pivot'!E:Y,21,0)</f>
        <v>66.349999999999994</v>
      </c>
      <c r="AD271" s="52">
        <v>10748700</v>
      </c>
      <c r="AE271" s="41">
        <v>8667320</v>
      </c>
      <c r="AF271" s="21" t="s">
        <v>1324</v>
      </c>
      <c r="AG271" s="17" t="s">
        <v>1325</v>
      </c>
      <c r="AH271" s="21">
        <v>42738</v>
      </c>
      <c r="AI271" s="33" t="s">
        <v>1326</v>
      </c>
      <c r="AJ271" s="29">
        <v>162000</v>
      </c>
      <c r="AK271" s="21">
        <v>42576</v>
      </c>
      <c r="AL271" s="24" t="s">
        <v>56</v>
      </c>
    </row>
    <row r="272" spans="1:38" s="16" customFormat="1" ht="15" customHeight="1" x14ac:dyDescent="0.25">
      <c r="A272" s="17">
        <v>271</v>
      </c>
      <c r="B272" s="17" t="s">
        <v>38</v>
      </c>
      <c r="C272" s="17" t="s">
        <v>39</v>
      </c>
      <c r="D272" s="18" t="s">
        <v>1327</v>
      </c>
      <c r="E272" s="19">
        <v>42556</v>
      </c>
      <c r="F272" s="19" t="s">
        <v>1304</v>
      </c>
      <c r="G272" s="20" t="s">
        <v>1322</v>
      </c>
      <c r="H272" s="19"/>
      <c r="I272" s="19" t="s">
        <v>59</v>
      </c>
      <c r="J272" s="21" t="s">
        <v>44</v>
      </c>
      <c r="K272" s="21" t="s">
        <v>45</v>
      </c>
      <c r="L272" s="22" t="s">
        <v>504</v>
      </c>
      <c r="M272" s="22" t="s">
        <v>121</v>
      </c>
      <c r="N272" s="22" t="s">
        <v>130</v>
      </c>
      <c r="O272" s="67" t="s">
        <v>71</v>
      </c>
      <c r="P272" s="24" t="s">
        <v>1328</v>
      </c>
      <c r="Q272" s="25">
        <v>38237090</v>
      </c>
      <c r="R272" s="27" t="s">
        <v>1097</v>
      </c>
      <c r="S272" s="23" t="s">
        <v>51</v>
      </c>
      <c r="T272" s="23" t="s">
        <v>52</v>
      </c>
      <c r="U272" s="17">
        <v>1350</v>
      </c>
      <c r="V272" s="28">
        <f>U272*R272</f>
        <v>64800</v>
      </c>
      <c r="W272" s="17">
        <v>0</v>
      </c>
      <c r="X272" s="17">
        <v>0</v>
      </c>
      <c r="Y272" s="17">
        <v>0</v>
      </c>
      <c r="Z272" s="29">
        <v>0</v>
      </c>
      <c r="AA272" s="17" t="s">
        <v>53</v>
      </c>
      <c r="AB272" s="30">
        <f t="shared" si="19"/>
        <v>64800</v>
      </c>
      <c r="AC272" s="31">
        <v>66.349999999999994</v>
      </c>
      <c r="AD272" s="52">
        <v>4299480</v>
      </c>
      <c r="AE272" s="41">
        <v>8697521</v>
      </c>
      <c r="AF272" s="21" t="s">
        <v>1329</v>
      </c>
      <c r="AG272" s="17" t="s">
        <v>1330</v>
      </c>
      <c r="AH272" s="21">
        <v>42738</v>
      </c>
      <c r="AI272" s="21" t="s">
        <v>1326</v>
      </c>
      <c r="AJ272" s="29">
        <v>64800</v>
      </c>
      <c r="AK272" s="21">
        <v>42576</v>
      </c>
      <c r="AL272" s="24" t="s">
        <v>56</v>
      </c>
    </row>
    <row r="273" spans="1:38" s="16" customFormat="1" ht="15" customHeight="1" x14ac:dyDescent="0.25">
      <c r="A273" s="17">
        <v>272</v>
      </c>
      <c r="B273" s="17" t="s">
        <v>38</v>
      </c>
      <c r="C273" s="17" t="s">
        <v>39</v>
      </c>
      <c r="D273" s="18" t="s">
        <v>1331</v>
      </c>
      <c r="E273" s="75" t="s">
        <v>1329</v>
      </c>
      <c r="F273" s="19" t="s">
        <v>1304</v>
      </c>
      <c r="G273" s="48" t="s">
        <v>1332</v>
      </c>
      <c r="H273" s="19"/>
      <c r="I273" s="19" t="s">
        <v>59</v>
      </c>
      <c r="J273" s="21" t="s">
        <v>44</v>
      </c>
      <c r="K273" s="21" t="s">
        <v>446</v>
      </c>
      <c r="L273" s="67"/>
      <c r="M273" s="48" t="s">
        <v>447</v>
      </c>
      <c r="N273" s="22"/>
      <c r="O273" s="23"/>
      <c r="P273" s="24"/>
      <c r="Q273" s="25">
        <v>38231900</v>
      </c>
      <c r="R273" s="27">
        <v>25.81</v>
      </c>
      <c r="S273" s="23" t="s">
        <v>51</v>
      </c>
      <c r="T273" s="23"/>
      <c r="U273" s="17"/>
      <c r="V273" s="28">
        <f t="shared" ref="V273:V274" si="22">R273*U273</f>
        <v>0</v>
      </c>
      <c r="W273" s="17"/>
      <c r="X273" s="17"/>
      <c r="Y273" s="17"/>
      <c r="Z273" s="29"/>
      <c r="AA273" s="17"/>
      <c r="AB273" s="30">
        <f t="shared" si="19"/>
        <v>0</v>
      </c>
      <c r="AC273" s="63">
        <v>66.349999999999994</v>
      </c>
      <c r="AD273" s="32"/>
      <c r="AE273" s="31" t="s">
        <v>1332</v>
      </c>
      <c r="AF273" s="21"/>
      <c r="AG273" s="73" t="s">
        <v>1332</v>
      </c>
      <c r="AH273" s="21"/>
      <c r="AI273" s="33"/>
      <c r="AJ273" s="34"/>
      <c r="AK273" s="35"/>
      <c r="AL273" s="24" t="s">
        <v>147</v>
      </c>
    </row>
    <row r="274" spans="1:38" s="16" customFormat="1" ht="15" customHeight="1" x14ac:dyDescent="0.25">
      <c r="A274" s="17">
        <v>273</v>
      </c>
      <c r="B274" s="17" t="s">
        <v>38</v>
      </c>
      <c r="C274" s="17" t="s">
        <v>39</v>
      </c>
      <c r="D274" s="18" t="s">
        <v>1333</v>
      </c>
      <c r="E274" s="75" t="s">
        <v>1329</v>
      </c>
      <c r="F274" s="19" t="s">
        <v>1304</v>
      </c>
      <c r="G274" s="48" t="s">
        <v>1332</v>
      </c>
      <c r="H274" s="19"/>
      <c r="I274" s="19" t="s">
        <v>59</v>
      </c>
      <c r="J274" s="21" t="s">
        <v>44</v>
      </c>
      <c r="K274" s="21" t="s">
        <v>446</v>
      </c>
      <c r="L274" s="67"/>
      <c r="M274" s="48" t="s">
        <v>447</v>
      </c>
      <c r="N274" s="22"/>
      <c r="O274" s="23"/>
      <c r="P274" s="24"/>
      <c r="Q274" s="25">
        <v>38231900</v>
      </c>
      <c r="R274" s="27">
        <v>24.17</v>
      </c>
      <c r="S274" s="23" t="s">
        <v>51</v>
      </c>
      <c r="T274" s="23"/>
      <c r="U274" s="17"/>
      <c r="V274" s="28">
        <f t="shared" si="22"/>
        <v>0</v>
      </c>
      <c r="W274" s="17"/>
      <c r="X274" s="17"/>
      <c r="Y274" s="17"/>
      <c r="Z274" s="29"/>
      <c r="AA274" s="17"/>
      <c r="AB274" s="30">
        <f t="shared" si="19"/>
        <v>0</v>
      </c>
      <c r="AC274" s="63">
        <v>66.349999999999994</v>
      </c>
      <c r="AD274" s="32"/>
      <c r="AE274" s="31" t="s">
        <v>1332</v>
      </c>
      <c r="AF274" s="21"/>
      <c r="AG274" s="73" t="s">
        <v>1332</v>
      </c>
      <c r="AH274" s="21"/>
      <c r="AI274" s="33"/>
      <c r="AJ274" s="34"/>
      <c r="AK274" s="35"/>
      <c r="AL274" s="24" t="s">
        <v>147</v>
      </c>
    </row>
    <row r="275" spans="1:38" s="16" customFormat="1" ht="15" customHeight="1" x14ac:dyDescent="0.25">
      <c r="A275" s="17">
        <v>274</v>
      </c>
      <c r="B275" s="17" t="s">
        <v>38</v>
      </c>
      <c r="C275" s="17" t="s">
        <v>39</v>
      </c>
      <c r="D275" s="18" t="s">
        <v>1334</v>
      </c>
      <c r="E275" s="19">
        <v>42557</v>
      </c>
      <c r="F275" s="19" t="s">
        <v>1304</v>
      </c>
      <c r="G275" s="20">
        <v>9103750241</v>
      </c>
      <c r="H275" s="19"/>
      <c r="I275" s="19" t="s">
        <v>59</v>
      </c>
      <c r="J275" s="21" t="s">
        <v>44</v>
      </c>
      <c r="K275" s="21" t="s">
        <v>45</v>
      </c>
      <c r="L275" s="22" t="s">
        <v>60</v>
      </c>
      <c r="M275" s="22" t="s">
        <v>61</v>
      </c>
      <c r="N275" s="22" t="s">
        <v>62</v>
      </c>
      <c r="O275" s="67" t="s">
        <v>63</v>
      </c>
      <c r="P275" s="24" t="s">
        <v>1315</v>
      </c>
      <c r="Q275" s="25">
        <v>38237090</v>
      </c>
      <c r="R275" s="27" t="s">
        <v>1109</v>
      </c>
      <c r="S275" s="23" t="s">
        <v>51</v>
      </c>
      <c r="T275" s="23" t="s">
        <v>52</v>
      </c>
      <c r="U275" s="17">
        <v>1419</v>
      </c>
      <c r="V275" s="28">
        <f t="shared" ref="V275:V338" si="23">U275*R275</f>
        <v>55993.74</v>
      </c>
      <c r="W275" s="17">
        <v>18.48</v>
      </c>
      <c r="X275" s="17">
        <v>3400</v>
      </c>
      <c r="Y275" s="17">
        <v>0</v>
      </c>
      <c r="Z275" s="29">
        <v>0</v>
      </c>
      <c r="AA275" s="17" t="s">
        <v>53</v>
      </c>
      <c r="AB275" s="30">
        <f t="shared" si="19"/>
        <v>52575.259999999995</v>
      </c>
      <c r="AC275" s="31">
        <v>66.349999999999994</v>
      </c>
      <c r="AD275" s="52">
        <v>3488368.5</v>
      </c>
      <c r="AE275" s="41">
        <v>8705569</v>
      </c>
      <c r="AF275" s="21" t="s">
        <v>1329</v>
      </c>
      <c r="AG275" s="17" t="s">
        <v>1335</v>
      </c>
      <c r="AH275" s="21">
        <v>42630</v>
      </c>
      <c r="AI275" s="33" t="s">
        <v>1336</v>
      </c>
      <c r="AJ275" s="34">
        <v>55993.74</v>
      </c>
      <c r="AK275" s="35">
        <v>42593</v>
      </c>
      <c r="AL275" s="24" t="s">
        <v>56</v>
      </c>
    </row>
    <row r="276" spans="1:38" s="16" customFormat="1" ht="15" customHeight="1" x14ac:dyDescent="0.25">
      <c r="A276" s="17">
        <v>275</v>
      </c>
      <c r="B276" s="17" t="s">
        <v>38</v>
      </c>
      <c r="C276" s="17" t="s">
        <v>39</v>
      </c>
      <c r="D276" s="18" t="s">
        <v>1337</v>
      </c>
      <c r="E276" s="19">
        <v>42557</v>
      </c>
      <c r="F276" s="19" t="s">
        <v>1304</v>
      </c>
      <c r="G276" s="20">
        <v>9103750246</v>
      </c>
      <c r="H276" s="19"/>
      <c r="I276" s="19" t="s">
        <v>59</v>
      </c>
      <c r="J276" s="21" t="s">
        <v>44</v>
      </c>
      <c r="K276" s="21" t="s">
        <v>45</v>
      </c>
      <c r="L276" s="22" t="s">
        <v>1338</v>
      </c>
      <c r="M276" s="22" t="s">
        <v>1339</v>
      </c>
      <c r="N276" s="22" t="s">
        <v>171</v>
      </c>
      <c r="O276" s="76" t="s">
        <v>63</v>
      </c>
      <c r="P276" s="24" t="s">
        <v>1340</v>
      </c>
      <c r="Q276" s="25">
        <v>38237090</v>
      </c>
      <c r="R276" s="27" t="s">
        <v>1341</v>
      </c>
      <c r="S276" s="23" t="s">
        <v>51</v>
      </c>
      <c r="T276" s="23" t="s">
        <v>52</v>
      </c>
      <c r="U276" s="17">
        <v>4940</v>
      </c>
      <c r="V276" s="28">
        <f t="shared" si="23"/>
        <v>4940</v>
      </c>
      <c r="W276" s="17">
        <v>1.63</v>
      </c>
      <c r="X276" s="17">
        <v>978.21</v>
      </c>
      <c r="Y276" s="17">
        <v>0</v>
      </c>
      <c r="Z276" s="29">
        <v>0</v>
      </c>
      <c r="AA276" s="17" t="s">
        <v>1342</v>
      </c>
      <c r="AB276" s="30">
        <f t="shared" si="19"/>
        <v>3960.16</v>
      </c>
      <c r="AC276" s="31">
        <v>66.55</v>
      </c>
      <c r="AD276" s="52">
        <v>263548.65000000002</v>
      </c>
      <c r="AE276" s="41">
        <v>8725720</v>
      </c>
      <c r="AF276" s="21" t="s">
        <v>1343</v>
      </c>
      <c r="AG276" s="17" t="s">
        <v>1344</v>
      </c>
      <c r="AH276" s="21">
        <v>42633</v>
      </c>
      <c r="AI276" s="21" t="s">
        <v>1345</v>
      </c>
      <c r="AJ276" s="29">
        <v>4910</v>
      </c>
      <c r="AK276" s="21">
        <v>42632</v>
      </c>
      <c r="AL276" s="24" t="s">
        <v>56</v>
      </c>
    </row>
    <row r="277" spans="1:38" s="16" customFormat="1" ht="15" customHeight="1" x14ac:dyDescent="0.25">
      <c r="A277" s="17">
        <v>276</v>
      </c>
      <c r="B277" s="17" t="s">
        <v>38</v>
      </c>
      <c r="C277" s="17" t="s">
        <v>39</v>
      </c>
      <c r="D277" s="18" t="s">
        <v>1346</v>
      </c>
      <c r="E277" s="19" t="s">
        <v>1343</v>
      </c>
      <c r="F277" s="19" t="s">
        <v>1304</v>
      </c>
      <c r="G277" s="20">
        <v>9103750242</v>
      </c>
      <c r="H277" s="19">
        <v>42562</v>
      </c>
      <c r="I277" s="19" t="s">
        <v>59</v>
      </c>
      <c r="J277" s="21" t="s">
        <v>44</v>
      </c>
      <c r="K277" s="21" t="s">
        <v>45</v>
      </c>
      <c r="L277" s="22" t="s">
        <v>60</v>
      </c>
      <c r="M277" s="22" t="s">
        <v>1347</v>
      </c>
      <c r="N277" s="22" t="s">
        <v>62</v>
      </c>
      <c r="O277" s="23" t="s">
        <v>63</v>
      </c>
      <c r="P277" s="24" t="s">
        <v>1315</v>
      </c>
      <c r="Q277" s="25">
        <v>380237090</v>
      </c>
      <c r="R277" s="27">
        <v>19.73</v>
      </c>
      <c r="S277" s="23" t="s">
        <v>51</v>
      </c>
      <c r="T277" s="23" t="s">
        <v>52</v>
      </c>
      <c r="U277" s="17">
        <v>1380</v>
      </c>
      <c r="V277" s="28">
        <f t="shared" si="23"/>
        <v>27227.4</v>
      </c>
      <c r="W277" s="17">
        <v>8.99</v>
      </c>
      <c r="X277" s="17">
        <v>900</v>
      </c>
      <c r="Y277" s="17">
        <v>0</v>
      </c>
      <c r="Z277" s="29">
        <v>0</v>
      </c>
      <c r="AA277" s="17" t="s">
        <v>53</v>
      </c>
      <c r="AB277" s="30">
        <f t="shared" si="19"/>
        <v>26318.41</v>
      </c>
      <c r="AC277" s="31">
        <v>66.55</v>
      </c>
      <c r="AD277" s="49">
        <v>1751490.1854999999</v>
      </c>
      <c r="AE277" s="77">
        <v>8725300</v>
      </c>
      <c r="AF277" s="78" t="s">
        <v>1343</v>
      </c>
      <c r="AG277" s="17" t="s">
        <v>1348</v>
      </c>
      <c r="AH277" s="21">
        <v>42630</v>
      </c>
      <c r="AI277" s="33" t="s">
        <v>1349</v>
      </c>
      <c r="AJ277" s="34">
        <v>27227.4</v>
      </c>
      <c r="AK277" s="35">
        <v>42593</v>
      </c>
      <c r="AL277" s="24" t="s">
        <v>56</v>
      </c>
    </row>
    <row r="278" spans="1:38" s="16" customFormat="1" ht="15" customHeight="1" x14ac:dyDescent="0.25">
      <c r="A278" s="17">
        <v>277</v>
      </c>
      <c r="B278" s="17" t="s">
        <v>38</v>
      </c>
      <c r="C278" s="17" t="s">
        <v>39</v>
      </c>
      <c r="D278" s="18" t="s">
        <v>1350</v>
      </c>
      <c r="E278" s="19" t="s">
        <v>1343</v>
      </c>
      <c r="F278" s="19" t="s">
        <v>1304</v>
      </c>
      <c r="G278" s="20" t="s">
        <v>1351</v>
      </c>
      <c r="H278" s="19"/>
      <c r="I278" s="19" t="s">
        <v>59</v>
      </c>
      <c r="J278" s="21" t="s">
        <v>44</v>
      </c>
      <c r="K278" s="21" t="s">
        <v>45</v>
      </c>
      <c r="L278" s="22" t="s">
        <v>1352</v>
      </c>
      <c r="M278" s="22" t="s">
        <v>944</v>
      </c>
      <c r="N278" s="22" t="s">
        <v>95</v>
      </c>
      <c r="O278" s="23" t="s">
        <v>63</v>
      </c>
      <c r="P278" s="24" t="s">
        <v>1315</v>
      </c>
      <c r="Q278" s="25">
        <v>380237090</v>
      </c>
      <c r="R278" s="27">
        <v>16</v>
      </c>
      <c r="S278" s="23" t="s">
        <v>51</v>
      </c>
      <c r="T278" s="23" t="s">
        <v>52</v>
      </c>
      <c r="U278" s="17">
        <v>1360</v>
      </c>
      <c r="V278" s="28">
        <f t="shared" si="23"/>
        <v>21760</v>
      </c>
      <c r="W278" s="17">
        <v>7.18</v>
      </c>
      <c r="X278" s="17">
        <v>450</v>
      </c>
      <c r="Y278" s="17">
        <v>0</v>
      </c>
      <c r="Z278" s="29">
        <v>0</v>
      </c>
      <c r="AA278" s="17" t="s">
        <v>53</v>
      </c>
      <c r="AB278" s="30">
        <f t="shared" si="19"/>
        <v>21302.82</v>
      </c>
      <c r="AC278" s="31">
        <v>66.55</v>
      </c>
      <c r="AD278" s="49">
        <v>1417702.67</v>
      </c>
      <c r="AE278" s="79">
        <v>8725298</v>
      </c>
      <c r="AF278" s="78" t="s">
        <v>1343</v>
      </c>
      <c r="AG278" s="17" t="s">
        <v>1353</v>
      </c>
      <c r="AH278" s="21"/>
      <c r="AI278" s="33"/>
      <c r="AJ278" s="34"/>
      <c r="AK278" s="35"/>
      <c r="AL278" s="24" t="s">
        <v>1302</v>
      </c>
    </row>
    <row r="279" spans="1:38" s="16" customFormat="1" ht="15" customHeight="1" x14ac:dyDescent="0.25">
      <c r="A279" s="17">
        <v>278</v>
      </c>
      <c r="B279" s="17" t="s">
        <v>38</v>
      </c>
      <c r="C279" s="17" t="s">
        <v>39</v>
      </c>
      <c r="D279" s="18" t="s">
        <v>1354</v>
      </c>
      <c r="E279" s="19" t="s">
        <v>1343</v>
      </c>
      <c r="F279" s="19" t="s">
        <v>1304</v>
      </c>
      <c r="G279" s="20">
        <v>9103750243</v>
      </c>
      <c r="H279" s="19"/>
      <c r="I279" s="19" t="s">
        <v>59</v>
      </c>
      <c r="J279" s="21" t="s">
        <v>44</v>
      </c>
      <c r="K279" s="21" t="s">
        <v>45</v>
      </c>
      <c r="L279" s="22" t="s">
        <v>60</v>
      </c>
      <c r="M279" s="22" t="s">
        <v>1347</v>
      </c>
      <c r="N279" s="22" t="s">
        <v>62</v>
      </c>
      <c r="O279" s="23" t="s">
        <v>63</v>
      </c>
      <c r="P279" s="24" t="s">
        <v>1315</v>
      </c>
      <c r="Q279" s="25">
        <v>38237090</v>
      </c>
      <c r="R279" s="27">
        <v>39.46</v>
      </c>
      <c r="S279" s="23" t="s">
        <v>51</v>
      </c>
      <c r="T279" s="23" t="s">
        <v>52</v>
      </c>
      <c r="U279" s="17">
        <v>1380</v>
      </c>
      <c r="V279" s="28">
        <f t="shared" si="23"/>
        <v>54454.8</v>
      </c>
      <c r="W279" s="17">
        <v>17.97</v>
      </c>
      <c r="X279" s="17">
        <v>1800</v>
      </c>
      <c r="Y279" s="17">
        <v>0</v>
      </c>
      <c r="Z279" s="29">
        <v>0</v>
      </c>
      <c r="AA279" s="17" t="s">
        <v>53</v>
      </c>
      <c r="AB279" s="30">
        <f t="shared" si="19"/>
        <v>52636.83</v>
      </c>
      <c r="AC279" s="31">
        <v>66.55</v>
      </c>
      <c r="AD279" s="52">
        <v>3502981.04</v>
      </c>
      <c r="AE279" s="77">
        <v>8725302</v>
      </c>
      <c r="AF279" s="78" t="s">
        <v>1343</v>
      </c>
      <c r="AG279" s="17" t="s">
        <v>1355</v>
      </c>
      <c r="AH279" s="21">
        <v>42630</v>
      </c>
      <c r="AI279" s="33" t="s">
        <v>1356</v>
      </c>
      <c r="AJ279" s="34">
        <v>54454.8</v>
      </c>
      <c r="AK279" s="35">
        <v>42593</v>
      </c>
      <c r="AL279" s="24" t="s">
        <v>56</v>
      </c>
    </row>
    <row r="280" spans="1:38" s="16" customFormat="1" ht="15" customHeight="1" x14ac:dyDescent="0.25">
      <c r="A280" s="17">
        <v>279</v>
      </c>
      <c r="B280" s="17" t="s">
        <v>38</v>
      </c>
      <c r="C280" s="17" t="s">
        <v>39</v>
      </c>
      <c r="D280" s="18" t="s">
        <v>1357</v>
      </c>
      <c r="E280" s="19" t="s">
        <v>1358</v>
      </c>
      <c r="F280" s="19" t="s">
        <v>1304</v>
      </c>
      <c r="G280" s="20" t="s">
        <v>1351</v>
      </c>
      <c r="H280" s="19"/>
      <c r="I280" s="19" t="s">
        <v>59</v>
      </c>
      <c r="J280" s="21" t="s">
        <v>44</v>
      </c>
      <c r="K280" s="21" t="s">
        <v>45</v>
      </c>
      <c r="L280" s="22" t="s">
        <v>1352</v>
      </c>
      <c r="M280" s="22" t="s">
        <v>944</v>
      </c>
      <c r="N280" s="22" t="s">
        <v>95</v>
      </c>
      <c r="O280" s="23" t="s">
        <v>63</v>
      </c>
      <c r="P280" s="24" t="s">
        <v>1315</v>
      </c>
      <c r="Q280" s="25">
        <v>380237090</v>
      </c>
      <c r="R280" s="27">
        <v>32</v>
      </c>
      <c r="S280" s="23" t="s">
        <v>51</v>
      </c>
      <c r="T280" s="23" t="s">
        <v>52</v>
      </c>
      <c r="U280" s="17">
        <v>1360</v>
      </c>
      <c r="V280" s="28">
        <f t="shared" si="23"/>
        <v>43520</v>
      </c>
      <c r="W280" s="17">
        <v>14.36</v>
      </c>
      <c r="X280" s="17">
        <v>900</v>
      </c>
      <c r="Y280" s="17">
        <v>0</v>
      </c>
      <c r="Z280" s="29">
        <v>0</v>
      </c>
      <c r="AA280" s="17" t="s">
        <v>53</v>
      </c>
      <c r="AB280" s="30">
        <f t="shared" si="19"/>
        <v>42605.64</v>
      </c>
      <c r="AC280" s="31">
        <v>66.55</v>
      </c>
      <c r="AD280" s="49">
        <v>2835405.34</v>
      </c>
      <c r="AE280" s="80">
        <v>8743334</v>
      </c>
      <c r="AF280" s="78" t="s">
        <v>1358</v>
      </c>
      <c r="AG280" s="17" t="s">
        <v>1353</v>
      </c>
      <c r="AH280" s="21"/>
      <c r="AI280" s="33"/>
      <c r="AJ280" s="34"/>
      <c r="AK280" s="35"/>
      <c r="AL280" s="24" t="s">
        <v>1302</v>
      </c>
    </row>
    <row r="281" spans="1:38" s="16" customFormat="1" ht="15" customHeight="1" x14ac:dyDescent="0.2">
      <c r="A281" s="17">
        <v>280</v>
      </c>
      <c r="B281" s="17" t="s">
        <v>38</v>
      </c>
      <c r="C281" s="17" t="s">
        <v>39</v>
      </c>
      <c r="D281" s="18" t="s">
        <v>1359</v>
      </c>
      <c r="E281" s="19" t="s">
        <v>1358</v>
      </c>
      <c r="F281" s="19" t="s">
        <v>1304</v>
      </c>
      <c r="G281" s="20">
        <v>9103750248</v>
      </c>
      <c r="H281" s="19"/>
      <c r="I281" s="19" t="s">
        <v>59</v>
      </c>
      <c r="J281" s="21" t="s">
        <v>44</v>
      </c>
      <c r="K281" s="21" t="s">
        <v>45</v>
      </c>
      <c r="L281" s="22" t="s">
        <v>1352</v>
      </c>
      <c r="M281" s="22" t="s">
        <v>944</v>
      </c>
      <c r="N281" s="22" t="s">
        <v>95</v>
      </c>
      <c r="O281" s="23" t="s">
        <v>63</v>
      </c>
      <c r="P281" s="24" t="s">
        <v>1315</v>
      </c>
      <c r="Q281" s="25">
        <v>38237090</v>
      </c>
      <c r="R281" s="27">
        <v>16</v>
      </c>
      <c r="S281" s="23" t="s">
        <v>51</v>
      </c>
      <c r="T281" s="23" t="s">
        <v>52</v>
      </c>
      <c r="U281" s="17">
        <v>1360</v>
      </c>
      <c r="V281" s="28">
        <f t="shared" si="23"/>
        <v>21760</v>
      </c>
      <c r="W281" s="17">
        <v>7.18</v>
      </c>
      <c r="X281" s="17">
        <v>450</v>
      </c>
      <c r="Y281" s="17">
        <v>0</v>
      </c>
      <c r="Z281" s="29">
        <v>0</v>
      </c>
      <c r="AA281" s="17" t="s">
        <v>53</v>
      </c>
      <c r="AB281" s="30">
        <f t="shared" si="19"/>
        <v>21302.82</v>
      </c>
      <c r="AC281" s="31">
        <v>66.55</v>
      </c>
      <c r="AD281" s="49">
        <v>1417702.67</v>
      </c>
      <c r="AE281" s="80">
        <v>8752215</v>
      </c>
      <c r="AF281" s="78" t="s">
        <v>1358</v>
      </c>
      <c r="AG281" s="65" t="s">
        <v>1360</v>
      </c>
      <c r="AH281" s="57">
        <v>42800</v>
      </c>
      <c r="AI281" s="59" t="s">
        <v>1361</v>
      </c>
      <c r="AJ281" s="34">
        <v>21760</v>
      </c>
      <c r="AK281" s="57">
        <v>42762</v>
      </c>
      <c r="AL281" s="24" t="s">
        <v>1362</v>
      </c>
    </row>
    <row r="282" spans="1:38" s="16" customFormat="1" ht="15" customHeight="1" x14ac:dyDescent="0.25">
      <c r="A282" s="17">
        <v>281</v>
      </c>
      <c r="B282" s="17" t="s">
        <v>38</v>
      </c>
      <c r="C282" s="17" t="s">
        <v>39</v>
      </c>
      <c r="D282" s="18" t="s">
        <v>1363</v>
      </c>
      <c r="E282" s="19" t="s">
        <v>1358</v>
      </c>
      <c r="F282" s="19" t="s">
        <v>1304</v>
      </c>
      <c r="G282" s="20">
        <v>9103750249</v>
      </c>
      <c r="H282" s="19"/>
      <c r="I282" s="19" t="s">
        <v>59</v>
      </c>
      <c r="J282" s="21" t="s">
        <v>44</v>
      </c>
      <c r="K282" s="21" t="s">
        <v>45</v>
      </c>
      <c r="L282" s="22" t="s">
        <v>514</v>
      </c>
      <c r="M282" s="22" t="s">
        <v>515</v>
      </c>
      <c r="N282" s="22" t="s">
        <v>130</v>
      </c>
      <c r="O282" s="23" t="s">
        <v>71</v>
      </c>
      <c r="P282" s="24" t="s">
        <v>1364</v>
      </c>
      <c r="Q282" s="25">
        <v>38231190</v>
      </c>
      <c r="R282" s="27">
        <v>12</v>
      </c>
      <c r="S282" s="23" t="s">
        <v>51</v>
      </c>
      <c r="T282" s="23" t="s">
        <v>52</v>
      </c>
      <c r="U282" s="17">
        <v>700</v>
      </c>
      <c r="V282" s="28">
        <f t="shared" si="23"/>
        <v>8400</v>
      </c>
      <c r="W282" s="17">
        <v>0</v>
      </c>
      <c r="X282" s="17">
        <v>0</v>
      </c>
      <c r="Y282" s="17">
        <v>0</v>
      </c>
      <c r="Z282" s="29">
        <v>0</v>
      </c>
      <c r="AA282" s="17" t="s">
        <v>53</v>
      </c>
      <c r="AB282" s="30">
        <f t="shared" si="19"/>
        <v>8400</v>
      </c>
      <c r="AC282" s="31">
        <v>66.55</v>
      </c>
      <c r="AD282" s="49">
        <v>559020</v>
      </c>
      <c r="AE282" s="81">
        <v>8752203</v>
      </c>
      <c r="AF282" s="78" t="s">
        <v>1358</v>
      </c>
      <c r="AG282" s="17" t="s">
        <v>1365</v>
      </c>
      <c r="AH282" s="21">
        <v>42630</v>
      </c>
      <c r="AI282" s="33" t="s">
        <v>1366</v>
      </c>
      <c r="AJ282" s="34">
        <v>8400</v>
      </c>
      <c r="AK282" s="35">
        <v>42578</v>
      </c>
      <c r="AL282" s="24" t="s">
        <v>56</v>
      </c>
    </row>
    <row r="283" spans="1:38" s="16" customFormat="1" ht="15" customHeight="1" x14ac:dyDescent="0.25">
      <c r="A283" s="17">
        <v>282</v>
      </c>
      <c r="B283" s="17" t="s">
        <v>38</v>
      </c>
      <c r="C283" s="17" t="s">
        <v>39</v>
      </c>
      <c r="D283" s="18" t="s">
        <v>1367</v>
      </c>
      <c r="E283" s="19" t="s">
        <v>1368</v>
      </c>
      <c r="F283" s="19" t="s">
        <v>1304</v>
      </c>
      <c r="G283" s="20">
        <v>9103750250</v>
      </c>
      <c r="H283" s="19"/>
      <c r="I283" s="19" t="s">
        <v>59</v>
      </c>
      <c r="J283" s="21" t="s">
        <v>44</v>
      </c>
      <c r="K283" s="21" t="s">
        <v>45</v>
      </c>
      <c r="L283" s="22" t="s">
        <v>827</v>
      </c>
      <c r="M283" s="22" t="s">
        <v>1369</v>
      </c>
      <c r="N283" s="22" t="s">
        <v>88</v>
      </c>
      <c r="O283" s="82" t="s">
        <v>63</v>
      </c>
      <c r="P283" s="24" t="s">
        <v>1370</v>
      </c>
      <c r="Q283" s="25">
        <v>38231200</v>
      </c>
      <c r="R283" s="27">
        <v>19.739999999999998</v>
      </c>
      <c r="S283" s="23" t="s">
        <v>51</v>
      </c>
      <c r="T283" s="23" t="s">
        <v>52</v>
      </c>
      <c r="U283" s="17">
        <v>1150</v>
      </c>
      <c r="V283" s="28">
        <f t="shared" si="23"/>
        <v>22701</v>
      </c>
      <c r="W283" s="17">
        <v>7.49</v>
      </c>
      <c r="X283" s="17">
        <v>75</v>
      </c>
      <c r="Y283" s="17">
        <v>0</v>
      </c>
      <c r="Z283" s="29">
        <v>0</v>
      </c>
      <c r="AA283" s="17" t="s">
        <v>53</v>
      </c>
      <c r="AB283" s="30">
        <f t="shared" si="19"/>
        <v>22618.51</v>
      </c>
      <c r="AC283" s="31">
        <v>66.55</v>
      </c>
      <c r="AD283" s="49">
        <v>1505261.84</v>
      </c>
      <c r="AE283" s="41">
        <v>8761784</v>
      </c>
      <c r="AF283" s="78" t="s">
        <v>1368</v>
      </c>
      <c r="AG283" s="17" t="s">
        <v>1371</v>
      </c>
      <c r="AH283" s="21">
        <v>42738</v>
      </c>
      <c r="AI283" s="33" t="s">
        <v>1372</v>
      </c>
      <c r="AJ283" s="34">
        <v>22701</v>
      </c>
      <c r="AK283" s="35">
        <v>42615</v>
      </c>
      <c r="AL283" s="24" t="s">
        <v>56</v>
      </c>
    </row>
    <row r="284" spans="1:38" s="16" customFormat="1" ht="15" customHeight="1" x14ac:dyDescent="0.25">
      <c r="A284" s="17">
        <v>283</v>
      </c>
      <c r="B284" s="17" t="s">
        <v>38</v>
      </c>
      <c r="C284" s="17" t="s">
        <v>39</v>
      </c>
      <c r="D284" s="18" t="s">
        <v>1373</v>
      </c>
      <c r="E284" s="19">
        <v>42560</v>
      </c>
      <c r="F284" s="19" t="s">
        <v>1304</v>
      </c>
      <c r="G284" s="20">
        <v>9103750251</v>
      </c>
      <c r="H284" s="19"/>
      <c r="I284" s="19" t="s">
        <v>59</v>
      </c>
      <c r="J284" s="21" t="s">
        <v>44</v>
      </c>
      <c r="K284" s="21" t="s">
        <v>45</v>
      </c>
      <c r="L284" s="22" t="s">
        <v>213</v>
      </c>
      <c r="M284" s="22" t="s">
        <v>800</v>
      </c>
      <c r="N284" s="22" t="s">
        <v>171</v>
      </c>
      <c r="O284" s="67" t="s">
        <v>49</v>
      </c>
      <c r="P284" s="24" t="s">
        <v>573</v>
      </c>
      <c r="Q284" s="25">
        <v>38237090</v>
      </c>
      <c r="R284" s="27" t="s">
        <v>707</v>
      </c>
      <c r="S284" s="23" t="s">
        <v>51</v>
      </c>
      <c r="T284" s="23" t="s">
        <v>52</v>
      </c>
      <c r="U284" s="17">
        <v>3790</v>
      </c>
      <c r="V284" s="28">
        <f t="shared" si="23"/>
        <v>60640</v>
      </c>
      <c r="W284" s="17">
        <v>0</v>
      </c>
      <c r="X284" s="17">
        <v>100</v>
      </c>
      <c r="Y284" s="17">
        <v>0</v>
      </c>
      <c r="Z284" s="29">
        <v>0</v>
      </c>
      <c r="AA284" s="17" t="s">
        <v>53</v>
      </c>
      <c r="AB284" s="30">
        <f t="shared" si="19"/>
        <v>60540</v>
      </c>
      <c r="AC284" s="31">
        <f>VLOOKUP(D284,'[1]EPGC pivot'!E:Y,21,0)</f>
        <v>66.55</v>
      </c>
      <c r="AD284" s="52">
        <v>4028937</v>
      </c>
      <c r="AE284" s="41">
        <v>8764012</v>
      </c>
      <c r="AF284" s="21" t="s">
        <v>1368</v>
      </c>
      <c r="AG284" s="17" t="s">
        <v>1374</v>
      </c>
      <c r="AH284" s="21">
        <v>42738</v>
      </c>
      <c r="AI284" s="33" t="s">
        <v>1375</v>
      </c>
      <c r="AJ284" s="34">
        <v>60640</v>
      </c>
      <c r="AK284" s="35">
        <v>42628</v>
      </c>
      <c r="AL284" s="24" t="s">
        <v>56</v>
      </c>
    </row>
    <row r="285" spans="1:38" s="16" customFormat="1" ht="15" customHeight="1" x14ac:dyDescent="0.25">
      <c r="A285" s="17">
        <v>284</v>
      </c>
      <c r="B285" s="17" t="s">
        <v>38</v>
      </c>
      <c r="C285" s="17" t="s">
        <v>39</v>
      </c>
      <c r="D285" s="18" t="s">
        <v>1376</v>
      </c>
      <c r="E285" s="19">
        <v>42560</v>
      </c>
      <c r="F285" s="19" t="s">
        <v>1304</v>
      </c>
      <c r="G285" s="20" t="s">
        <v>1377</v>
      </c>
      <c r="H285" s="19">
        <v>42566</v>
      </c>
      <c r="I285" s="19" t="s">
        <v>59</v>
      </c>
      <c r="J285" s="21" t="s">
        <v>44</v>
      </c>
      <c r="K285" s="21" t="s">
        <v>45</v>
      </c>
      <c r="L285" s="22" t="s">
        <v>504</v>
      </c>
      <c r="M285" s="22" t="s">
        <v>121</v>
      </c>
      <c r="N285" s="22" t="s">
        <v>130</v>
      </c>
      <c r="O285" s="67" t="s">
        <v>71</v>
      </c>
      <c r="P285" s="24" t="s">
        <v>918</v>
      </c>
      <c r="Q285" s="25">
        <v>38237090</v>
      </c>
      <c r="R285" s="27" t="s">
        <v>630</v>
      </c>
      <c r="S285" s="23" t="s">
        <v>51</v>
      </c>
      <c r="T285" s="23" t="s">
        <v>52</v>
      </c>
      <c r="U285" s="17">
        <v>1350</v>
      </c>
      <c r="V285" s="28">
        <f t="shared" si="23"/>
        <v>32400</v>
      </c>
      <c r="W285" s="17">
        <v>0</v>
      </c>
      <c r="X285" s="17">
        <v>0</v>
      </c>
      <c r="Y285" s="17">
        <v>0</v>
      </c>
      <c r="Z285" s="29">
        <v>0</v>
      </c>
      <c r="AA285" s="17" t="s">
        <v>53</v>
      </c>
      <c r="AB285" s="30">
        <f t="shared" si="19"/>
        <v>32400</v>
      </c>
      <c r="AC285" s="31">
        <f>VLOOKUP(D285,'[1]EPGC pivot'!E:Y,21,0)</f>
        <v>66.55</v>
      </c>
      <c r="AD285" s="52">
        <v>2156220</v>
      </c>
      <c r="AE285" s="17">
        <v>8764070</v>
      </c>
      <c r="AF285" s="21" t="s">
        <v>1368</v>
      </c>
      <c r="AG285" s="17" t="s">
        <v>1378</v>
      </c>
      <c r="AH285" s="21">
        <v>42630</v>
      </c>
      <c r="AI285" s="33" t="s">
        <v>1379</v>
      </c>
      <c r="AJ285" s="34">
        <v>32400</v>
      </c>
      <c r="AK285" s="35">
        <v>42591</v>
      </c>
      <c r="AL285" s="24" t="s">
        <v>56</v>
      </c>
    </row>
    <row r="286" spans="1:38" s="16" customFormat="1" ht="15" customHeight="1" x14ac:dyDescent="0.25">
      <c r="A286" s="17">
        <v>285</v>
      </c>
      <c r="B286" s="17" t="s">
        <v>38</v>
      </c>
      <c r="C286" s="17" t="s">
        <v>39</v>
      </c>
      <c r="D286" s="18" t="s">
        <v>1380</v>
      </c>
      <c r="E286" s="19">
        <v>42560</v>
      </c>
      <c r="F286" s="19" t="s">
        <v>1304</v>
      </c>
      <c r="G286" s="20" t="s">
        <v>1377</v>
      </c>
      <c r="H286" s="19">
        <v>42566</v>
      </c>
      <c r="I286" s="19" t="s">
        <v>59</v>
      </c>
      <c r="J286" s="21" t="s">
        <v>44</v>
      </c>
      <c r="K286" s="21" t="s">
        <v>45</v>
      </c>
      <c r="L286" s="22" t="s">
        <v>504</v>
      </c>
      <c r="M286" s="22" t="s">
        <v>121</v>
      </c>
      <c r="N286" s="22" t="s">
        <v>130</v>
      </c>
      <c r="O286" s="67" t="s">
        <v>71</v>
      </c>
      <c r="P286" s="24" t="s">
        <v>918</v>
      </c>
      <c r="Q286" s="25">
        <v>38237090</v>
      </c>
      <c r="R286" s="27" t="s">
        <v>630</v>
      </c>
      <c r="S286" s="23" t="s">
        <v>51</v>
      </c>
      <c r="T286" s="23" t="s">
        <v>52</v>
      </c>
      <c r="U286" s="17">
        <v>1350</v>
      </c>
      <c r="V286" s="28">
        <f t="shared" si="23"/>
        <v>32400</v>
      </c>
      <c r="W286" s="17">
        <v>0</v>
      </c>
      <c r="X286" s="17">
        <v>0</v>
      </c>
      <c r="Y286" s="17">
        <v>0</v>
      </c>
      <c r="Z286" s="29">
        <v>0</v>
      </c>
      <c r="AA286" s="17" t="s">
        <v>53</v>
      </c>
      <c r="AB286" s="30">
        <f t="shared" si="19"/>
        <v>32400</v>
      </c>
      <c r="AC286" s="31">
        <f>VLOOKUP(D286,'[1]EPGC pivot'!E:Y,21,0)</f>
        <v>66.55</v>
      </c>
      <c r="AD286" s="52">
        <v>2156220</v>
      </c>
      <c r="AE286" s="17" t="s">
        <v>1381</v>
      </c>
      <c r="AF286" s="21" t="s">
        <v>1368</v>
      </c>
      <c r="AG286" s="17" t="s">
        <v>1382</v>
      </c>
      <c r="AH286" s="21">
        <v>42630</v>
      </c>
      <c r="AI286" s="33" t="s">
        <v>1379</v>
      </c>
      <c r="AJ286" s="34">
        <v>32400</v>
      </c>
      <c r="AK286" s="35">
        <v>42591</v>
      </c>
      <c r="AL286" s="24" t="s">
        <v>56</v>
      </c>
    </row>
    <row r="287" spans="1:38" s="16" customFormat="1" ht="15" customHeight="1" x14ac:dyDescent="0.25">
      <c r="A287" s="17">
        <v>286</v>
      </c>
      <c r="B287" s="17" t="s">
        <v>38</v>
      </c>
      <c r="C287" s="17" t="s">
        <v>39</v>
      </c>
      <c r="D287" s="18" t="s">
        <v>1383</v>
      </c>
      <c r="E287" s="19">
        <v>42562</v>
      </c>
      <c r="F287" s="19" t="s">
        <v>1304</v>
      </c>
      <c r="G287" s="20" t="s">
        <v>1377</v>
      </c>
      <c r="H287" s="19">
        <v>42566</v>
      </c>
      <c r="I287" s="19" t="s">
        <v>59</v>
      </c>
      <c r="J287" s="21" t="s">
        <v>44</v>
      </c>
      <c r="K287" s="21" t="s">
        <v>45</v>
      </c>
      <c r="L287" s="22" t="s">
        <v>504</v>
      </c>
      <c r="M287" s="22" t="s">
        <v>121</v>
      </c>
      <c r="N287" s="22" t="s">
        <v>130</v>
      </c>
      <c r="O287" s="67" t="s">
        <v>71</v>
      </c>
      <c r="P287" s="24" t="s">
        <v>918</v>
      </c>
      <c r="Q287" s="25">
        <v>38237090</v>
      </c>
      <c r="R287" s="27" t="s">
        <v>630</v>
      </c>
      <c r="S287" s="23" t="s">
        <v>51</v>
      </c>
      <c r="T287" s="23" t="s">
        <v>52</v>
      </c>
      <c r="U287" s="17">
        <v>1350</v>
      </c>
      <c r="V287" s="28">
        <f t="shared" si="23"/>
        <v>32400</v>
      </c>
      <c r="W287" s="17">
        <v>0</v>
      </c>
      <c r="X287" s="17">
        <v>0</v>
      </c>
      <c r="Y287" s="17">
        <v>0</v>
      </c>
      <c r="Z287" s="29">
        <v>0</v>
      </c>
      <c r="AA287" s="17" t="s">
        <v>53</v>
      </c>
      <c r="AB287" s="30">
        <f t="shared" si="19"/>
        <v>32400</v>
      </c>
      <c r="AC287" s="31">
        <f>VLOOKUP(D287,'[1]EPGC pivot'!E:Y,21,0)</f>
        <v>66.55</v>
      </c>
      <c r="AD287" s="52">
        <v>2156220</v>
      </c>
      <c r="AE287" s="17">
        <v>8776955</v>
      </c>
      <c r="AF287" s="21" t="s">
        <v>1311</v>
      </c>
      <c r="AG287" s="17" t="s">
        <v>1384</v>
      </c>
      <c r="AH287" s="21">
        <v>42630</v>
      </c>
      <c r="AI287" s="33" t="s">
        <v>1379</v>
      </c>
      <c r="AJ287" s="34">
        <v>32400</v>
      </c>
      <c r="AK287" s="35">
        <v>42591</v>
      </c>
      <c r="AL287" s="24" t="s">
        <v>56</v>
      </c>
    </row>
    <row r="288" spans="1:38" s="16" customFormat="1" ht="15" customHeight="1" x14ac:dyDescent="0.25">
      <c r="A288" s="17">
        <v>287</v>
      </c>
      <c r="B288" s="17" t="s">
        <v>38</v>
      </c>
      <c r="C288" s="17" t="s">
        <v>39</v>
      </c>
      <c r="D288" s="18" t="s">
        <v>1385</v>
      </c>
      <c r="E288" s="19">
        <v>42562</v>
      </c>
      <c r="F288" s="19" t="s">
        <v>1304</v>
      </c>
      <c r="G288" s="20" t="s">
        <v>1377</v>
      </c>
      <c r="H288" s="19">
        <v>42566</v>
      </c>
      <c r="I288" s="19" t="s">
        <v>59</v>
      </c>
      <c r="J288" s="21" t="s">
        <v>44</v>
      </c>
      <c r="K288" s="21" t="s">
        <v>45</v>
      </c>
      <c r="L288" s="22" t="s">
        <v>504</v>
      </c>
      <c r="M288" s="22" t="s">
        <v>121</v>
      </c>
      <c r="N288" s="22" t="s">
        <v>130</v>
      </c>
      <c r="O288" s="76" t="s">
        <v>71</v>
      </c>
      <c r="P288" s="24" t="s">
        <v>918</v>
      </c>
      <c r="Q288" s="25">
        <v>38237090</v>
      </c>
      <c r="R288" s="27" t="s">
        <v>630</v>
      </c>
      <c r="S288" s="23" t="s">
        <v>51</v>
      </c>
      <c r="T288" s="23" t="s">
        <v>52</v>
      </c>
      <c r="U288" s="17">
        <v>1350</v>
      </c>
      <c r="V288" s="28">
        <f t="shared" si="23"/>
        <v>32400</v>
      </c>
      <c r="W288" s="17">
        <v>0</v>
      </c>
      <c r="X288" s="17">
        <v>0</v>
      </c>
      <c r="Y288" s="17">
        <v>0</v>
      </c>
      <c r="Z288" s="29">
        <v>0</v>
      </c>
      <c r="AA288" s="17" t="s">
        <v>53</v>
      </c>
      <c r="AB288" s="30">
        <f t="shared" si="19"/>
        <v>32400</v>
      </c>
      <c r="AC288" s="31">
        <f>VLOOKUP(D288,'[1]EPGC pivot'!E:Y,21,0)</f>
        <v>66.55</v>
      </c>
      <c r="AD288" s="52">
        <v>2156220</v>
      </c>
      <c r="AE288" s="17">
        <v>8783282</v>
      </c>
      <c r="AF288" s="21" t="s">
        <v>1311</v>
      </c>
      <c r="AG288" s="17" t="s">
        <v>1386</v>
      </c>
      <c r="AH288" s="21">
        <v>42630</v>
      </c>
      <c r="AI288" s="33" t="s">
        <v>1379</v>
      </c>
      <c r="AJ288" s="34">
        <v>32400</v>
      </c>
      <c r="AK288" s="35">
        <v>42591</v>
      </c>
      <c r="AL288" s="24" t="s">
        <v>56</v>
      </c>
    </row>
    <row r="289" spans="1:38" s="16" customFormat="1" ht="15" customHeight="1" x14ac:dyDescent="0.25">
      <c r="A289" s="17">
        <v>288</v>
      </c>
      <c r="B289" s="17" t="s">
        <v>38</v>
      </c>
      <c r="C289" s="17" t="s">
        <v>39</v>
      </c>
      <c r="D289" s="18" t="s">
        <v>1387</v>
      </c>
      <c r="E289" s="19">
        <v>42562</v>
      </c>
      <c r="F289" s="19" t="s">
        <v>1304</v>
      </c>
      <c r="G289" s="20" t="s">
        <v>1388</v>
      </c>
      <c r="H289" s="19">
        <v>42566</v>
      </c>
      <c r="I289" s="19" t="s">
        <v>59</v>
      </c>
      <c r="J289" s="21" t="s">
        <v>44</v>
      </c>
      <c r="K289" s="21" t="s">
        <v>45</v>
      </c>
      <c r="L289" s="22" t="s">
        <v>504</v>
      </c>
      <c r="M289" s="22" t="s">
        <v>121</v>
      </c>
      <c r="N289" s="22" t="s">
        <v>130</v>
      </c>
      <c r="O289" s="67" t="s">
        <v>71</v>
      </c>
      <c r="P289" s="24" t="s">
        <v>918</v>
      </c>
      <c r="Q289" s="25">
        <v>38237090</v>
      </c>
      <c r="R289" s="27" t="s">
        <v>1389</v>
      </c>
      <c r="S289" s="23" t="s">
        <v>51</v>
      </c>
      <c r="T289" s="23" t="s">
        <v>52</v>
      </c>
      <c r="U289" s="17">
        <v>1350</v>
      </c>
      <c r="V289" s="28">
        <f t="shared" si="23"/>
        <v>97200</v>
      </c>
      <c r="W289" s="17">
        <v>0</v>
      </c>
      <c r="X289" s="17">
        <v>0</v>
      </c>
      <c r="Y289" s="17">
        <v>0</v>
      </c>
      <c r="Z289" s="29">
        <v>0</v>
      </c>
      <c r="AA289" s="17" t="s">
        <v>53</v>
      </c>
      <c r="AB289" s="30">
        <f t="shared" si="19"/>
        <v>97200</v>
      </c>
      <c r="AC289" s="31">
        <f>VLOOKUP(D289,'[1]EPGC pivot'!E:Y,21,0)</f>
        <v>66.55</v>
      </c>
      <c r="AD289" s="52">
        <v>6468660</v>
      </c>
      <c r="AE289" s="17" t="s">
        <v>1390</v>
      </c>
      <c r="AF289" s="21" t="s">
        <v>1311</v>
      </c>
      <c r="AG289" s="17" t="s">
        <v>1391</v>
      </c>
      <c r="AH289" s="21">
        <v>42630</v>
      </c>
      <c r="AI289" s="33" t="s">
        <v>1392</v>
      </c>
      <c r="AJ289" s="34">
        <v>97200</v>
      </c>
      <c r="AK289" s="35">
        <v>42591</v>
      </c>
      <c r="AL289" s="24" t="s">
        <v>56</v>
      </c>
    </row>
    <row r="290" spans="1:38" s="16" customFormat="1" ht="15" customHeight="1" x14ac:dyDescent="0.25">
      <c r="A290" s="17">
        <v>289</v>
      </c>
      <c r="B290" s="17" t="s">
        <v>38</v>
      </c>
      <c r="C290" s="17" t="s">
        <v>39</v>
      </c>
      <c r="D290" s="18" t="s">
        <v>1393</v>
      </c>
      <c r="E290" s="19">
        <v>42563</v>
      </c>
      <c r="F290" s="19" t="s">
        <v>1304</v>
      </c>
      <c r="G290" s="20" t="s">
        <v>1388</v>
      </c>
      <c r="H290" s="19">
        <v>42566</v>
      </c>
      <c r="I290" s="19" t="s">
        <v>59</v>
      </c>
      <c r="J290" s="21" t="s">
        <v>44</v>
      </c>
      <c r="K290" s="21" t="s">
        <v>45</v>
      </c>
      <c r="L290" s="22" t="s">
        <v>504</v>
      </c>
      <c r="M290" s="22" t="s">
        <v>121</v>
      </c>
      <c r="N290" s="22" t="s">
        <v>130</v>
      </c>
      <c r="O290" s="67" t="s">
        <v>71</v>
      </c>
      <c r="P290" s="24" t="s">
        <v>918</v>
      </c>
      <c r="Q290" s="25">
        <v>38237090</v>
      </c>
      <c r="R290" s="27" t="s">
        <v>630</v>
      </c>
      <c r="S290" s="23" t="s">
        <v>51</v>
      </c>
      <c r="T290" s="23" t="s">
        <v>52</v>
      </c>
      <c r="U290" s="17">
        <v>1350</v>
      </c>
      <c r="V290" s="28">
        <f t="shared" si="23"/>
        <v>32400</v>
      </c>
      <c r="W290" s="17">
        <v>0</v>
      </c>
      <c r="X290" s="17">
        <v>0</v>
      </c>
      <c r="Y290" s="17">
        <v>0</v>
      </c>
      <c r="Z290" s="29">
        <v>0</v>
      </c>
      <c r="AA290" s="17" t="s">
        <v>53</v>
      </c>
      <c r="AB290" s="30">
        <f t="shared" si="19"/>
        <v>32400</v>
      </c>
      <c r="AC290" s="31">
        <f>VLOOKUP(D290,'[1]EPGC pivot'!E:Y,21,0)</f>
        <v>66.55</v>
      </c>
      <c r="AD290" s="52">
        <v>2156220</v>
      </c>
      <c r="AE290" s="17">
        <v>8798452</v>
      </c>
      <c r="AF290" s="21" t="s">
        <v>1394</v>
      </c>
      <c r="AG290" s="17" t="s">
        <v>1395</v>
      </c>
      <c r="AH290" s="21">
        <v>42630</v>
      </c>
      <c r="AI290" s="33" t="s">
        <v>1392</v>
      </c>
      <c r="AJ290" s="34">
        <v>32400</v>
      </c>
      <c r="AK290" s="35">
        <v>42591</v>
      </c>
      <c r="AL290" s="24" t="s">
        <v>56</v>
      </c>
    </row>
    <row r="291" spans="1:38" s="16" customFormat="1" ht="15" customHeight="1" x14ac:dyDescent="0.25">
      <c r="A291" s="17">
        <v>290</v>
      </c>
      <c r="B291" s="17" t="s">
        <v>38</v>
      </c>
      <c r="C291" s="17" t="s">
        <v>39</v>
      </c>
      <c r="D291" s="18" t="s">
        <v>1396</v>
      </c>
      <c r="E291" s="19">
        <v>42563</v>
      </c>
      <c r="F291" s="19" t="s">
        <v>1304</v>
      </c>
      <c r="G291" s="20" t="s">
        <v>1377</v>
      </c>
      <c r="H291" s="19">
        <v>42566</v>
      </c>
      <c r="I291" s="19" t="s">
        <v>59</v>
      </c>
      <c r="J291" s="21" t="s">
        <v>44</v>
      </c>
      <c r="K291" s="21" t="s">
        <v>45</v>
      </c>
      <c r="L291" s="22" t="s">
        <v>504</v>
      </c>
      <c r="M291" s="22" t="s">
        <v>121</v>
      </c>
      <c r="N291" s="22" t="s">
        <v>130</v>
      </c>
      <c r="O291" s="76" t="s">
        <v>71</v>
      </c>
      <c r="P291" s="24" t="s">
        <v>918</v>
      </c>
      <c r="Q291" s="25">
        <v>38237090</v>
      </c>
      <c r="R291" s="27" t="s">
        <v>630</v>
      </c>
      <c r="S291" s="23" t="s">
        <v>51</v>
      </c>
      <c r="T291" s="23" t="s">
        <v>52</v>
      </c>
      <c r="U291" s="17">
        <v>1350</v>
      </c>
      <c r="V291" s="28">
        <f t="shared" si="23"/>
        <v>32400</v>
      </c>
      <c r="W291" s="17">
        <v>0</v>
      </c>
      <c r="X291" s="17">
        <v>0</v>
      </c>
      <c r="Y291" s="17">
        <v>0</v>
      </c>
      <c r="Z291" s="29">
        <v>0</v>
      </c>
      <c r="AA291" s="17" t="s">
        <v>53</v>
      </c>
      <c r="AB291" s="30">
        <f t="shared" si="19"/>
        <v>32400</v>
      </c>
      <c r="AC291" s="31">
        <f>VLOOKUP(D291,'[1]EPGC pivot'!E:Y,21,0)</f>
        <v>66.55</v>
      </c>
      <c r="AD291" s="52">
        <v>2156220</v>
      </c>
      <c r="AE291" s="17">
        <v>8808910</v>
      </c>
      <c r="AF291" s="21" t="s">
        <v>1394</v>
      </c>
      <c r="AG291" s="17" t="s">
        <v>1397</v>
      </c>
      <c r="AH291" s="21">
        <v>42630</v>
      </c>
      <c r="AI291" s="33" t="s">
        <v>1379</v>
      </c>
      <c r="AJ291" s="34">
        <v>32400</v>
      </c>
      <c r="AK291" s="35">
        <v>42591</v>
      </c>
      <c r="AL291" s="24" t="s">
        <v>56</v>
      </c>
    </row>
    <row r="292" spans="1:38" s="16" customFormat="1" ht="15" customHeight="1" x14ac:dyDescent="0.25">
      <c r="A292" s="17">
        <v>291</v>
      </c>
      <c r="B292" s="17" t="s">
        <v>38</v>
      </c>
      <c r="C292" s="17" t="s">
        <v>39</v>
      </c>
      <c r="D292" s="18" t="s">
        <v>1398</v>
      </c>
      <c r="E292" s="19">
        <v>42563</v>
      </c>
      <c r="F292" s="19" t="s">
        <v>1304</v>
      </c>
      <c r="G292" s="20">
        <v>9103750257</v>
      </c>
      <c r="H292" s="19">
        <v>42568</v>
      </c>
      <c r="I292" s="19" t="s">
        <v>59</v>
      </c>
      <c r="J292" s="21" t="s">
        <v>44</v>
      </c>
      <c r="K292" s="21" t="s">
        <v>45</v>
      </c>
      <c r="L292" s="22" t="s">
        <v>60</v>
      </c>
      <c r="M292" s="22" t="s">
        <v>273</v>
      </c>
      <c r="N292" s="22" t="s">
        <v>62</v>
      </c>
      <c r="O292" s="67" t="s">
        <v>63</v>
      </c>
      <c r="P292" s="24" t="s">
        <v>561</v>
      </c>
      <c r="Q292" s="25">
        <v>38237090</v>
      </c>
      <c r="R292" s="27" t="s">
        <v>1399</v>
      </c>
      <c r="S292" s="23" t="s">
        <v>51</v>
      </c>
      <c r="T292" s="23" t="s">
        <v>52</v>
      </c>
      <c r="U292" s="17">
        <v>1419</v>
      </c>
      <c r="V292" s="28">
        <f t="shared" si="23"/>
        <v>26961</v>
      </c>
      <c r="W292" s="17">
        <v>8.9</v>
      </c>
      <c r="X292" s="17">
        <v>1650</v>
      </c>
      <c r="Y292" s="17">
        <v>0</v>
      </c>
      <c r="Z292" s="29">
        <v>0</v>
      </c>
      <c r="AA292" s="17" t="s">
        <v>53</v>
      </c>
      <c r="AB292" s="30">
        <f t="shared" si="19"/>
        <v>25302.1</v>
      </c>
      <c r="AC292" s="31">
        <f>VLOOKUP(D292,'[1]EPGC pivot'!E:Y,21,0)</f>
        <v>66.55</v>
      </c>
      <c r="AD292" s="52">
        <v>1683854.7549999999</v>
      </c>
      <c r="AE292" s="53">
        <v>8813872</v>
      </c>
      <c r="AF292" s="21" t="s">
        <v>1394</v>
      </c>
      <c r="AG292" s="17" t="s">
        <v>1400</v>
      </c>
      <c r="AH292" s="21">
        <v>42630</v>
      </c>
      <c r="AI292" s="33" t="s">
        <v>1401</v>
      </c>
      <c r="AJ292" s="34">
        <v>26961</v>
      </c>
      <c r="AK292" s="35">
        <v>42593</v>
      </c>
      <c r="AL292" s="24" t="s">
        <v>56</v>
      </c>
    </row>
    <row r="293" spans="1:38" s="16" customFormat="1" ht="15" customHeight="1" x14ac:dyDescent="0.25">
      <c r="A293" s="17">
        <v>292</v>
      </c>
      <c r="B293" s="17" t="s">
        <v>38</v>
      </c>
      <c r="C293" s="17" t="s">
        <v>39</v>
      </c>
      <c r="D293" s="18" t="s">
        <v>1402</v>
      </c>
      <c r="E293" s="19">
        <v>42564</v>
      </c>
      <c r="F293" s="19" t="s">
        <v>1304</v>
      </c>
      <c r="G293" s="20">
        <v>9103750258</v>
      </c>
      <c r="H293" s="19">
        <v>42564</v>
      </c>
      <c r="I293" s="19" t="s">
        <v>59</v>
      </c>
      <c r="J293" s="21" t="s">
        <v>44</v>
      </c>
      <c r="K293" s="21" t="s">
        <v>45</v>
      </c>
      <c r="L293" s="22" t="s">
        <v>656</v>
      </c>
      <c r="M293" s="22" t="s">
        <v>650</v>
      </c>
      <c r="N293" s="22" t="s">
        <v>171</v>
      </c>
      <c r="O293" s="67" t="s">
        <v>63</v>
      </c>
      <c r="P293" s="24" t="s">
        <v>103</v>
      </c>
      <c r="Q293" s="25">
        <v>29157010</v>
      </c>
      <c r="R293" s="27" t="s">
        <v>1403</v>
      </c>
      <c r="S293" s="23" t="s">
        <v>51</v>
      </c>
      <c r="T293" s="23" t="s">
        <v>52</v>
      </c>
      <c r="U293" s="17">
        <v>550</v>
      </c>
      <c r="V293" s="28">
        <f t="shared" si="23"/>
        <v>54576.5</v>
      </c>
      <c r="W293" s="17">
        <v>18.010000000000002</v>
      </c>
      <c r="X293" s="17">
        <v>875</v>
      </c>
      <c r="Y293" s="17">
        <v>0</v>
      </c>
      <c r="Z293" s="29">
        <v>0</v>
      </c>
      <c r="AA293" s="17" t="s">
        <v>53</v>
      </c>
      <c r="AB293" s="30">
        <f t="shared" si="19"/>
        <v>53683.49</v>
      </c>
      <c r="AC293" s="31">
        <f>VLOOKUP(D293,'[1]EPGC pivot'!E:Y,21,0)</f>
        <v>66.55</v>
      </c>
      <c r="AD293" s="52">
        <v>3572636.2594999997</v>
      </c>
      <c r="AE293" s="17">
        <v>8829848</v>
      </c>
      <c r="AF293" s="21" t="s">
        <v>1404</v>
      </c>
      <c r="AG293" s="17" t="s">
        <v>1405</v>
      </c>
      <c r="AH293" s="21">
        <v>42738</v>
      </c>
      <c r="AI293" s="33" t="s">
        <v>1406</v>
      </c>
      <c r="AJ293" s="34">
        <v>54576.5</v>
      </c>
      <c r="AK293" s="35">
        <v>42626</v>
      </c>
      <c r="AL293" s="24" t="s">
        <v>56</v>
      </c>
    </row>
    <row r="294" spans="1:38" s="16" customFormat="1" ht="15" customHeight="1" x14ac:dyDescent="0.25">
      <c r="A294" s="17">
        <v>293</v>
      </c>
      <c r="B294" s="17" t="s">
        <v>38</v>
      </c>
      <c r="C294" s="17" t="s">
        <v>39</v>
      </c>
      <c r="D294" s="18" t="s">
        <v>1407</v>
      </c>
      <c r="E294" s="19">
        <v>42564</v>
      </c>
      <c r="F294" s="19" t="s">
        <v>1304</v>
      </c>
      <c r="G294" s="20">
        <v>9103750259</v>
      </c>
      <c r="H294" s="19"/>
      <c r="I294" s="19" t="s">
        <v>59</v>
      </c>
      <c r="J294" s="21" t="s">
        <v>44</v>
      </c>
      <c r="K294" s="21" t="s">
        <v>45</v>
      </c>
      <c r="L294" s="22" t="s">
        <v>60</v>
      </c>
      <c r="M294" s="22" t="s">
        <v>61</v>
      </c>
      <c r="N294" s="22" t="s">
        <v>62</v>
      </c>
      <c r="O294" s="67" t="s">
        <v>63</v>
      </c>
      <c r="P294" s="24" t="s">
        <v>1408</v>
      </c>
      <c r="Q294" s="25">
        <v>38237090</v>
      </c>
      <c r="R294" s="27" t="s">
        <v>1023</v>
      </c>
      <c r="S294" s="23" t="s">
        <v>51</v>
      </c>
      <c r="T294" s="23" t="s">
        <v>52</v>
      </c>
      <c r="U294" s="17">
        <v>1420</v>
      </c>
      <c r="V294" s="28">
        <f t="shared" si="23"/>
        <v>28016.600000000002</v>
      </c>
      <c r="W294" s="17">
        <v>9.25</v>
      </c>
      <c r="X294" s="17">
        <v>810</v>
      </c>
      <c r="Y294" s="17">
        <v>0</v>
      </c>
      <c r="Z294" s="29">
        <v>0</v>
      </c>
      <c r="AA294" s="17" t="s">
        <v>53</v>
      </c>
      <c r="AB294" s="30">
        <f t="shared" si="19"/>
        <v>27197.350000000002</v>
      </c>
      <c r="AC294" s="31">
        <f>VLOOKUP(D294,'[1]EPGC pivot'!E:Y,21,0)</f>
        <v>66.55</v>
      </c>
      <c r="AD294" s="52">
        <v>1809983.6425000001</v>
      </c>
      <c r="AE294" s="17">
        <v>8829847</v>
      </c>
      <c r="AF294" s="21" t="s">
        <v>1404</v>
      </c>
      <c r="AG294" s="17" t="s">
        <v>1409</v>
      </c>
      <c r="AH294" s="21">
        <v>42630</v>
      </c>
      <c r="AI294" s="33" t="s">
        <v>1410</v>
      </c>
      <c r="AJ294" s="34">
        <v>28016.6</v>
      </c>
      <c r="AK294" s="35">
        <v>42593</v>
      </c>
      <c r="AL294" s="24" t="s">
        <v>56</v>
      </c>
    </row>
    <row r="295" spans="1:38" s="16" customFormat="1" ht="15" customHeight="1" x14ac:dyDescent="0.25">
      <c r="A295" s="17">
        <v>294</v>
      </c>
      <c r="B295" s="17" t="s">
        <v>38</v>
      </c>
      <c r="C295" s="17" t="s">
        <v>39</v>
      </c>
      <c r="D295" s="18" t="s">
        <v>1411</v>
      </c>
      <c r="E295" s="19">
        <v>42564</v>
      </c>
      <c r="F295" s="19" t="s">
        <v>1304</v>
      </c>
      <c r="G295" s="20">
        <v>9103750260</v>
      </c>
      <c r="H295" s="19"/>
      <c r="I295" s="19" t="s">
        <v>59</v>
      </c>
      <c r="J295" s="21" t="s">
        <v>44</v>
      </c>
      <c r="K295" s="21" t="s">
        <v>45</v>
      </c>
      <c r="L295" s="22" t="s">
        <v>549</v>
      </c>
      <c r="M295" s="22" t="s">
        <v>629</v>
      </c>
      <c r="N295" s="22" t="s">
        <v>137</v>
      </c>
      <c r="O295" s="76" t="s">
        <v>49</v>
      </c>
      <c r="P295" s="24" t="s">
        <v>1412</v>
      </c>
      <c r="Q295" s="25" t="s">
        <v>1413</v>
      </c>
      <c r="R295" s="27" t="s">
        <v>630</v>
      </c>
      <c r="S295" s="23" t="s">
        <v>51</v>
      </c>
      <c r="T295" s="23" t="s">
        <v>52</v>
      </c>
      <c r="U295" s="17">
        <v>1343.9166666666667</v>
      </c>
      <c r="V295" s="28">
        <f t="shared" si="23"/>
        <v>32254</v>
      </c>
      <c r="W295" s="17">
        <v>0</v>
      </c>
      <c r="X295" s="17">
        <v>525</v>
      </c>
      <c r="Y295" s="17">
        <v>0</v>
      </c>
      <c r="Z295" s="29">
        <v>0</v>
      </c>
      <c r="AA295" s="17" t="s">
        <v>53</v>
      </c>
      <c r="AB295" s="30">
        <f t="shared" si="19"/>
        <v>31729</v>
      </c>
      <c r="AC295" s="31">
        <f>VLOOKUP(D295,'[1]EPGC pivot'!E:Y,21,0)</f>
        <v>66.55</v>
      </c>
      <c r="AD295" s="52">
        <v>2111564.9499999997</v>
      </c>
      <c r="AE295" s="17">
        <v>8834919</v>
      </c>
      <c r="AF295" s="21" t="s">
        <v>1404</v>
      </c>
      <c r="AG295" s="17" t="s">
        <v>1414</v>
      </c>
      <c r="AH295" s="21">
        <v>42738</v>
      </c>
      <c r="AI295" s="33" t="s">
        <v>1415</v>
      </c>
      <c r="AJ295" s="34">
        <v>32254</v>
      </c>
      <c r="AK295" s="35">
        <v>42641</v>
      </c>
      <c r="AL295" s="24" t="s">
        <v>56</v>
      </c>
    </row>
    <row r="296" spans="1:38" s="16" customFormat="1" ht="15" customHeight="1" x14ac:dyDescent="0.25">
      <c r="A296" s="17">
        <v>295</v>
      </c>
      <c r="B296" s="17" t="s">
        <v>38</v>
      </c>
      <c r="C296" s="17" t="s">
        <v>39</v>
      </c>
      <c r="D296" s="18" t="s">
        <v>1416</v>
      </c>
      <c r="E296" s="17" t="s">
        <v>147</v>
      </c>
      <c r="F296" s="19" t="s">
        <v>1304</v>
      </c>
      <c r="G296" s="48" t="s">
        <v>1332</v>
      </c>
      <c r="H296" s="19"/>
      <c r="I296" s="19" t="s">
        <v>59</v>
      </c>
      <c r="J296" s="21" t="s">
        <v>44</v>
      </c>
      <c r="K296" s="21" t="s">
        <v>446</v>
      </c>
      <c r="L296" s="67"/>
      <c r="M296" s="48" t="s">
        <v>447</v>
      </c>
      <c r="N296" s="22"/>
      <c r="O296" s="76"/>
      <c r="P296" s="24"/>
      <c r="Q296" s="25"/>
      <c r="R296" s="27"/>
      <c r="S296" s="23"/>
      <c r="T296" s="23"/>
      <c r="U296" s="17"/>
      <c r="V296" s="28"/>
      <c r="W296" s="17"/>
      <c r="X296" s="17"/>
      <c r="Y296" s="17"/>
      <c r="Z296" s="29"/>
      <c r="AA296" s="17"/>
      <c r="AB296" s="30">
        <f t="shared" si="19"/>
        <v>0</v>
      </c>
      <c r="AC296" s="83"/>
      <c r="AD296" s="45"/>
      <c r="AE296" s="31" t="s">
        <v>1332</v>
      </c>
      <c r="AF296" s="21" t="s">
        <v>1306</v>
      </c>
      <c r="AG296" s="73" t="s">
        <v>1332</v>
      </c>
      <c r="AH296" s="21"/>
      <c r="AI296" s="33"/>
      <c r="AJ296" s="34"/>
      <c r="AK296" s="35"/>
      <c r="AL296" s="48" t="s">
        <v>147</v>
      </c>
    </row>
    <row r="297" spans="1:38" s="16" customFormat="1" ht="15" customHeight="1" x14ac:dyDescent="0.25">
      <c r="A297" s="17">
        <v>296</v>
      </c>
      <c r="B297" s="17" t="s">
        <v>38</v>
      </c>
      <c r="C297" s="17" t="s">
        <v>39</v>
      </c>
      <c r="D297" s="18" t="s">
        <v>1417</v>
      </c>
      <c r="E297" s="19">
        <v>42565</v>
      </c>
      <c r="F297" s="19" t="s">
        <v>1304</v>
      </c>
      <c r="G297" s="20">
        <v>9103750261</v>
      </c>
      <c r="H297" s="19"/>
      <c r="I297" s="19" t="s">
        <v>59</v>
      </c>
      <c r="J297" s="21" t="s">
        <v>44</v>
      </c>
      <c r="K297" s="21" t="s">
        <v>45</v>
      </c>
      <c r="L297" s="22" t="s">
        <v>1418</v>
      </c>
      <c r="M297" s="22" t="s">
        <v>901</v>
      </c>
      <c r="N297" s="22" t="s">
        <v>171</v>
      </c>
      <c r="O297" s="67" t="s">
        <v>49</v>
      </c>
      <c r="P297" s="24" t="s">
        <v>1028</v>
      </c>
      <c r="Q297" s="25">
        <v>38237090</v>
      </c>
      <c r="R297" s="27" t="s">
        <v>903</v>
      </c>
      <c r="S297" s="23" t="s">
        <v>51</v>
      </c>
      <c r="T297" s="23" t="s">
        <v>52</v>
      </c>
      <c r="U297" s="17">
        <v>1460</v>
      </c>
      <c r="V297" s="28">
        <f t="shared" si="23"/>
        <v>14600</v>
      </c>
      <c r="W297" s="17">
        <v>0</v>
      </c>
      <c r="X297" s="17">
        <v>275</v>
      </c>
      <c r="Y297" s="17">
        <v>0</v>
      </c>
      <c r="Z297" s="29">
        <v>0</v>
      </c>
      <c r="AA297" s="17" t="s">
        <v>53</v>
      </c>
      <c r="AB297" s="30">
        <f t="shared" si="19"/>
        <v>14325</v>
      </c>
      <c r="AC297" s="31">
        <f>VLOOKUP(D297,'[1]EPGC pivot'!E:Y,21,0)</f>
        <v>66.55</v>
      </c>
      <c r="AD297" s="52">
        <v>953328.75</v>
      </c>
      <c r="AE297" s="53">
        <v>8846782</v>
      </c>
      <c r="AF297" s="21" t="s">
        <v>1419</v>
      </c>
      <c r="AG297" s="17" t="s">
        <v>1420</v>
      </c>
      <c r="AH297" s="21">
        <v>42738</v>
      </c>
      <c r="AI297" s="33" t="s">
        <v>1421</v>
      </c>
      <c r="AJ297" s="34">
        <v>14600</v>
      </c>
      <c r="AK297" s="35">
        <v>42628</v>
      </c>
      <c r="AL297" s="24" t="s">
        <v>56</v>
      </c>
    </row>
    <row r="298" spans="1:38" s="16" customFormat="1" ht="15" customHeight="1" x14ac:dyDescent="0.25">
      <c r="A298" s="17">
        <v>297</v>
      </c>
      <c r="B298" s="17" t="s">
        <v>38</v>
      </c>
      <c r="C298" s="17" t="s">
        <v>39</v>
      </c>
      <c r="D298" s="18" t="s">
        <v>1422</v>
      </c>
      <c r="E298" s="19">
        <v>42565</v>
      </c>
      <c r="F298" s="19" t="s">
        <v>1304</v>
      </c>
      <c r="G298" s="20">
        <v>9103750262</v>
      </c>
      <c r="H298" s="19"/>
      <c r="I298" s="19" t="s">
        <v>59</v>
      </c>
      <c r="J298" s="21" t="s">
        <v>44</v>
      </c>
      <c r="K298" s="21" t="s">
        <v>45</v>
      </c>
      <c r="L298" s="22" t="s">
        <v>565</v>
      </c>
      <c r="M298" s="22" t="s">
        <v>800</v>
      </c>
      <c r="N298" s="22" t="s">
        <v>95</v>
      </c>
      <c r="O298" s="67" t="s">
        <v>63</v>
      </c>
      <c r="P298" s="24" t="s">
        <v>103</v>
      </c>
      <c r="Q298" s="25">
        <v>29157010</v>
      </c>
      <c r="R298" s="27" t="s">
        <v>1423</v>
      </c>
      <c r="S298" s="23" t="s">
        <v>51</v>
      </c>
      <c r="T298" s="23" t="s">
        <v>52</v>
      </c>
      <c r="U298" s="17">
        <v>650</v>
      </c>
      <c r="V298" s="28">
        <f t="shared" si="23"/>
        <v>63381.5</v>
      </c>
      <c r="W298" s="17">
        <v>20.92</v>
      </c>
      <c r="X298" s="17">
        <v>1125</v>
      </c>
      <c r="Y298" s="17">
        <v>0</v>
      </c>
      <c r="Z298" s="29">
        <v>0</v>
      </c>
      <c r="AA298" s="17" t="s">
        <v>53</v>
      </c>
      <c r="AB298" s="30">
        <f t="shared" si="19"/>
        <v>62235.58</v>
      </c>
      <c r="AC298" s="31">
        <f>VLOOKUP(D298,'[1]EPGC pivot'!E:Y,21,0)</f>
        <v>66.55</v>
      </c>
      <c r="AD298" s="52">
        <v>4141777.8489999999</v>
      </c>
      <c r="AE298" s="17">
        <v>8853347</v>
      </c>
      <c r="AF298" s="21" t="s">
        <v>1419</v>
      </c>
      <c r="AG298" s="17" t="s">
        <v>1424</v>
      </c>
      <c r="AH298" s="21">
        <v>42630</v>
      </c>
      <c r="AI298" s="33" t="s">
        <v>1425</v>
      </c>
      <c r="AJ298" s="34">
        <v>63381.5</v>
      </c>
      <c r="AK298" s="35">
        <v>42604</v>
      </c>
      <c r="AL298" s="24" t="s">
        <v>56</v>
      </c>
    </row>
    <row r="299" spans="1:38" s="16" customFormat="1" ht="15" customHeight="1" x14ac:dyDescent="0.25">
      <c r="A299" s="17">
        <v>298</v>
      </c>
      <c r="B299" s="17" t="s">
        <v>38</v>
      </c>
      <c r="C299" s="17" t="s">
        <v>39</v>
      </c>
      <c r="D299" s="18" t="s">
        <v>1426</v>
      </c>
      <c r="E299" s="17" t="s">
        <v>147</v>
      </c>
      <c r="F299" s="19" t="s">
        <v>1304</v>
      </c>
      <c r="G299" s="48" t="s">
        <v>1427</v>
      </c>
      <c r="H299" s="19"/>
      <c r="I299" s="19" t="s">
        <v>59</v>
      </c>
      <c r="J299" s="21" t="s">
        <v>44</v>
      </c>
      <c r="K299" s="21" t="s">
        <v>446</v>
      </c>
      <c r="L299" s="67"/>
      <c r="M299" s="48" t="s">
        <v>447</v>
      </c>
      <c r="N299" s="22"/>
      <c r="O299" s="67"/>
      <c r="P299" s="24"/>
      <c r="Q299" s="25"/>
      <c r="R299" s="27"/>
      <c r="S299" s="23"/>
      <c r="T299" s="23"/>
      <c r="U299" s="17"/>
      <c r="V299" s="28"/>
      <c r="W299" s="17"/>
      <c r="X299" s="17"/>
      <c r="Y299" s="17"/>
      <c r="Z299" s="29"/>
      <c r="AA299" s="17"/>
      <c r="AB299" s="30">
        <f t="shared" si="19"/>
        <v>0</v>
      </c>
      <c r="AC299" s="83"/>
      <c r="AD299" s="45"/>
      <c r="AE299" s="31" t="s">
        <v>1427</v>
      </c>
      <c r="AF299" s="21" t="s">
        <v>1306</v>
      </c>
      <c r="AG299" s="73" t="s">
        <v>1427</v>
      </c>
      <c r="AH299" s="21"/>
      <c r="AI299" s="33"/>
      <c r="AJ299" s="34"/>
      <c r="AK299" s="35"/>
      <c r="AL299" s="48" t="s">
        <v>147</v>
      </c>
    </row>
    <row r="300" spans="1:38" s="16" customFormat="1" ht="15" customHeight="1" x14ac:dyDescent="0.25">
      <c r="A300" s="17">
        <v>299</v>
      </c>
      <c r="B300" s="17" t="s">
        <v>38</v>
      </c>
      <c r="C300" s="17" t="s">
        <v>39</v>
      </c>
      <c r="D300" s="18" t="s">
        <v>1428</v>
      </c>
      <c r="E300" s="19">
        <v>42565</v>
      </c>
      <c r="F300" s="19" t="s">
        <v>1304</v>
      </c>
      <c r="G300" s="20" t="s">
        <v>1429</v>
      </c>
      <c r="H300" s="19"/>
      <c r="I300" s="19" t="s">
        <v>59</v>
      </c>
      <c r="J300" s="21" t="s">
        <v>44</v>
      </c>
      <c r="K300" s="21" t="s">
        <v>45</v>
      </c>
      <c r="L300" s="22" t="s">
        <v>656</v>
      </c>
      <c r="M300" s="22" t="s">
        <v>650</v>
      </c>
      <c r="N300" s="22" t="s">
        <v>171</v>
      </c>
      <c r="O300" s="67" t="s">
        <v>63</v>
      </c>
      <c r="P300" s="24" t="s">
        <v>670</v>
      </c>
      <c r="Q300" s="25">
        <v>38231900</v>
      </c>
      <c r="R300" s="27" t="s">
        <v>1430</v>
      </c>
      <c r="S300" s="23" t="s">
        <v>51</v>
      </c>
      <c r="T300" s="23" t="s">
        <v>52</v>
      </c>
      <c r="U300" s="17">
        <v>3850</v>
      </c>
      <c r="V300" s="28">
        <f t="shared" si="23"/>
        <v>152806.5</v>
      </c>
      <c r="W300" s="17">
        <v>50.43</v>
      </c>
      <c r="X300" s="17">
        <v>400</v>
      </c>
      <c r="Y300" s="17">
        <v>0</v>
      </c>
      <c r="Z300" s="29">
        <v>0</v>
      </c>
      <c r="AA300" s="17" t="s">
        <v>53</v>
      </c>
      <c r="AB300" s="30">
        <f t="shared" si="19"/>
        <v>152356.07</v>
      </c>
      <c r="AC300" s="31">
        <f>VLOOKUP(D300,'[1]EPGC pivot'!E:Y,21,0)</f>
        <v>66.55</v>
      </c>
      <c r="AD300" s="52">
        <v>10139296.4585</v>
      </c>
      <c r="AE300" s="17">
        <v>8856637</v>
      </c>
      <c r="AF300" s="21" t="s">
        <v>1419</v>
      </c>
      <c r="AG300" s="17" t="s">
        <v>1431</v>
      </c>
      <c r="AH300" s="21">
        <v>42738</v>
      </c>
      <c r="AI300" s="33" t="s">
        <v>1432</v>
      </c>
      <c r="AJ300" s="34">
        <v>152806.5</v>
      </c>
      <c r="AK300" s="35">
        <v>42628</v>
      </c>
      <c r="AL300" s="24" t="s">
        <v>56</v>
      </c>
    </row>
    <row r="301" spans="1:38" s="16" customFormat="1" ht="15" customHeight="1" x14ac:dyDescent="0.25">
      <c r="A301" s="17">
        <v>300</v>
      </c>
      <c r="B301" s="17" t="s">
        <v>38</v>
      </c>
      <c r="C301" s="17" t="s">
        <v>39</v>
      </c>
      <c r="D301" s="18" t="s">
        <v>1433</v>
      </c>
      <c r="E301" s="17" t="s">
        <v>147</v>
      </c>
      <c r="F301" s="19" t="s">
        <v>1304</v>
      </c>
      <c r="G301" s="48" t="s">
        <v>1332</v>
      </c>
      <c r="H301" s="19"/>
      <c r="I301" s="19" t="s">
        <v>59</v>
      </c>
      <c r="J301" s="21" t="s">
        <v>44</v>
      </c>
      <c r="K301" s="21" t="s">
        <v>446</v>
      </c>
      <c r="L301" s="67"/>
      <c r="M301" s="48" t="s">
        <v>447</v>
      </c>
      <c r="N301" s="22"/>
      <c r="O301" s="67"/>
      <c r="P301" s="24"/>
      <c r="Q301" s="25"/>
      <c r="R301" s="27"/>
      <c r="S301" s="23"/>
      <c r="T301" s="23"/>
      <c r="U301" s="17"/>
      <c r="V301" s="28"/>
      <c r="W301" s="17"/>
      <c r="X301" s="17"/>
      <c r="Y301" s="17"/>
      <c r="Z301" s="29"/>
      <c r="AA301" s="17"/>
      <c r="AB301" s="30">
        <f t="shared" si="19"/>
        <v>0</v>
      </c>
      <c r="AC301" s="83"/>
      <c r="AD301" s="45"/>
      <c r="AE301" s="31" t="s">
        <v>1332</v>
      </c>
      <c r="AF301" s="21" t="s">
        <v>1306</v>
      </c>
      <c r="AG301" s="73" t="s">
        <v>1332</v>
      </c>
      <c r="AH301" s="21"/>
      <c r="AI301" s="33"/>
      <c r="AJ301" s="34"/>
      <c r="AK301" s="35"/>
      <c r="AL301" s="48" t="s">
        <v>147</v>
      </c>
    </row>
    <row r="302" spans="1:38" s="16" customFormat="1" ht="15" customHeight="1" x14ac:dyDescent="0.25">
      <c r="A302" s="17">
        <v>301</v>
      </c>
      <c r="B302" s="17" t="s">
        <v>38</v>
      </c>
      <c r="C302" s="17" t="s">
        <v>39</v>
      </c>
      <c r="D302" s="18" t="s">
        <v>1434</v>
      </c>
      <c r="E302" s="19">
        <v>42586</v>
      </c>
      <c r="F302" s="19" t="s">
        <v>1435</v>
      </c>
      <c r="G302" s="20">
        <v>9103750330</v>
      </c>
      <c r="H302" s="19"/>
      <c r="I302" s="19" t="s">
        <v>59</v>
      </c>
      <c r="J302" s="21" t="s">
        <v>44</v>
      </c>
      <c r="K302" s="21" t="s">
        <v>45</v>
      </c>
      <c r="L302" s="22" t="s">
        <v>120</v>
      </c>
      <c r="M302" s="22" t="s">
        <v>121</v>
      </c>
      <c r="N302" s="22" t="s">
        <v>95</v>
      </c>
      <c r="O302" s="23" t="s">
        <v>71</v>
      </c>
      <c r="P302" s="24" t="s">
        <v>1436</v>
      </c>
      <c r="Q302" s="25">
        <v>38237090</v>
      </c>
      <c r="R302" s="27">
        <v>4</v>
      </c>
      <c r="S302" s="23" t="s">
        <v>51</v>
      </c>
      <c r="T302" s="23" t="s">
        <v>52</v>
      </c>
      <c r="U302" s="17">
        <v>3424</v>
      </c>
      <c r="V302" s="28">
        <f>U302*R302</f>
        <v>13696</v>
      </c>
      <c r="W302" s="17">
        <v>0</v>
      </c>
      <c r="X302" s="17">
        <v>0</v>
      </c>
      <c r="Y302" s="17">
        <v>0</v>
      </c>
      <c r="Z302" s="29">
        <v>0</v>
      </c>
      <c r="AA302" s="17" t="s">
        <v>53</v>
      </c>
      <c r="AB302" s="30">
        <f t="shared" si="19"/>
        <v>13696</v>
      </c>
      <c r="AC302" s="31">
        <v>66.45</v>
      </c>
      <c r="AD302" s="52">
        <v>910099.2</v>
      </c>
      <c r="AE302" s="17">
        <v>9266605</v>
      </c>
      <c r="AF302" s="21">
        <v>42586</v>
      </c>
      <c r="AG302" s="17" t="s">
        <v>1437</v>
      </c>
      <c r="AH302" s="21">
        <v>42800</v>
      </c>
      <c r="AI302" s="21" t="s">
        <v>1438</v>
      </c>
      <c r="AJ302" s="29">
        <v>13696</v>
      </c>
      <c r="AK302" s="21">
        <v>42604</v>
      </c>
      <c r="AL302" s="24" t="s">
        <v>1302</v>
      </c>
    </row>
    <row r="303" spans="1:38" s="16" customFormat="1" ht="15" customHeight="1" x14ac:dyDescent="0.25">
      <c r="A303" s="17">
        <v>302</v>
      </c>
      <c r="B303" s="17" t="s">
        <v>38</v>
      </c>
      <c r="C303" s="17" t="s">
        <v>39</v>
      </c>
      <c r="D303" s="18" t="s">
        <v>1439</v>
      </c>
      <c r="E303" s="19">
        <v>42566</v>
      </c>
      <c r="F303" s="19" t="s">
        <v>1304</v>
      </c>
      <c r="G303" s="20" t="s">
        <v>1429</v>
      </c>
      <c r="H303" s="19"/>
      <c r="I303" s="19" t="s">
        <v>59</v>
      </c>
      <c r="J303" s="21" t="s">
        <v>44</v>
      </c>
      <c r="K303" s="21" t="s">
        <v>45</v>
      </c>
      <c r="L303" s="22" t="s">
        <v>656</v>
      </c>
      <c r="M303" s="22" t="s">
        <v>650</v>
      </c>
      <c r="N303" s="22" t="s">
        <v>171</v>
      </c>
      <c r="O303" s="67" t="s">
        <v>63</v>
      </c>
      <c r="P303" s="24" t="s">
        <v>670</v>
      </c>
      <c r="Q303" s="25">
        <v>38231900</v>
      </c>
      <c r="R303" s="27" t="s">
        <v>1440</v>
      </c>
      <c r="S303" s="23" t="s">
        <v>51</v>
      </c>
      <c r="T303" s="23" t="s">
        <v>52</v>
      </c>
      <c r="U303" s="17">
        <v>3850</v>
      </c>
      <c r="V303" s="28">
        <f t="shared" si="23"/>
        <v>226957.5</v>
      </c>
      <c r="W303" s="17">
        <v>74.900000000000006</v>
      </c>
      <c r="X303" s="17">
        <v>600</v>
      </c>
      <c r="Y303" s="17">
        <v>0</v>
      </c>
      <c r="Z303" s="29">
        <v>0</v>
      </c>
      <c r="AA303" s="17" t="s">
        <v>53</v>
      </c>
      <c r="AB303" s="30">
        <f t="shared" si="19"/>
        <v>226282.6</v>
      </c>
      <c r="AC303" s="31">
        <f>VLOOKUP(D303,'[1]EPGC pivot'!E:Y,21,0)</f>
        <v>66.55</v>
      </c>
      <c r="AD303" s="52">
        <v>15059107.029999999</v>
      </c>
      <c r="AE303" s="17">
        <v>8868922</v>
      </c>
      <c r="AF303" s="21" t="s">
        <v>1441</v>
      </c>
      <c r="AG303" s="84" t="s">
        <v>1442</v>
      </c>
      <c r="AH303" s="56">
        <v>42784</v>
      </c>
      <c r="AI303" s="34" t="s">
        <v>1432</v>
      </c>
      <c r="AJ303" s="34">
        <v>226957.5</v>
      </c>
      <c r="AK303" s="35">
        <v>42628</v>
      </c>
      <c r="AL303" s="24" t="s">
        <v>56</v>
      </c>
    </row>
    <row r="304" spans="1:38" s="16" customFormat="1" ht="15" customHeight="1" x14ac:dyDescent="0.25">
      <c r="A304" s="17">
        <v>303</v>
      </c>
      <c r="B304" s="17" t="s">
        <v>38</v>
      </c>
      <c r="C304" s="17" t="s">
        <v>39</v>
      </c>
      <c r="D304" s="18" t="s">
        <v>1443</v>
      </c>
      <c r="E304" s="19">
        <v>42566</v>
      </c>
      <c r="F304" s="19" t="s">
        <v>1304</v>
      </c>
      <c r="G304" s="20">
        <v>9103750265</v>
      </c>
      <c r="H304" s="19"/>
      <c r="I304" s="19" t="s">
        <v>59</v>
      </c>
      <c r="J304" s="21" t="s">
        <v>44</v>
      </c>
      <c r="K304" s="21" t="s">
        <v>45</v>
      </c>
      <c r="L304" s="22" t="s">
        <v>1444</v>
      </c>
      <c r="M304" s="22" t="s">
        <v>964</v>
      </c>
      <c r="N304" s="22" t="s">
        <v>130</v>
      </c>
      <c r="O304" s="67" t="s">
        <v>63</v>
      </c>
      <c r="P304" s="24" t="s">
        <v>1445</v>
      </c>
      <c r="Q304" s="25">
        <v>29051700</v>
      </c>
      <c r="R304" s="27" t="s">
        <v>707</v>
      </c>
      <c r="S304" s="23" t="s">
        <v>51</v>
      </c>
      <c r="T304" s="23" t="s">
        <v>52</v>
      </c>
      <c r="U304" s="17">
        <v>1559.84375</v>
      </c>
      <c r="V304" s="28">
        <f t="shared" si="23"/>
        <v>24957.5</v>
      </c>
      <c r="W304" s="17">
        <v>8.24</v>
      </c>
      <c r="X304" s="17">
        <v>130</v>
      </c>
      <c r="Y304" s="17">
        <v>0</v>
      </c>
      <c r="Z304" s="29">
        <v>0</v>
      </c>
      <c r="AA304" s="17" t="s">
        <v>53</v>
      </c>
      <c r="AB304" s="30">
        <f t="shared" si="19"/>
        <v>24819.26</v>
      </c>
      <c r="AC304" s="31">
        <f>VLOOKUP(D304,'[1]EPGC pivot'!E:Y,21,0)</f>
        <v>66.55</v>
      </c>
      <c r="AD304" s="52">
        <v>1651721.7529999998</v>
      </c>
      <c r="AE304" s="17">
        <v>8874825</v>
      </c>
      <c r="AF304" s="21" t="s">
        <v>1441</v>
      </c>
      <c r="AG304" s="17" t="s">
        <v>1446</v>
      </c>
      <c r="AH304" s="21">
        <v>42630</v>
      </c>
      <c r="AI304" s="34" t="s">
        <v>1447</v>
      </c>
      <c r="AJ304" s="34">
        <v>24957.5</v>
      </c>
      <c r="AK304" s="35">
        <v>42598</v>
      </c>
      <c r="AL304" s="24" t="s">
        <v>56</v>
      </c>
    </row>
    <row r="305" spans="1:38" s="16" customFormat="1" ht="15" customHeight="1" x14ac:dyDescent="0.25">
      <c r="A305" s="17">
        <v>304</v>
      </c>
      <c r="B305" s="17" t="s">
        <v>38</v>
      </c>
      <c r="C305" s="17" t="s">
        <v>39</v>
      </c>
      <c r="D305" s="18" t="s">
        <v>1448</v>
      </c>
      <c r="E305" s="19">
        <v>42566</v>
      </c>
      <c r="F305" s="19" t="s">
        <v>1304</v>
      </c>
      <c r="G305" s="20" t="s">
        <v>1449</v>
      </c>
      <c r="H305" s="19">
        <v>42570</v>
      </c>
      <c r="I305" s="19" t="s">
        <v>59</v>
      </c>
      <c r="J305" s="21" t="s">
        <v>44</v>
      </c>
      <c r="K305" s="21" t="s">
        <v>45</v>
      </c>
      <c r="L305" s="22" t="s">
        <v>177</v>
      </c>
      <c r="M305" s="22" t="s">
        <v>178</v>
      </c>
      <c r="N305" s="22" t="s">
        <v>88</v>
      </c>
      <c r="O305" s="67" t="s">
        <v>49</v>
      </c>
      <c r="P305" s="24" t="s">
        <v>483</v>
      </c>
      <c r="Q305" s="25">
        <v>29051700</v>
      </c>
      <c r="R305" s="27" t="s">
        <v>928</v>
      </c>
      <c r="S305" s="23" t="s">
        <v>51</v>
      </c>
      <c r="T305" s="23" t="s">
        <v>179</v>
      </c>
      <c r="U305" s="17">
        <v>95140</v>
      </c>
      <c r="V305" s="28">
        <f t="shared" si="23"/>
        <v>3044480</v>
      </c>
      <c r="W305" s="17">
        <v>0</v>
      </c>
      <c r="X305" s="17">
        <v>7986</v>
      </c>
      <c r="Y305" s="17">
        <v>0</v>
      </c>
      <c r="Z305" s="29">
        <v>21440</v>
      </c>
      <c r="AA305" s="17" t="s">
        <v>53</v>
      </c>
      <c r="AB305" s="30">
        <f t="shared" si="19"/>
        <v>3036494</v>
      </c>
      <c r="AC305" s="31">
        <f>VLOOKUP(D305,'[1]EPGC pivot'!E:Y,21,0)</f>
        <v>1</v>
      </c>
      <c r="AD305" s="52">
        <v>3036494</v>
      </c>
      <c r="AE305" s="17">
        <v>8877280</v>
      </c>
      <c r="AF305" s="21" t="s">
        <v>1441</v>
      </c>
      <c r="AG305" s="17" t="s">
        <v>1450</v>
      </c>
      <c r="AH305" s="21">
        <v>42737</v>
      </c>
      <c r="AI305" s="34" t="s">
        <v>1451</v>
      </c>
      <c r="AJ305" s="29">
        <v>3044480</v>
      </c>
      <c r="AK305" s="21">
        <v>42613</v>
      </c>
      <c r="AL305" s="24" t="s">
        <v>56</v>
      </c>
    </row>
    <row r="306" spans="1:38" s="16" customFormat="1" ht="15" customHeight="1" x14ac:dyDescent="0.25">
      <c r="A306" s="17">
        <v>305</v>
      </c>
      <c r="B306" s="17" t="s">
        <v>38</v>
      </c>
      <c r="C306" s="17" t="s">
        <v>39</v>
      </c>
      <c r="D306" s="18" t="s">
        <v>1452</v>
      </c>
      <c r="E306" s="19">
        <v>42567</v>
      </c>
      <c r="F306" s="19" t="s">
        <v>1304</v>
      </c>
      <c r="G306" s="20" t="s">
        <v>1449</v>
      </c>
      <c r="H306" s="19">
        <v>42570</v>
      </c>
      <c r="I306" s="19" t="s">
        <v>59</v>
      </c>
      <c r="J306" s="21" t="s">
        <v>44</v>
      </c>
      <c r="K306" s="21" t="s">
        <v>45</v>
      </c>
      <c r="L306" s="22" t="s">
        <v>177</v>
      </c>
      <c r="M306" s="22" t="s">
        <v>178</v>
      </c>
      <c r="N306" s="22" t="s">
        <v>88</v>
      </c>
      <c r="O306" s="67" t="s">
        <v>49</v>
      </c>
      <c r="P306" s="24" t="s">
        <v>483</v>
      </c>
      <c r="Q306" s="25">
        <v>29051700</v>
      </c>
      <c r="R306" s="27" t="s">
        <v>707</v>
      </c>
      <c r="S306" s="23" t="s">
        <v>51</v>
      </c>
      <c r="T306" s="23" t="s">
        <v>179</v>
      </c>
      <c r="U306" s="17">
        <v>95140</v>
      </c>
      <c r="V306" s="28">
        <f t="shared" si="23"/>
        <v>1522240</v>
      </c>
      <c r="W306" s="17">
        <v>0</v>
      </c>
      <c r="X306" s="17">
        <v>3993</v>
      </c>
      <c r="Y306" s="17">
        <v>0</v>
      </c>
      <c r="Z306" s="29">
        <v>10720</v>
      </c>
      <c r="AA306" s="17" t="s">
        <v>53</v>
      </c>
      <c r="AB306" s="30">
        <f t="shared" si="19"/>
        <v>1518247</v>
      </c>
      <c r="AC306" s="31">
        <f>VLOOKUP(D306,'[1]EPGC pivot'!E:Y,21,0)</f>
        <v>1</v>
      </c>
      <c r="AD306" s="52">
        <v>1518247</v>
      </c>
      <c r="AE306" s="17">
        <v>8889107</v>
      </c>
      <c r="AF306" s="21" t="s">
        <v>1453</v>
      </c>
      <c r="AG306" s="17" t="s">
        <v>1454</v>
      </c>
      <c r="AH306" s="21">
        <v>42737</v>
      </c>
      <c r="AI306" s="34" t="s">
        <v>1451</v>
      </c>
      <c r="AJ306" s="29">
        <v>1522240</v>
      </c>
      <c r="AK306" s="21">
        <v>42613</v>
      </c>
      <c r="AL306" s="24" t="s">
        <v>56</v>
      </c>
    </row>
    <row r="307" spans="1:38" s="16" customFormat="1" ht="15" customHeight="1" x14ac:dyDescent="0.25">
      <c r="A307" s="17">
        <v>306</v>
      </c>
      <c r="B307" s="17" t="s">
        <v>38</v>
      </c>
      <c r="C307" s="17" t="s">
        <v>39</v>
      </c>
      <c r="D307" s="18" t="s">
        <v>1455</v>
      </c>
      <c r="E307" s="19">
        <v>42567</v>
      </c>
      <c r="F307" s="19" t="s">
        <v>1304</v>
      </c>
      <c r="G307" s="20">
        <v>9103750266</v>
      </c>
      <c r="H307" s="19">
        <v>42573</v>
      </c>
      <c r="I307" s="19" t="s">
        <v>59</v>
      </c>
      <c r="J307" s="21" t="s">
        <v>44</v>
      </c>
      <c r="K307" s="21" t="s">
        <v>45</v>
      </c>
      <c r="L307" s="22" t="s">
        <v>60</v>
      </c>
      <c r="M307" s="22" t="s">
        <v>61</v>
      </c>
      <c r="N307" s="22" t="s">
        <v>62</v>
      </c>
      <c r="O307" s="67" t="s">
        <v>63</v>
      </c>
      <c r="P307" s="24" t="s">
        <v>1456</v>
      </c>
      <c r="Q307" s="25">
        <v>38237090</v>
      </c>
      <c r="R307" s="27" t="s">
        <v>1046</v>
      </c>
      <c r="S307" s="23" t="s">
        <v>51</v>
      </c>
      <c r="T307" s="23" t="s">
        <v>52</v>
      </c>
      <c r="U307" s="17">
        <v>1411</v>
      </c>
      <c r="V307" s="28">
        <f t="shared" si="23"/>
        <v>27994.240000000002</v>
      </c>
      <c r="W307" s="17">
        <v>9.24</v>
      </c>
      <c r="X307" s="17">
        <v>1580</v>
      </c>
      <c r="Y307" s="17">
        <v>0</v>
      </c>
      <c r="Z307" s="29">
        <v>0</v>
      </c>
      <c r="AA307" s="17" t="s">
        <v>53</v>
      </c>
      <c r="AB307" s="30">
        <f t="shared" si="19"/>
        <v>26405</v>
      </c>
      <c r="AC307" s="31">
        <f>VLOOKUP(D307,'[1]EPGC pivot'!E:Y,21,0)</f>
        <v>66.55</v>
      </c>
      <c r="AD307" s="52">
        <v>1757252.75</v>
      </c>
      <c r="AE307" s="17">
        <v>8896325</v>
      </c>
      <c r="AF307" s="21" t="s">
        <v>1453</v>
      </c>
      <c r="AG307" s="17" t="s">
        <v>1457</v>
      </c>
      <c r="AH307" s="21">
        <v>42630</v>
      </c>
      <c r="AI307" s="34" t="s">
        <v>1458</v>
      </c>
      <c r="AJ307" s="34">
        <v>27994.240000000002</v>
      </c>
      <c r="AK307" s="35">
        <v>42593</v>
      </c>
      <c r="AL307" s="24" t="s">
        <v>56</v>
      </c>
    </row>
    <row r="308" spans="1:38" s="16" customFormat="1" ht="15" customHeight="1" x14ac:dyDescent="0.25">
      <c r="A308" s="17">
        <v>307</v>
      </c>
      <c r="B308" s="17" t="s">
        <v>38</v>
      </c>
      <c r="C308" s="17" t="s">
        <v>39</v>
      </c>
      <c r="D308" s="18" t="s">
        <v>1459</v>
      </c>
      <c r="E308" s="19">
        <v>42567</v>
      </c>
      <c r="F308" s="19" t="s">
        <v>1304</v>
      </c>
      <c r="G308" s="20">
        <v>9103750270</v>
      </c>
      <c r="H308" s="19"/>
      <c r="I308" s="19" t="s">
        <v>59</v>
      </c>
      <c r="J308" s="21" t="s">
        <v>44</v>
      </c>
      <c r="K308" s="21" t="s">
        <v>45</v>
      </c>
      <c r="L308" s="22" t="s">
        <v>549</v>
      </c>
      <c r="M308" s="22" t="s">
        <v>629</v>
      </c>
      <c r="N308" s="22" t="s">
        <v>137</v>
      </c>
      <c r="O308" s="76" t="s">
        <v>49</v>
      </c>
      <c r="P308" s="24" t="s">
        <v>1460</v>
      </c>
      <c r="Q308" s="25">
        <v>38237090</v>
      </c>
      <c r="R308" s="27" t="s">
        <v>630</v>
      </c>
      <c r="S308" s="23" t="s">
        <v>51</v>
      </c>
      <c r="T308" s="23" t="s">
        <v>52</v>
      </c>
      <c r="U308" s="17">
        <v>1321</v>
      </c>
      <c r="V308" s="28">
        <f t="shared" si="23"/>
        <v>31704</v>
      </c>
      <c r="W308" s="17">
        <v>0</v>
      </c>
      <c r="X308" s="17">
        <v>500</v>
      </c>
      <c r="Y308" s="17">
        <v>0</v>
      </c>
      <c r="Z308" s="29">
        <v>0</v>
      </c>
      <c r="AA308" s="17" t="s">
        <v>53</v>
      </c>
      <c r="AB308" s="30">
        <f t="shared" si="19"/>
        <v>31204</v>
      </c>
      <c r="AC308" s="31">
        <f>VLOOKUP(D308,'[1]EPGC pivot'!E:Y,21,0)</f>
        <v>66.55</v>
      </c>
      <c r="AD308" s="52">
        <v>2076626.2</v>
      </c>
      <c r="AE308" s="17">
        <v>8896321</v>
      </c>
      <c r="AF308" s="21" t="s">
        <v>1453</v>
      </c>
      <c r="AG308" s="17" t="s">
        <v>1461</v>
      </c>
      <c r="AH308" s="21">
        <v>42738</v>
      </c>
      <c r="AI308" s="34" t="s">
        <v>1462</v>
      </c>
      <c r="AJ308" s="34">
        <v>31704</v>
      </c>
      <c r="AK308" s="35">
        <v>42641</v>
      </c>
      <c r="AL308" s="24" t="s">
        <v>56</v>
      </c>
    </row>
    <row r="309" spans="1:38" s="16" customFormat="1" ht="15" customHeight="1" x14ac:dyDescent="0.25">
      <c r="A309" s="17">
        <v>308</v>
      </c>
      <c r="B309" s="17" t="s">
        <v>38</v>
      </c>
      <c r="C309" s="17" t="s">
        <v>39</v>
      </c>
      <c r="D309" s="18" t="s">
        <v>1463</v>
      </c>
      <c r="E309" s="19">
        <v>42567</v>
      </c>
      <c r="F309" s="19" t="s">
        <v>1304</v>
      </c>
      <c r="G309" s="20">
        <v>9103750267</v>
      </c>
      <c r="H309" s="19">
        <v>42573</v>
      </c>
      <c r="I309" s="19" t="s">
        <v>59</v>
      </c>
      <c r="J309" s="21" t="s">
        <v>44</v>
      </c>
      <c r="K309" s="21" t="s">
        <v>45</v>
      </c>
      <c r="L309" s="22" t="s">
        <v>60</v>
      </c>
      <c r="M309" s="22" t="s">
        <v>61</v>
      </c>
      <c r="N309" s="22" t="s">
        <v>62</v>
      </c>
      <c r="O309" s="67" t="s">
        <v>49</v>
      </c>
      <c r="P309" s="24" t="s">
        <v>1456</v>
      </c>
      <c r="Q309" s="25">
        <v>38237090</v>
      </c>
      <c r="R309" s="27" t="s">
        <v>1464</v>
      </c>
      <c r="S309" s="23" t="s">
        <v>51</v>
      </c>
      <c r="T309" s="23" t="s">
        <v>52</v>
      </c>
      <c r="U309" s="17">
        <v>1410.9997984277363</v>
      </c>
      <c r="V309" s="28">
        <f t="shared" si="23"/>
        <v>27999.88</v>
      </c>
      <c r="W309" s="17">
        <v>9.24</v>
      </c>
      <c r="X309" s="17">
        <v>1580</v>
      </c>
      <c r="Y309" s="17">
        <v>0</v>
      </c>
      <c r="Z309" s="29">
        <v>0</v>
      </c>
      <c r="AA309" s="17" t="s">
        <v>53</v>
      </c>
      <c r="AB309" s="30">
        <f t="shared" si="19"/>
        <v>26410.639999999999</v>
      </c>
      <c r="AC309" s="31">
        <f>VLOOKUP(D309,'[1]EPGC pivot'!E:Y,21,0)</f>
        <v>66.55</v>
      </c>
      <c r="AD309" s="52">
        <v>1757628.0919999999</v>
      </c>
      <c r="AE309" s="17">
        <v>8898010</v>
      </c>
      <c r="AF309" s="21" t="s">
        <v>1453</v>
      </c>
      <c r="AG309" s="17" t="s">
        <v>1465</v>
      </c>
      <c r="AH309" s="21">
        <v>42630</v>
      </c>
      <c r="AI309" s="34" t="s">
        <v>1466</v>
      </c>
      <c r="AJ309" s="34">
        <v>27999.88</v>
      </c>
      <c r="AK309" s="35">
        <v>42593</v>
      </c>
      <c r="AL309" s="24" t="s">
        <v>56</v>
      </c>
    </row>
    <row r="310" spans="1:38" s="16" customFormat="1" ht="15" customHeight="1" x14ac:dyDescent="0.25">
      <c r="A310" s="17">
        <v>309</v>
      </c>
      <c r="B310" s="17" t="s">
        <v>38</v>
      </c>
      <c r="C310" s="17" t="s">
        <v>39</v>
      </c>
      <c r="D310" s="18" t="s">
        <v>1467</v>
      </c>
      <c r="E310" s="17" t="s">
        <v>147</v>
      </c>
      <c r="F310" s="19" t="s">
        <v>1304</v>
      </c>
      <c r="G310" s="48" t="s">
        <v>1332</v>
      </c>
      <c r="H310" s="19"/>
      <c r="I310" s="19" t="s">
        <v>59</v>
      </c>
      <c r="J310" s="21" t="s">
        <v>44</v>
      </c>
      <c r="K310" s="21" t="s">
        <v>446</v>
      </c>
      <c r="L310" s="67"/>
      <c r="M310" s="48" t="s">
        <v>447</v>
      </c>
      <c r="N310" s="22"/>
      <c r="O310" s="67"/>
      <c r="P310" s="24"/>
      <c r="Q310" s="25"/>
      <c r="R310" s="27"/>
      <c r="S310" s="23"/>
      <c r="T310" s="23"/>
      <c r="U310" s="17"/>
      <c r="V310" s="28"/>
      <c r="W310" s="17"/>
      <c r="X310" s="17"/>
      <c r="Y310" s="17"/>
      <c r="Z310" s="29"/>
      <c r="AA310" s="17"/>
      <c r="AB310" s="30">
        <f t="shared" si="19"/>
        <v>0</v>
      </c>
      <c r="AC310" s="83"/>
      <c r="AD310" s="45"/>
      <c r="AE310" s="31" t="s">
        <v>1332</v>
      </c>
      <c r="AF310" s="21" t="s">
        <v>1306</v>
      </c>
      <c r="AG310" s="73" t="s">
        <v>1332</v>
      </c>
      <c r="AH310" s="21"/>
      <c r="AI310" s="34"/>
      <c r="AJ310" s="34"/>
      <c r="AK310" s="35"/>
      <c r="AL310" s="24" t="s">
        <v>147</v>
      </c>
    </row>
    <row r="311" spans="1:38" s="16" customFormat="1" ht="15" customHeight="1" x14ac:dyDescent="0.25">
      <c r="A311" s="17">
        <v>310</v>
      </c>
      <c r="B311" s="17" t="s">
        <v>38</v>
      </c>
      <c r="C311" s="17" t="s">
        <v>39</v>
      </c>
      <c r="D311" s="18" t="s">
        <v>1468</v>
      </c>
      <c r="E311" s="19">
        <v>42569</v>
      </c>
      <c r="F311" s="19" t="s">
        <v>1304</v>
      </c>
      <c r="G311" s="20">
        <v>9103750271</v>
      </c>
      <c r="H311" s="19">
        <v>42576</v>
      </c>
      <c r="I311" s="19" t="s">
        <v>59</v>
      </c>
      <c r="J311" s="21" t="s">
        <v>44</v>
      </c>
      <c r="K311" s="21" t="s">
        <v>45</v>
      </c>
      <c r="L311" s="22" t="s">
        <v>482</v>
      </c>
      <c r="M311" s="22" t="s">
        <v>669</v>
      </c>
      <c r="N311" s="22" t="s">
        <v>95</v>
      </c>
      <c r="O311" s="67" t="s">
        <v>63</v>
      </c>
      <c r="P311" s="24" t="s">
        <v>1469</v>
      </c>
      <c r="Q311" s="25">
        <v>29051700</v>
      </c>
      <c r="R311" s="27" t="s">
        <v>1470</v>
      </c>
      <c r="S311" s="23" t="s">
        <v>51</v>
      </c>
      <c r="T311" s="23" t="s">
        <v>52</v>
      </c>
      <c r="U311" s="17">
        <v>1370</v>
      </c>
      <c r="V311" s="28">
        <f t="shared" si="23"/>
        <v>25427.199999999997</v>
      </c>
      <c r="W311" s="17">
        <v>8.39</v>
      </c>
      <c r="X311" s="17">
        <v>1000</v>
      </c>
      <c r="Y311" s="17">
        <v>0</v>
      </c>
      <c r="Z311" s="29">
        <v>0</v>
      </c>
      <c r="AA311" s="17" t="s">
        <v>53</v>
      </c>
      <c r="AB311" s="30">
        <f t="shared" si="19"/>
        <v>24418.809999999998</v>
      </c>
      <c r="AC311" s="31">
        <f>VLOOKUP(D311,'[1]EPGC pivot'!E:Y,21,0)</f>
        <v>66.55</v>
      </c>
      <c r="AD311" s="52">
        <v>1625071.8054999998</v>
      </c>
      <c r="AE311" s="17">
        <v>8908210</v>
      </c>
      <c r="AF311" s="21" t="s">
        <v>1471</v>
      </c>
      <c r="AG311" s="17" t="s">
        <v>1472</v>
      </c>
      <c r="AH311" s="21">
        <v>42630</v>
      </c>
      <c r="AI311" s="34" t="s">
        <v>1473</v>
      </c>
      <c r="AJ311" s="34">
        <v>25427.200000000001</v>
      </c>
      <c r="AK311" s="35">
        <v>42611</v>
      </c>
      <c r="AL311" s="24" t="s">
        <v>56</v>
      </c>
    </row>
    <row r="312" spans="1:38" s="16" customFormat="1" ht="15" customHeight="1" x14ac:dyDescent="0.25">
      <c r="A312" s="17">
        <v>311</v>
      </c>
      <c r="B312" s="17" t="s">
        <v>38</v>
      </c>
      <c r="C312" s="17" t="s">
        <v>39</v>
      </c>
      <c r="D312" s="18" t="s">
        <v>1474</v>
      </c>
      <c r="E312" s="19">
        <v>42569</v>
      </c>
      <c r="F312" s="19" t="s">
        <v>1304</v>
      </c>
      <c r="G312" s="20">
        <v>9103750273</v>
      </c>
      <c r="H312" s="19"/>
      <c r="I312" s="19" t="s">
        <v>59</v>
      </c>
      <c r="J312" s="21" t="s">
        <v>44</v>
      </c>
      <c r="K312" s="21" t="s">
        <v>45</v>
      </c>
      <c r="L312" s="22" t="s">
        <v>1475</v>
      </c>
      <c r="M312" s="22" t="s">
        <v>1172</v>
      </c>
      <c r="N312" s="22" t="s">
        <v>197</v>
      </c>
      <c r="O312" s="67" t="s">
        <v>71</v>
      </c>
      <c r="P312" s="24" t="s">
        <v>1476</v>
      </c>
      <c r="Q312" s="25">
        <v>29051700</v>
      </c>
      <c r="R312" s="27" t="s">
        <v>1477</v>
      </c>
      <c r="S312" s="23" t="s">
        <v>51</v>
      </c>
      <c r="T312" s="23" t="s">
        <v>52</v>
      </c>
      <c r="U312" s="17">
        <v>1582.6</v>
      </c>
      <c r="V312" s="28">
        <f t="shared" si="23"/>
        <v>47478</v>
      </c>
      <c r="W312" s="17">
        <v>0</v>
      </c>
      <c r="X312" s="17">
        <v>0</v>
      </c>
      <c r="Y312" s="17">
        <v>0</v>
      </c>
      <c r="Z312" s="29">
        <v>0</v>
      </c>
      <c r="AA312" s="17" t="s">
        <v>53</v>
      </c>
      <c r="AB312" s="30">
        <f t="shared" si="19"/>
        <v>47478</v>
      </c>
      <c r="AC312" s="31">
        <f>VLOOKUP(D312,'[1]EPGC pivot'!E:Y,21,0)</f>
        <v>66.55</v>
      </c>
      <c r="AD312" s="52">
        <v>3159660.9</v>
      </c>
      <c r="AE312" s="17">
        <v>8922788</v>
      </c>
      <c r="AF312" s="21" t="s">
        <v>1471</v>
      </c>
      <c r="AG312" s="17" t="s">
        <v>1478</v>
      </c>
      <c r="AH312" s="21">
        <v>42738</v>
      </c>
      <c r="AI312" s="34" t="s">
        <v>1479</v>
      </c>
      <c r="AJ312" s="34">
        <v>47478</v>
      </c>
      <c r="AK312" s="35">
        <v>42537</v>
      </c>
      <c r="AL312" s="24" t="s">
        <v>56</v>
      </c>
    </row>
    <row r="313" spans="1:38" s="16" customFormat="1" ht="15" customHeight="1" x14ac:dyDescent="0.25">
      <c r="A313" s="17">
        <v>312</v>
      </c>
      <c r="B313" s="17" t="s">
        <v>38</v>
      </c>
      <c r="C313" s="17" t="s">
        <v>39</v>
      </c>
      <c r="D313" s="18" t="s">
        <v>1480</v>
      </c>
      <c r="E313" s="19">
        <v>42569</v>
      </c>
      <c r="F313" s="19" t="s">
        <v>1304</v>
      </c>
      <c r="G313" s="20">
        <v>9103750272</v>
      </c>
      <c r="H313" s="19"/>
      <c r="I313" s="19" t="s">
        <v>59</v>
      </c>
      <c r="J313" s="21" t="s">
        <v>44</v>
      </c>
      <c r="K313" s="21" t="s">
        <v>45</v>
      </c>
      <c r="L313" s="22" t="s">
        <v>1481</v>
      </c>
      <c r="M313" s="22" t="s">
        <v>102</v>
      </c>
      <c r="N313" s="22" t="s">
        <v>197</v>
      </c>
      <c r="O313" s="67" t="s">
        <v>71</v>
      </c>
      <c r="P313" s="24" t="s">
        <v>1482</v>
      </c>
      <c r="Q313" s="25" t="s">
        <v>1483</v>
      </c>
      <c r="R313" s="27" t="s">
        <v>995</v>
      </c>
      <c r="S313" s="23" t="s">
        <v>51</v>
      </c>
      <c r="T313" s="23" t="s">
        <v>52</v>
      </c>
      <c r="U313" s="17">
        <v>1494</v>
      </c>
      <c r="V313" s="28">
        <f t="shared" si="23"/>
        <v>22410</v>
      </c>
      <c r="W313" s="17">
        <v>0</v>
      </c>
      <c r="X313" s="17">
        <v>0</v>
      </c>
      <c r="Y313" s="17">
        <v>0</v>
      </c>
      <c r="Z313" s="29">
        <v>0</v>
      </c>
      <c r="AA313" s="17" t="s">
        <v>53</v>
      </c>
      <c r="AB313" s="30">
        <f t="shared" si="19"/>
        <v>22410</v>
      </c>
      <c r="AC313" s="31">
        <f>VLOOKUP(D313,'[1]EPGC pivot'!E:Y,21,0)</f>
        <v>66.55</v>
      </c>
      <c r="AD313" s="52">
        <v>1491385.5</v>
      </c>
      <c r="AE313" s="17">
        <v>8918341</v>
      </c>
      <c r="AF313" s="21" t="s">
        <v>1471</v>
      </c>
      <c r="AG313" s="84" t="s">
        <v>1484</v>
      </c>
      <c r="AH313" s="56">
        <v>42815</v>
      </c>
      <c r="AI313" s="84" t="s">
        <v>1485</v>
      </c>
      <c r="AJ313" s="85">
        <v>22410</v>
      </c>
      <c r="AK313" s="56">
        <v>42569</v>
      </c>
      <c r="AL313" s="24" t="s">
        <v>211</v>
      </c>
    </row>
    <row r="314" spans="1:38" s="16" customFormat="1" ht="15" customHeight="1" x14ac:dyDescent="0.25">
      <c r="A314" s="17">
        <v>313</v>
      </c>
      <c r="B314" s="17" t="s">
        <v>38</v>
      </c>
      <c r="C314" s="17" t="s">
        <v>39</v>
      </c>
      <c r="D314" s="18" t="s">
        <v>1486</v>
      </c>
      <c r="E314" s="19">
        <v>42569</v>
      </c>
      <c r="F314" s="19" t="s">
        <v>1304</v>
      </c>
      <c r="G314" s="20" t="s">
        <v>1487</v>
      </c>
      <c r="H314" s="19"/>
      <c r="I314" s="19" t="s">
        <v>59</v>
      </c>
      <c r="J314" s="21" t="s">
        <v>44</v>
      </c>
      <c r="K314" s="21" t="s">
        <v>45</v>
      </c>
      <c r="L314" s="22" t="s">
        <v>60</v>
      </c>
      <c r="M314" s="22" t="s">
        <v>61</v>
      </c>
      <c r="N314" s="22" t="s">
        <v>62</v>
      </c>
      <c r="O314" s="67" t="s">
        <v>63</v>
      </c>
      <c r="P314" s="24" t="s">
        <v>587</v>
      </c>
      <c r="Q314" s="25">
        <v>29051700</v>
      </c>
      <c r="R314" s="27" t="s">
        <v>1488</v>
      </c>
      <c r="S314" s="23" t="s">
        <v>51</v>
      </c>
      <c r="T314" s="23" t="s">
        <v>52</v>
      </c>
      <c r="U314" s="17">
        <v>1596</v>
      </c>
      <c r="V314" s="28">
        <f t="shared" si="23"/>
        <v>31672.62</v>
      </c>
      <c r="W314" s="17">
        <v>10.45</v>
      </c>
      <c r="X314" s="17">
        <v>1600</v>
      </c>
      <c r="Y314" s="17">
        <v>0</v>
      </c>
      <c r="Z314" s="29">
        <v>0</v>
      </c>
      <c r="AA314" s="17" t="s">
        <v>53</v>
      </c>
      <c r="AB314" s="30">
        <f t="shared" si="19"/>
        <v>30062.17</v>
      </c>
      <c r="AC314" s="31">
        <f>VLOOKUP(D314,'[1]EPGC pivot'!E:Y,21,0)</f>
        <v>66.55</v>
      </c>
      <c r="AD314" s="52">
        <v>2000637.4134999998</v>
      </c>
      <c r="AE314" s="17">
        <v>8919504</v>
      </c>
      <c r="AF314" s="21" t="s">
        <v>1471</v>
      </c>
      <c r="AG314" s="17" t="s">
        <v>1489</v>
      </c>
      <c r="AH314" s="21">
        <v>42630</v>
      </c>
      <c r="AI314" s="33" t="s">
        <v>1490</v>
      </c>
      <c r="AJ314" s="34">
        <v>31672.62</v>
      </c>
      <c r="AK314" s="35">
        <v>42593</v>
      </c>
      <c r="AL314" s="24" t="s">
        <v>56</v>
      </c>
    </row>
    <row r="315" spans="1:38" s="16" customFormat="1" ht="15" customHeight="1" x14ac:dyDescent="0.25">
      <c r="A315" s="17">
        <v>314</v>
      </c>
      <c r="B315" s="17" t="s">
        <v>38</v>
      </c>
      <c r="C315" s="17" t="s">
        <v>39</v>
      </c>
      <c r="D315" s="18" t="s">
        <v>1491</v>
      </c>
      <c r="E315" s="19">
        <v>42569</v>
      </c>
      <c r="F315" s="19" t="s">
        <v>1304</v>
      </c>
      <c r="G315" s="20">
        <v>9103750274</v>
      </c>
      <c r="H315" s="19"/>
      <c r="I315" s="19" t="s">
        <v>59</v>
      </c>
      <c r="J315" s="21" t="s">
        <v>44</v>
      </c>
      <c r="K315" s="21" t="s">
        <v>45</v>
      </c>
      <c r="L315" s="22" t="s">
        <v>60</v>
      </c>
      <c r="M315" s="22" t="s">
        <v>61</v>
      </c>
      <c r="N315" s="22" t="s">
        <v>62</v>
      </c>
      <c r="O315" s="67" t="s">
        <v>63</v>
      </c>
      <c r="P315" s="24" t="s">
        <v>913</v>
      </c>
      <c r="Q315" s="25">
        <v>29051700</v>
      </c>
      <c r="R315" s="27" t="s">
        <v>1046</v>
      </c>
      <c r="S315" s="23" t="s">
        <v>51</v>
      </c>
      <c r="T315" s="23" t="s">
        <v>52</v>
      </c>
      <c r="U315" s="17">
        <v>1650</v>
      </c>
      <c r="V315" s="28">
        <f t="shared" si="23"/>
        <v>32736</v>
      </c>
      <c r="W315" s="17">
        <v>10.8</v>
      </c>
      <c r="X315" s="17">
        <v>1600</v>
      </c>
      <c r="Y315" s="17">
        <v>0</v>
      </c>
      <c r="Z315" s="29">
        <v>0</v>
      </c>
      <c r="AA315" s="17" t="s">
        <v>53</v>
      </c>
      <c r="AB315" s="30">
        <f t="shared" si="19"/>
        <v>31125.200000000001</v>
      </c>
      <c r="AC315" s="31">
        <f>VLOOKUP(D315,'[1]EPGC pivot'!E:Y,21,0)</f>
        <v>66.55</v>
      </c>
      <c r="AD315" s="52">
        <v>2071382.08</v>
      </c>
      <c r="AE315" s="17">
        <v>8922784</v>
      </c>
      <c r="AF315" s="21" t="s">
        <v>1471</v>
      </c>
      <c r="AG315" s="17" t="s">
        <v>1492</v>
      </c>
      <c r="AH315" s="21">
        <v>42630</v>
      </c>
      <c r="AI315" s="33" t="s">
        <v>1493</v>
      </c>
      <c r="AJ315" s="34">
        <v>32736</v>
      </c>
      <c r="AK315" s="35">
        <v>42593</v>
      </c>
      <c r="AL315" s="24" t="s">
        <v>56</v>
      </c>
    </row>
    <row r="316" spans="1:38" s="16" customFormat="1" ht="15" customHeight="1" x14ac:dyDescent="0.25">
      <c r="A316" s="17">
        <v>315</v>
      </c>
      <c r="B316" s="17" t="s">
        <v>38</v>
      </c>
      <c r="C316" s="17" t="s">
        <v>39</v>
      </c>
      <c r="D316" s="18" t="s">
        <v>1494</v>
      </c>
      <c r="E316" s="17" t="s">
        <v>147</v>
      </c>
      <c r="F316" s="19" t="s">
        <v>1304</v>
      </c>
      <c r="G316" s="48" t="s">
        <v>1332</v>
      </c>
      <c r="H316" s="19"/>
      <c r="I316" s="19" t="s">
        <v>59</v>
      </c>
      <c r="J316" s="21" t="s">
        <v>44</v>
      </c>
      <c r="K316" s="21" t="s">
        <v>446</v>
      </c>
      <c r="L316" s="67"/>
      <c r="M316" s="48" t="s">
        <v>447</v>
      </c>
      <c r="N316" s="22"/>
      <c r="O316" s="67"/>
      <c r="P316" s="24"/>
      <c r="Q316" s="25"/>
      <c r="R316" s="27"/>
      <c r="S316" s="23"/>
      <c r="T316" s="23"/>
      <c r="U316" s="17"/>
      <c r="V316" s="28"/>
      <c r="W316" s="17"/>
      <c r="X316" s="17"/>
      <c r="Y316" s="17"/>
      <c r="Z316" s="29"/>
      <c r="AA316" s="17"/>
      <c r="AB316" s="30">
        <f t="shared" si="19"/>
        <v>0</v>
      </c>
      <c r="AC316" s="83"/>
      <c r="AD316" s="45"/>
      <c r="AE316" s="31" t="s">
        <v>1332</v>
      </c>
      <c r="AF316" s="21" t="s">
        <v>1306</v>
      </c>
      <c r="AG316" s="73" t="s">
        <v>1332</v>
      </c>
      <c r="AH316" s="21"/>
      <c r="AI316" s="33"/>
      <c r="AJ316" s="34"/>
      <c r="AK316" s="35"/>
      <c r="AL316" s="24" t="s">
        <v>147</v>
      </c>
    </row>
    <row r="317" spans="1:38" s="16" customFormat="1" ht="15" customHeight="1" x14ac:dyDescent="0.25">
      <c r="A317" s="17">
        <v>316</v>
      </c>
      <c r="B317" s="17" t="s">
        <v>38</v>
      </c>
      <c r="C317" s="17" t="s">
        <v>39</v>
      </c>
      <c r="D317" s="18" t="s">
        <v>1495</v>
      </c>
      <c r="E317" s="19">
        <v>42570</v>
      </c>
      <c r="F317" s="19" t="s">
        <v>1304</v>
      </c>
      <c r="G317" s="20" t="s">
        <v>1487</v>
      </c>
      <c r="H317" s="19"/>
      <c r="I317" s="19" t="s">
        <v>59</v>
      </c>
      <c r="J317" s="21" t="s">
        <v>44</v>
      </c>
      <c r="K317" s="21" t="s">
        <v>45</v>
      </c>
      <c r="L317" s="22" t="s">
        <v>60</v>
      </c>
      <c r="M317" s="22" t="s">
        <v>61</v>
      </c>
      <c r="N317" s="22" t="s">
        <v>62</v>
      </c>
      <c r="O317" s="67" t="s">
        <v>63</v>
      </c>
      <c r="P317" s="24" t="s">
        <v>483</v>
      </c>
      <c r="Q317" s="25">
        <v>29051700</v>
      </c>
      <c r="R317" s="27" t="s">
        <v>1488</v>
      </c>
      <c r="S317" s="23" t="s">
        <v>51</v>
      </c>
      <c r="T317" s="23" t="s">
        <v>52</v>
      </c>
      <c r="U317" s="17">
        <v>1596</v>
      </c>
      <c r="V317" s="28">
        <f t="shared" si="23"/>
        <v>31672.62</v>
      </c>
      <c r="W317" s="17">
        <v>10.45</v>
      </c>
      <c r="X317" s="17">
        <v>1600</v>
      </c>
      <c r="Y317" s="17">
        <v>0</v>
      </c>
      <c r="Z317" s="29">
        <v>0</v>
      </c>
      <c r="AA317" s="17" t="s">
        <v>53</v>
      </c>
      <c r="AB317" s="30">
        <f t="shared" si="19"/>
        <v>30062.17</v>
      </c>
      <c r="AC317" s="31">
        <f>VLOOKUP(D317,'[1]EPGC pivot'!E:Y,21,0)</f>
        <v>66.55</v>
      </c>
      <c r="AD317" s="52">
        <v>2000637.4134999998</v>
      </c>
      <c r="AE317" s="17">
        <v>8934092</v>
      </c>
      <c r="AF317" s="21" t="s">
        <v>1496</v>
      </c>
      <c r="AG317" s="17" t="s">
        <v>1497</v>
      </c>
      <c r="AH317" s="21">
        <v>42630</v>
      </c>
      <c r="AI317" s="33" t="s">
        <v>1490</v>
      </c>
      <c r="AJ317" s="34">
        <v>31672.62</v>
      </c>
      <c r="AK317" s="35">
        <v>42593</v>
      </c>
      <c r="AL317" s="24" t="s">
        <v>56</v>
      </c>
    </row>
    <row r="318" spans="1:38" s="16" customFormat="1" ht="15" customHeight="1" x14ac:dyDescent="0.25">
      <c r="A318" s="17">
        <v>317</v>
      </c>
      <c r="B318" s="17" t="s">
        <v>38</v>
      </c>
      <c r="C318" s="17" t="s">
        <v>39</v>
      </c>
      <c r="D318" s="18" t="s">
        <v>1498</v>
      </c>
      <c r="E318" s="19">
        <v>42570</v>
      </c>
      <c r="F318" s="19" t="s">
        <v>1304</v>
      </c>
      <c r="G318" s="20" t="s">
        <v>1499</v>
      </c>
      <c r="H318" s="19"/>
      <c r="I318" s="19" t="s">
        <v>59</v>
      </c>
      <c r="J318" s="21" t="s">
        <v>44</v>
      </c>
      <c r="K318" s="21" t="s">
        <v>45</v>
      </c>
      <c r="L318" s="22" t="s">
        <v>943</v>
      </c>
      <c r="M318" s="22" t="s">
        <v>650</v>
      </c>
      <c r="N318" s="22" t="s">
        <v>95</v>
      </c>
      <c r="O318" s="67" t="s">
        <v>63</v>
      </c>
      <c r="P318" s="24" t="s">
        <v>103</v>
      </c>
      <c r="Q318" s="25">
        <v>29157010</v>
      </c>
      <c r="R318" s="27">
        <v>38.78</v>
      </c>
      <c r="S318" s="23" t="s">
        <v>51</v>
      </c>
      <c r="T318" s="23" t="s">
        <v>52</v>
      </c>
      <c r="U318" s="17">
        <v>735.60005157297576</v>
      </c>
      <c r="V318" s="28">
        <f t="shared" si="23"/>
        <v>28526.57</v>
      </c>
      <c r="W318" s="17">
        <v>9.41</v>
      </c>
      <c r="X318" s="17">
        <v>650</v>
      </c>
      <c r="Y318" s="17">
        <v>0</v>
      </c>
      <c r="Z318" s="29">
        <v>0</v>
      </c>
      <c r="AA318" s="17" t="s">
        <v>53</v>
      </c>
      <c r="AB318" s="30">
        <f t="shared" si="19"/>
        <v>27867.16</v>
      </c>
      <c r="AC318" s="31">
        <f>VLOOKUP(D318,'[1]EPGC pivot'!E:Y,21,0)</f>
        <v>66.55</v>
      </c>
      <c r="AD318" s="52">
        <v>1854559.4979999999</v>
      </c>
      <c r="AE318" s="17">
        <v>8944248</v>
      </c>
      <c r="AF318" s="21" t="s">
        <v>1496</v>
      </c>
      <c r="AG318" s="17" t="s">
        <v>652</v>
      </c>
      <c r="AH318" s="21"/>
      <c r="AI318" s="33"/>
      <c r="AJ318" s="34"/>
      <c r="AK318" s="35"/>
      <c r="AL318" s="24" t="s">
        <v>1302</v>
      </c>
    </row>
    <row r="319" spans="1:38" s="16" customFormat="1" ht="15" customHeight="1" x14ac:dyDescent="0.25">
      <c r="A319" s="17">
        <v>318</v>
      </c>
      <c r="B319" s="17" t="s">
        <v>38</v>
      </c>
      <c r="C319" s="17" t="s">
        <v>39</v>
      </c>
      <c r="D319" s="18" t="s">
        <v>1500</v>
      </c>
      <c r="E319" s="19">
        <v>42570</v>
      </c>
      <c r="F319" s="19" t="s">
        <v>1304</v>
      </c>
      <c r="G319" s="20">
        <v>9103750277</v>
      </c>
      <c r="H319" s="19">
        <v>42573</v>
      </c>
      <c r="I319" s="19" t="s">
        <v>59</v>
      </c>
      <c r="J319" s="21" t="s">
        <v>44</v>
      </c>
      <c r="K319" s="21" t="s">
        <v>45</v>
      </c>
      <c r="L319" s="22" t="s">
        <v>60</v>
      </c>
      <c r="M319" s="22" t="s">
        <v>61</v>
      </c>
      <c r="N319" s="22" t="s">
        <v>62</v>
      </c>
      <c r="O319" s="67" t="s">
        <v>63</v>
      </c>
      <c r="P319" s="24" t="s">
        <v>1315</v>
      </c>
      <c r="Q319" s="25">
        <v>38237090</v>
      </c>
      <c r="R319" s="27" t="s">
        <v>1464</v>
      </c>
      <c r="S319" s="23" t="s">
        <v>51</v>
      </c>
      <c r="T319" s="23" t="s">
        <v>52</v>
      </c>
      <c r="U319" s="17">
        <v>1410.9997984277363</v>
      </c>
      <c r="V319" s="28">
        <f t="shared" si="23"/>
        <v>27999.88</v>
      </c>
      <c r="W319" s="17">
        <v>9.24</v>
      </c>
      <c r="X319" s="17">
        <v>1600</v>
      </c>
      <c r="Y319" s="17">
        <v>0</v>
      </c>
      <c r="Z319" s="29">
        <v>0</v>
      </c>
      <c r="AA319" s="17" t="s">
        <v>53</v>
      </c>
      <c r="AB319" s="30">
        <f t="shared" si="19"/>
        <v>26390.639999999999</v>
      </c>
      <c r="AC319" s="31">
        <f>VLOOKUP(D319,'[1]EPGC pivot'!E:Y,21,0)</f>
        <v>66.55</v>
      </c>
      <c r="AD319" s="52">
        <v>1756297.0919999999</v>
      </c>
      <c r="AE319" s="17">
        <v>8944225</v>
      </c>
      <c r="AF319" s="21" t="s">
        <v>1496</v>
      </c>
      <c r="AG319" s="17" t="s">
        <v>1501</v>
      </c>
      <c r="AH319" s="21">
        <v>42630</v>
      </c>
      <c r="AI319" s="33" t="s">
        <v>1502</v>
      </c>
      <c r="AJ319" s="34">
        <v>27999.88</v>
      </c>
      <c r="AK319" s="35">
        <v>42593</v>
      </c>
      <c r="AL319" s="24" t="s">
        <v>56</v>
      </c>
    </row>
    <row r="320" spans="1:38" s="16" customFormat="1" ht="15" customHeight="1" x14ac:dyDescent="0.25">
      <c r="A320" s="17">
        <v>319</v>
      </c>
      <c r="B320" s="17" t="s">
        <v>38</v>
      </c>
      <c r="C320" s="17" t="s">
        <v>39</v>
      </c>
      <c r="D320" s="18" t="s">
        <v>1503</v>
      </c>
      <c r="E320" s="17" t="s">
        <v>147</v>
      </c>
      <c r="F320" s="19" t="s">
        <v>1304</v>
      </c>
      <c r="G320" s="48" t="s">
        <v>1504</v>
      </c>
      <c r="H320" s="19"/>
      <c r="I320" s="19" t="s">
        <v>59</v>
      </c>
      <c r="J320" s="21" t="s">
        <v>44</v>
      </c>
      <c r="K320" s="21" t="s">
        <v>446</v>
      </c>
      <c r="L320" s="67"/>
      <c r="M320" s="48" t="s">
        <v>447</v>
      </c>
      <c r="N320" s="22"/>
      <c r="O320" s="67"/>
      <c r="P320" s="24"/>
      <c r="Q320" s="25"/>
      <c r="R320" s="27"/>
      <c r="S320" s="23"/>
      <c r="T320" s="23"/>
      <c r="U320" s="17"/>
      <c r="V320" s="28"/>
      <c r="W320" s="17"/>
      <c r="X320" s="17"/>
      <c r="Y320" s="17"/>
      <c r="Z320" s="29"/>
      <c r="AA320" s="17"/>
      <c r="AB320" s="30">
        <f t="shared" si="19"/>
        <v>0</v>
      </c>
      <c r="AC320" s="83"/>
      <c r="AD320" s="45"/>
      <c r="AE320" s="31" t="s">
        <v>1504</v>
      </c>
      <c r="AF320" s="21" t="s">
        <v>1306</v>
      </c>
      <c r="AG320" s="73" t="s">
        <v>1504</v>
      </c>
      <c r="AH320" s="21"/>
      <c r="AI320" s="33"/>
      <c r="AJ320" s="34"/>
      <c r="AK320" s="35"/>
      <c r="AL320" s="24" t="s">
        <v>147</v>
      </c>
    </row>
    <row r="321" spans="1:38" s="16" customFormat="1" ht="15" customHeight="1" x14ac:dyDescent="0.25">
      <c r="A321" s="17">
        <v>320</v>
      </c>
      <c r="B321" s="17" t="s">
        <v>38</v>
      </c>
      <c r="C321" s="17" t="s">
        <v>39</v>
      </c>
      <c r="D321" s="18" t="s">
        <v>1505</v>
      </c>
      <c r="E321" s="19">
        <v>42571</v>
      </c>
      <c r="F321" s="19" t="s">
        <v>1304</v>
      </c>
      <c r="G321" s="20">
        <v>9103750278</v>
      </c>
      <c r="H321" s="19">
        <v>42576</v>
      </c>
      <c r="I321" s="19" t="s">
        <v>59</v>
      </c>
      <c r="J321" s="21" t="s">
        <v>44</v>
      </c>
      <c r="K321" s="21" t="s">
        <v>45</v>
      </c>
      <c r="L321" s="22" t="s">
        <v>482</v>
      </c>
      <c r="M321" s="22" t="s">
        <v>669</v>
      </c>
      <c r="N321" s="22" t="s">
        <v>95</v>
      </c>
      <c r="O321" s="67" t="s">
        <v>63</v>
      </c>
      <c r="P321" s="24" t="s">
        <v>1506</v>
      </c>
      <c r="Q321" s="25">
        <v>38231900</v>
      </c>
      <c r="R321" s="27" t="s">
        <v>973</v>
      </c>
      <c r="S321" s="23" t="s">
        <v>51</v>
      </c>
      <c r="T321" s="23" t="s">
        <v>52</v>
      </c>
      <c r="U321" s="17">
        <v>4100</v>
      </c>
      <c r="V321" s="28">
        <f t="shared" si="23"/>
        <v>162073</v>
      </c>
      <c r="W321" s="17">
        <v>53.48</v>
      </c>
      <c r="X321" s="17">
        <v>2000</v>
      </c>
      <c r="Y321" s="17">
        <v>0</v>
      </c>
      <c r="Z321" s="29">
        <v>0</v>
      </c>
      <c r="AA321" s="17" t="s">
        <v>53</v>
      </c>
      <c r="AB321" s="30">
        <f t="shared" si="19"/>
        <v>160019.51999999999</v>
      </c>
      <c r="AC321" s="31">
        <f>VLOOKUP(D321,'[1]EPGC pivot'!E:Y,21,0)</f>
        <v>66.55</v>
      </c>
      <c r="AD321" s="52">
        <v>10649299.055999998</v>
      </c>
      <c r="AE321" s="17">
        <v>8953170</v>
      </c>
      <c r="AF321" s="21" t="s">
        <v>1507</v>
      </c>
      <c r="AG321" s="17" t="s">
        <v>1508</v>
      </c>
      <c r="AH321" s="21">
        <v>42630</v>
      </c>
      <c r="AI321" s="33" t="s">
        <v>1509</v>
      </c>
      <c r="AJ321" s="34">
        <v>162073</v>
      </c>
      <c r="AK321" s="35">
        <v>42611</v>
      </c>
      <c r="AL321" s="24" t="s">
        <v>56</v>
      </c>
    </row>
    <row r="322" spans="1:38" s="16" customFormat="1" ht="15" customHeight="1" x14ac:dyDescent="0.25">
      <c r="A322" s="17">
        <v>321</v>
      </c>
      <c r="B322" s="17" t="s">
        <v>38</v>
      </c>
      <c r="C322" s="17" t="s">
        <v>39</v>
      </c>
      <c r="D322" s="18" t="s">
        <v>1510</v>
      </c>
      <c r="E322" s="19">
        <v>42571</v>
      </c>
      <c r="F322" s="19" t="s">
        <v>1304</v>
      </c>
      <c r="G322" s="20" t="s">
        <v>1499</v>
      </c>
      <c r="H322" s="19"/>
      <c r="I322" s="19" t="s">
        <v>59</v>
      </c>
      <c r="J322" s="21" t="s">
        <v>44</v>
      </c>
      <c r="K322" s="21" t="s">
        <v>45</v>
      </c>
      <c r="L322" s="22" t="s">
        <v>943</v>
      </c>
      <c r="M322" s="22" t="s">
        <v>650</v>
      </c>
      <c r="N322" s="22" t="s">
        <v>95</v>
      </c>
      <c r="O322" s="67" t="s">
        <v>63</v>
      </c>
      <c r="P322" s="24" t="s">
        <v>103</v>
      </c>
      <c r="Q322" s="25">
        <v>29157010</v>
      </c>
      <c r="R322" s="27" t="s">
        <v>1511</v>
      </c>
      <c r="S322" s="23" t="s">
        <v>51</v>
      </c>
      <c r="T322" s="23" t="s">
        <v>52</v>
      </c>
      <c r="U322" s="17">
        <v>735.6</v>
      </c>
      <c r="V322" s="28">
        <f t="shared" si="23"/>
        <v>43032.6</v>
      </c>
      <c r="W322" s="17">
        <v>14.2</v>
      </c>
      <c r="X322" s="17">
        <v>975</v>
      </c>
      <c r="Y322" s="17">
        <v>0</v>
      </c>
      <c r="Z322" s="29">
        <v>0</v>
      </c>
      <c r="AA322" s="17" t="s">
        <v>53</v>
      </c>
      <c r="AB322" s="30">
        <f t="shared" ref="AB322:AB335" si="24">V322-W322-X322-Y322</f>
        <v>42043.4</v>
      </c>
      <c r="AC322" s="31">
        <f>VLOOKUP(D322,'[1]EPGC pivot'!E:Y,21,0)</f>
        <v>66.55</v>
      </c>
      <c r="AD322" s="52">
        <v>2797988.27</v>
      </c>
      <c r="AE322" s="17">
        <v>8962044</v>
      </c>
      <c r="AF322" s="21" t="s">
        <v>1507</v>
      </c>
      <c r="AG322" s="17" t="s">
        <v>652</v>
      </c>
      <c r="AH322" s="21"/>
      <c r="AI322" s="33"/>
      <c r="AJ322" s="34"/>
      <c r="AK322" s="35"/>
      <c r="AL322" s="24" t="s">
        <v>1302</v>
      </c>
    </row>
    <row r="323" spans="1:38" s="16" customFormat="1" ht="15" customHeight="1" x14ac:dyDescent="0.25">
      <c r="A323" s="17">
        <v>322</v>
      </c>
      <c r="B323" s="17" t="s">
        <v>38</v>
      </c>
      <c r="C323" s="17" t="s">
        <v>39</v>
      </c>
      <c r="D323" s="18" t="s">
        <v>1512</v>
      </c>
      <c r="E323" s="19">
        <v>42571</v>
      </c>
      <c r="F323" s="19" t="s">
        <v>1304</v>
      </c>
      <c r="G323" s="20" t="s">
        <v>1513</v>
      </c>
      <c r="H323" s="19"/>
      <c r="I323" s="19" t="s">
        <v>59</v>
      </c>
      <c r="J323" s="21" t="s">
        <v>44</v>
      </c>
      <c r="K323" s="21" t="s">
        <v>45</v>
      </c>
      <c r="L323" s="22" t="s">
        <v>60</v>
      </c>
      <c r="M323" s="22" t="s">
        <v>61</v>
      </c>
      <c r="N323" s="22" t="s">
        <v>62</v>
      </c>
      <c r="O323" s="67" t="s">
        <v>63</v>
      </c>
      <c r="P323" s="24" t="s">
        <v>1514</v>
      </c>
      <c r="Q323" s="25">
        <v>29051700</v>
      </c>
      <c r="R323" s="27" t="s">
        <v>1515</v>
      </c>
      <c r="S323" s="23" t="s">
        <v>51</v>
      </c>
      <c r="T323" s="23" t="s">
        <v>52</v>
      </c>
      <c r="U323" s="17">
        <v>1217.000110229277</v>
      </c>
      <c r="V323" s="28">
        <f t="shared" si="23"/>
        <v>22081.25</v>
      </c>
      <c r="W323" s="17">
        <v>7.29</v>
      </c>
      <c r="X323" s="17">
        <v>900</v>
      </c>
      <c r="Y323" s="17">
        <v>0</v>
      </c>
      <c r="Z323" s="29">
        <v>0</v>
      </c>
      <c r="AA323" s="17" t="s">
        <v>53</v>
      </c>
      <c r="AB323" s="30">
        <f t="shared" si="24"/>
        <v>21173.96</v>
      </c>
      <c r="AC323" s="31">
        <f>VLOOKUP(D323,'[1]EPGC pivot'!E:Y,21,0)</f>
        <v>66.55</v>
      </c>
      <c r="AD323" s="52">
        <v>1409127.0379999999</v>
      </c>
      <c r="AE323" s="17">
        <v>8966235</v>
      </c>
      <c r="AF323" s="21" t="s">
        <v>1507</v>
      </c>
      <c r="AG323" s="17" t="s">
        <v>1516</v>
      </c>
      <c r="AH323" s="21">
        <v>42630</v>
      </c>
      <c r="AI323" s="33" t="s">
        <v>1517</v>
      </c>
      <c r="AJ323" s="34">
        <v>22081.25</v>
      </c>
      <c r="AK323" s="35">
        <v>42593</v>
      </c>
      <c r="AL323" s="24" t="s">
        <v>56</v>
      </c>
    </row>
    <row r="324" spans="1:38" s="16" customFormat="1" ht="15" customHeight="1" x14ac:dyDescent="0.25">
      <c r="A324" s="17">
        <v>323</v>
      </c>
      <c r="B324" s="17" t="s">
        <v>38</v>
      </c>
      <c r="C324" s="17" t="s">
        <v>39</v>
      </c>
      <c r="D324" s="18" t="s">
        <v>1518</v>
      </c>
      <c r="E324" s="19">
        <v>42571</v>
      </c>
      <c r="F324" s="19" t="s">
        <v>1304</v>
      </c>
      <c r="G324" s="20" t="s">
        <v>1519</v>
      </c>
      <c r="H324" s="19"/>
      <c r="I324" s="19" t="s">
        <v>59</v>
      </c>
      <c r="J324" s="21" t="s">
        <v>44</v>
      </c>
      <c r="K324" s="21" t="s">
        <v>45</v>
      </c>
      <c r="L324" s="22" t="s">
        <v>177</v>
      </c>
      <c r="M324" s="22" t="s">
        <v>178</v>
      </c>
      <c r="N324" s="22" t="s">
        <v>88</v>
      </c>
      <c r="O324" s="67" t="s">
        <v>49</v>
      </c>
      <c r="P324" s="24" t="s">
        <v>813</v>
      </c>
      <c r="Q324" s="25">
        <v>38231190</v>
      </c>
      <c r="R324" s="27" t="s">
        <v>1520</v>
      </c>
      <c r="S324" s="23" t="s">
        <v>51</v>
      </c>
      <c r="T324" s="23" t="s">
        <v>179</v>
      </c>
      <c r="U324" s="17">
        <v>54656</v>
      </c>
      <c r="V324" s="28">
        <f t="shared" si="23"/>
        <v>2295552</v>
      </c>
      <c r="W324" s="17">
        <v>0</v>
      </c>
      <c r="X324" s="17">
        <v>11979</v>
      </c>
      <c r="Y324" s="17">
        <v>0</v>
      </c>
      <c r="Z324" s="29">
        <v>109746</v>
      </c>
      <c r="AA324" s="17" t="s">
        <v>53</v>
      </c>
      <c r="AB324" s="30">
        <f t="shared" si="24"/>
        <v>2283573</v>
      </c>
      <c r="AC324" s="31">
        <f>VLOOKUP(D324,'[1]EPGC pivot'!E:Y,21,0)</f>
        <v>1</v>
      </c>
      <c r="AD324" s="52">
        <v>2283573</v>
      </c>
      <c r="AE324" s="17">
        <v>8967546</v>
      </c>
      <c r="AF324" s="21" t="s">
        <v>1507</v>
      </c>
      <c r="AG324" s="17" t="s">
        <v>1521</v>
      </c>
      <c r="AH324" s="21">
        <v>42738</v>
      </c>
      <c r="AI324" s="33" t="s">
        <v>1522</v>
      </c>
      <c r="AJ324" s="34">
        <v>2295552</v>
      </c>
      <c r="AK324" s="35">
        <v>42627</v>
      </c>
      <c r="AL324" s="24" t="s">
        <v>56</v>
      </c>
    </row>
    <row r="325" spans="1:38" s="16" customFormat="1" ht="15" customHeight="1" x14ac:dyDescent="0.25">
      <c r="A325" s="17">
        <v>324</v>
      </c>
      <c r="B325" s="17" t="s">
        <v>38</v>
      </c>
      <c r="C325" s="17" t="s">
        <v>39</v>
      </c>
      <c r="D325" s="18" t="s">
        <v>1523</v>
      </c>
      <c r="E325" s="19">
        <v>42572</v>
      </c>
      <c r="F325" s="19" t="s">
        <v>1304</v>
      </c>
      <c r="G325" s="20" t="s">
        <v>1513</v>
      </c>
      <c r="H325" s="19"/>
      <c r="I325" s="19" t="s">
        <v>59</v>
      </c>
      <c r="J325" s="21" t="s">
        <v>44</v>
      </c>
      <c r="K325" s="21" t="s">
        <v>45</v>
      </c>
      <c r="L325" s="22" t="s">
        <v>60</v>
      </c>
      <c r="M325" s="22" t="s">
        <v>61</v>
      </c>
      <c r="N325" s="22" t="s">
        <v>62</v>
      </c>
      <c r="O325" s="67" t="s">
        <v>63</v>
      </c>
      <c r="P325" s="24" t="s">
        <v>1514</v>
      </c>
      <c r="Q325" s="25">
        <v>29051700</v>
      </c>
      <c r="R325" s="27" t="s">
        <v>1515</v>
      </c>
      <c r="S325" s="23" t="s">
        <v>51</v>
      </c>
      <c r="T325" s="23" t="s">
        <v>52</v>
      </c>
      <c r="U325" s="17">
        <v>1217.000110229277</v>
      </c>
      <c r="V325" s="28">
        <f t="shared" si="23"/>
        <v>22081.25</v>
      </c>
      <c r="W325" s="17">
        <v>7.29</v>
      </c>
      <c r="X325" s="17">
        <v>900</v>
      </c>
      <c r="Y325" s="17">
        <v>0</v>
      </c>
      <c r="Z325" s="29">
        <v>0</v>
      </c>
      <c r="AA325" s="17" t="s">
        <v>53</v>
      </c>
      <c r="AB325" s="30">
        <f t="shared" si="24"/>
        <v>21173.96</v>
      </c>
      <c r="AC325" s="31">
        <v>66.55</v>
      </c>
      <c r="AD325" s="52">
        <v>1409127.04</v>
      </c>
      <c r="AE325" s="17">
        <v>8981469</v>
      </c>
      <c r="AF325" s="21" t="s">
        <v>1524</v>
      </c>
      <c r="AG325" s="17" t="s">
        <v>1525</v>
      </c>
      <c r="AH325" s="21">
        <v>42630</v>
      </c>
      <c r="AI325" s="33" t="s">
        <v>1517</v>
      </c>
      <c r="AJ325" s="34">
        <v>22081.25</v>
      </c>
      <c r="AK325" s="35">
        <v>42593</v>
      </c>
      <c r="AL325" s="24" t="s">
        <v>56</v>
      </c>
    </row>
    <row r="326" spans="1:38" s="16" customFormat="1" ht="15" customHeight="1" x14ac:dyDescent="0.25">
      <c r="A326" s="17">
        <v>325</v>
      </c>
      <c r="B326" s="17" t="s">
        <v>38</v>
      </c>
      <c r="C326" s="17" t="s">
        <v>39</v>
      </c>
      <c r="D326" s="18" t="s">
        <v>1526</v>
      </c>
      <c r="E326" s="19">
        <v>42572</v>
      </c>
      <c r="F326" s="19" t="s">
        <v>1304</v>
      </c>
      <c r="G326" s="20" t="s">
        <v>1519</v>
      </c>
      <c r="H326" s="19"/>
      <c r="I326" s="19" t="s">
        <v>59</v>
      </c>
      <c r="J326" s="21" t="s">
        <v>44</v>
      </c>
      <c r="K326" s="21" t="s">
        <v>45</v>
      </c>
      <c r="L326" s="22" t="s">
        <v>177</v>
      </c>
      <c r="M326" s="22" t="s">
        <v>178</v>
      </c>
      <c r="N326" s="22" t="s">
        <v>88</v>
      </c>
      <c r="O326" s="67" t="s">
        <v>49</v>
      </c>
      <c r="P326" s="24" t="s">
        <v>1006</v>
      </c>
      <c r="Q326" s="25">
        <v>38231190</v>
      </c>
      <c r="R326" s="27" t="s">
        <v>1527</v>
      </c>
      <c r="S326" s="23" t="s">
        <v>51</v>
      </c>
      <c r="T326" s="23" t="s">
        <v>179</v>
      </c>
      <c r="U326" s="17">
        <v>54656</v>
      </c>
      <c r="V326" s="28">
        <f t="shared" si="23"/>
        <v>765184</v>
      </c>
      <c r="W326" s="17">
        <v>0</v>
      </c>
      <c r="X326" s="17">
        <v>3993</v>
      </c>
      <c r="Y326" s="17">
        <v>0</v>
      </c>
      <c r="Z326" s="29">
        <v>36582</v>
      </c>
      <c r="AA326" s="17" t="s">
        <v>53</v>
      </c>
      <c r="AB326" s="30">
        <f t="shared" si="24"/>
        <v>761191</v>
      </c>
      <c r="AC326" s="31">
        <f>VLOOKUP(D326,'[1]EPGC pivot'!E:Y,21,0)</f>
        <v>1</v>
      </c>
      <c r="AD326" s="52">
        <v>761191</v>
      </c>
      <c r="AE326" s="17">
        <v>8985916</v>
      </c>
      <c r="AF326" s="21" t="s">
        <v>1524</v>
      </c>
      <c r="AG326" s="17" t="s">
        <v>1528</v>
      </c>
      <c r="AH326" s="21">
        <v>42738</v>
      </c>
      <c r="AI326" s="33" t="s">
        <v>1522</v>
      </c>
      <c r="AJ326" s="34">
        <v>765184</v>
      </c>
      <c r="AK326" s="35">
        <v>42627</v>
      </c>
      <c r="AL326" s="24" t="s">
        <v>56</v>
      </c>
    </row>
    <row r="327" spans="1:38" s="16" customFormat="1" ht="15" customHeight="1" x14ac:dyDescent="0.25">
      <c r="A327" s="17">
        <v>326</v>
      </c>
      <c r="B327" s="17" t="s">
        <v>38</v>
      </c>
      <c r="C327" s="17" t="s">
        <v>39</v>
      </c>
      <c r="D327" s="18" t="s">
        <v>1529</v>
      </c>
      <c r="E327" s="19">
        <v>42572</v>
      </c>
      <c r="F327" s="19" t="s">
        <v>1304</v>
      </c>
      <c r="G327" s="20">
        <v>9103750283</v>
      </c>
      <c r="H327" s="19">
        <v>42576</v>
      </c>
      <c r="I327" s="19" t="s">
        <v>59</v>
      </c>
      <c r="J327" s="21" t="s">
        <v>44</v>
      </c>
      <c r="K327" s="21" t="s">
        <v>45</v>
      </c>
      <c r="L327" s="22" t="s">
        <v>60</v>
      </c>
      <c r="M327" s="22" t="s">
        <v>61</v>
      </c>
      <c r="N327" s="22" t="s">
        <v>62</v>
      </c>
      <c r="O327" s="67" t="s">
        <v>63</v>
      </c>
      <c r="P327" s="24" t="s">
        <v>1530</v>
      </c>
      <c r="Q327" s="25">
        <v>29051700</v>
      </c>
      <c r="R327" s="27" t="s">
        <v>1488</v>
      </c>
      <c r="S327" s="23" t="s">
        <v>51</v>
      </c>
      <c r="T327" s="23" t="s">
        <v>52</v>
      </c>
      <c r="U327" s="17">
        <v>1565.0002519526331</v>
      </c>
      <c r="V327" s="28">
        <f t="shared" si="23"/>
        <v>31057.430000000004</v>
      </c>
      <c r="W327" s="17">
        <v>10.25</v>
      </c>
      <c r="X327" s="17">
        <v>900</v>
      </c>
      <c r="Y327" s="17">
        <v>0</v>
      </c>
      <c r="Z327" s="29">
        <v>0</v>
      </c>
      <c r="AA327" s="17" t="s">
        <v>53</v>
      </c>
      <c r="AB327" s="30">
        <f t="shared" si="24"/>
        <v>30147.180000000004</v>
      </c>
      <c r="AC327" s="31">
        <v>66.55</v>
      </c>
      <c r="AD327" s="52">
        <v>2006294.83</v>
      </c>
      <c r="AE327" s="17">
        <v>8985821</v>
      </c>
      <c r="AF327" s="21" t="s">
        <v>1524</v>
      </c>
      <c r="AG327" s="17" t="s">
        <v>1531</v>
      </c>
      <c r="AH327" s="21">
        <v>42630</v>
      </c>
      <c r="AI327" s="33" t="s">
        <v>1532</v>
      </c>
      <c r="AJ327" s="34">
        <v>31057.43</v>
      </c>
      <c r="AK327" s="35">
        <v>42593</v>
      </c>
      <c r="AL327" s="24" t="s">
        <v>56</v>
      </c>
    </row>
    <row r="328" spans="1:38" s="16" customFormat="1" ht="15" customHeight="1" x14ac:dyDescent="0.25">
      <c r="A328" s="17">
        <v>327</v>
      </c>
      <c r="B328" s="17" t="s">
        <v>38</v>
      </c>
      <c r="C328" s="17" t="s">
        <v>39</v>
      </c>
      <c r="D328" s="18" t="s">
        <v>1533</v>
      </c>
      <c r="E328" s="19">
        <v>42572</v>
      </c>
      <c r="F328" s="19" t="s">
        <v>1304</v>
      </c>
      <c r="G328" s="20">
        <v>9103750284</v>
      </c>
      <c r="H328" s="19"/>
      <c r="I328" s="19" t="s">
        <v>59</v>
      </c>
      <c r="J328" s="21" t="s">
        <v>44</v>
      </c>
      <c r="K328" s="21" t="s">
        <v>45</v>
      </c>
      <c r="L328" s="22" t="s">
        <v>741</v>
      </c>
      <c r="M328" s="22" t="s">
        <v>206</v>
      </c>
      <c r="N328" s="22" t="s">
        <v>171</v>
      </c>
      <c r="O328" s="67" t="s">
        <v>49</v>
      </c>
      <c r="P328" s="24" t="s">
        <v>1534</v>
      </c>
      <c r="Q328" s="25">
        <v>38237090</v>
      </c>
      <c r="R328" s="27" t="s">
        <v>630</v>
      </c>
      <c r="S328" s="23" t="s">
        <v>51</v>
      </c>
      <c r="T328" s="23" t="s">
        <v>52</v>
      </c>
      <c r="U328" s="17">
        <v>1500</v>
      </c>
      <c r="V328" s="28">
        <f t="shared" si="23"/>
        <v>36000</v>
      </c>
      <c r="W328" s="17">
        <v>0</v>
      </c>
      <c r="X328" s="17">
        <v>900</v>
      </c>
      <c r="Y328" s="17">
        <v>0</v>
      </c>
      <c r="Z328" s="29">
        <v>0</v>
      </c>
      <c r="AA328" s="17" t="s">
        <v>53</v>
      </c>
      <c r="AB328" s="30">
        <f t="shared" si="24"/>
        <v>35100</v>
      </c>
      <c r="AC328" s="31">
        <v>66.55</v>
      </c>
      <c r="AD328" s="52">
        <v>2335905</v>
      </c>
      <c r="AE328" s="17">
        <v>8989533</v>
      </c>
      <c r="AF328" s="21" t="s">
        <v>1524</v>
      </c>
      <c r="AG328" s="17" t="s">
        <v>1535</v>
      </c>
      <c r="AH328" s="21">
        <v>42738</v>
      </c>
      <c r="AI328" s="21" t="s">
        <v>1536</v>
      </c>
      <c r="AJ328" s="29">
        <v>36000</v>
      </c>
      <c r="AK328" s="21">
        <v>42640</v>
      </c>
      <c r="AL328" s="24" t="s">
        <v>56</v>
      </c>
    </row>
    <row r="329" spans="1:38" s="16" customFormat="1" ht="15" customHeight="1" x14ac:dyDescent="0.25">
      <c r="A329" s="17">
        <v>328</v>
      </c>
      <c r="B329" s="17" t="s">
        <v>38</v>
      </c>
      <c r="C329" s="17" t="s">
        <v>39</v>
      </c>
      <c r="D329" s="18" t="s">
        <v>1537</v>
      </c>
      <c r="E329" s="19">
        <v>42572</v>
      </c>
      <c r="F329" s="19" t="s">
        <v>1304</v>
      </c>
      <c r="G329" s="20">
        <v>9103750285</v>
      </c>
      <c r="H329" s="19"/>
      <c r="I329" s="19" t="s">
        <v>59</v>
      </c>
      <c r="J329" s="21" t="s">
        <v>44</v>
      </c>
      <c r="K329" s="21" t="s">
        <v>45</v>
      </c>
      <c r="L329" s="22" t="s">
        <v>1538</v>
      </c>
      <c r="M329" s="22" t="s">
        <v>206</v>
      </c>
      <c r="N329" s="22" t="s">
        <v>88</v>
      </c>
      <c r="O329" s="67" t="s">
        <v>49</v>
      </c>
      <c r="P329" s="24" t="s">
        <v>918</v>
      </c>
      <c r="Q329" s="25">
        <v>38237090</v>
      </c>
      <c r="R329" s="27" t="s">
        <v>707</v>
      </c>
      <c r="S329" s="23" t="s">
        <v>51</v>
      </c>
      <c r="T329" s="23" t="s">
        <v>52</v>
      </c>
      <c r="U329" s="17">
        <v>1410</v>
      </c>
      <c r="V329" s="28">
        <f t="shared" si="23"/>
        <v>22560</v>
      </c>
      <c r="W329" s="17">
        <v>0</v>
      </c>
      <c r="X329" s="17">
        <v>450</v>
      </c>
      <c r="Y329" s="17">
        <v>0</v>
      </c>
      <c r="Z329" s="29">
        <v>0</v>
      </c>
      <c r="AA329" s="17" t="s">
        <v>53</v>
      </c>
      <c r="AB329" s="30">
        <f t="shared" si="24"/>
        <v>22110</v>
      </c>
      <c r="AC329" s="31">
        <v>66.55</v>
      </c>
      <c r="AD329" s="52">
        <v>1471420.5</v>
      </c>
      <c r="AE329" s="17">
        <v>8990174</v>
      </c>
      <c r="AF329" s="21" t="s">
        <v>1524</v>
      </c>
      <c r="AG329" s="17" t="s">
        <v>1539</v>
      </c>
      <c r="AH329" s="21">
        <v>42630</v>
      </c>
      <c r="AI329" s="33" t="s">
        <v>1540</v>
      </c>
      <c r="AJ329" s="34">
        <v>22560</v>
      </c>
      <c r="AK329" s="35">
        <v>42600</v>
      </c>
      <c r="AL329" s="24" t="s">
        <v>56</v>
      </c>
    </row>
    <row r="330" spans="1:38" s="16" customFormat="1" ht="15" customHeight="1" x14ac:dyDescent="0.25">
      <c r="A330" s="17">
        <v>329</v>
      </c>
      <c r="B330" s="17" t="s">
        <v>38</v>
      </c>
      <c r="C330" s="17" t="s">
        <v>39</v>
      </c>
      <c r="D330" s="18" t="s">
        <v>1541</v>
      </c>
      <c r="E330" s="19">
        <v>42573</v>
      </c>
      <c r="F330" s="19" t="s">
        <v>1304</v>
      </c>
      <c r="G330" s="20">
        <v>9103750286</v>
      </c>
      <c r="H330" s="19">
        <v>42578</v>
      </c>
      <c r="I330" s="19" t="s">
        <v>59</v>
      </c>
      <c r="J330" s="21" t="s">
        <v>44</v>
      </c>
      <c r="K330" s="21" t="s">
        <v>45</v>
      </c>
      <c r="L330" s="22" t="s">
        <v>1185</v>
      </c>
      <c r="M330" s="22" t="s">
        <v>206</v>
      </c>
      <c r="N330" s="22" t="s">
        <v>130</v>
      </c>
      <c r="O330" s="67" t="s">
        <v>63</v>
      </c>
      <c r="P330" s="24" t="s">
        <v>918</v>
      </c>
      <c r="Q330" s="25">
        <v>38237090</v>
      </c>
      <c r="R330" s="27" t="s">
        <v>707</v>
      </c>
      <c r="S330" s="23" t="s">
        <v>51</v>
      </c>
      <c r="T330" s="23" t="s">
        <v>52</v>
      </c>
      <c r="U330" s="17">
        <v>1375</v>
      </c>
      <c r="V330" s="28">
        <f t="shared" si="23"/>
        <v>22000</v>
      </c>
      <c r="W330" s="17">
        <v>7.26</v>
      </c>
      <c r="X330" s="17">
        <v>450</v>
      </c>
      <c r="Y330" s="17">
        <v>0</v>
      </c>
      <c r="Z330" s="29">
        <v>0</v>
      </c>
      <c r="AA330" s="17" t="s">
        <v>53</v>
      </c>
      <c r="AB330" s="30">
        <f t="shared" si="24"/>
        <v>21542.74</v>
      </c>
      <c r="AC330" s="31">
        <f>VLOOKUP(D330,'[1]EPGC pivot'!E:Y,21,0)</f>
        <v>66.45</v>
      </c>
      <c r="AD330" s="52">
        <v>1431515.0730000001</v>
      </c>
      <c r="AE330" s="17">
        <v>9001735</v>
      </c>
      <c r="AF330" s="21" t="s">
        <v>1542</v>
      </c>
      <c r="AG330" s="17" t="s">
        <v>1543</v>
      </c>
      <c r="AH330" s="21">
        <v>42630</v>
      </c>
      <c r="AI330" s="33" t="s">
        <v>1544</v>
      </c>
      <c r="AJ330" s="34">
        <v>22000</v>
      </c>
      <c r="AK330" s="35">
        <v>42591</v>
      </c>
      <c r="AL330" s="24" t="s">
        <v>56</v>
      </c>
    </row>
    <row r="331" spans="1:38" s="16" customFormat="1" ht="15" customHeight="1" x14ac:dyDescent="0.25">
      <c r="A331" s="17">
        <v>330</v>
      </c>
      <c r="B331" s="17" t="s">
        <v>38</v>
      </c>
      <c r="C331" s="17" t="s">
        <v>39</v>
      </c>
      <c r="D331" s="18" t="s">
        <v>1545</v>
      </c>
      <c r="E331" s="19">
        <v>42573</v>
      </c>
      <c r="F331" s="19" t="s">
        <v>1304</v>
      </c>
      <c r="G331" s="20" t="s">
        <v>1519</v>
      </c>
      <c r="H331" s="19"/>
      <c r="I331" s="19" t="s">
        <v>59</v>
      </c>
      <c r="J331" s="21" t="s">
        <v>44</v>
      </c>
      <c r="K331" s="21" t="s">
        <v>45</v>
      </c>
      <c r="L331" s="22" t="s">
        <v>177</v>
      </c>
      <c r="M331" s="22" t="s">
        <v>178</v>
      </c>
      <c r="N331" s="22" t="s">
        <v>88</v>
      </c>
      <c r="O331" s="67" t="s">
        <v>49</v>
      </c>
      <c r="P331" s="24" t="s">
        <v>1006</v>
      </c>
      <c r="Q331" s="25">
        <v>38231190</v>
      </c>
      <c r="R331" s="27" t="s">
        <v>1546</v>
      </c>
      <c r="S331" s="23" t="s">
        <v>51</v>
      </c>
      <c r="T331" s="23" t="s">
        <v>179</v>
      </c>
      <c r="U331" s="17">
        <v>54656</v>
      </c>
      <c r="V331" s="28">
        <f t="shared" si="23"/>
        <v>2295552</v>
      </c>
      <c r="W331" s="17">
        <v>0</v>
      </c>
      <c r="X331" s="17">
        <v>11961</v>
      </c>
      <c r="Y331" s="17">
        <v>0</v>
      </c>
      <c r="Z331" s="29">
        <v>109746</v>
      </c>
      <c r="AA331" s="17" t="s">
        <v>53</v>
      </c>
      <c r="AB331" s="30">
        <f t="shared" si="24"/>
        <v>2283591</v>
      </c>
      <c r="AC331" s="31">
        <f>VLOOKUP(D331,'[1]EPGC pivot'!E:Y,21,0)</f>
        <v>1</v>
      </c>
      <c r="AD331" s="52">
        <v>2283591</v>
      </c>
      <c r="AE331" s="17">
        <v>9003696</v>
      </c>
      <c r="AF331" s="21" t="s">
        <v>1542</v>
      </c>
      <c r="AG331" s="17" t="s">
        <v>1547</v>
      </c>
      <c r="AH331" s="21">
        <v>42738</v>
      </c>
      <c r="AI331" s="33" t="s">
        <v>1522</v>
      </c>
      <c r="AJ331" s="34">
        <v>2295552</v>
      </c>
      <c r="AK331" s="35">
        <v>42627</v>
      </c>
      <c r="AL331" s="24" t="s">
        <v>56</v>
      </c>
    </row>
    <row r="332" spans="1:38" s="16" customFormat="1" ht="15" customHeight="1" x14ac:dyDescent="0.25">
      <c r="A332" s="17">
        <v>331</v>
      </c>
      <c r="B332" s="17" t="s">
        <v>38</v>
      </c>
      <c r="C332" s="17" t="s">
        <v>39</v>
      </c>
      <c r="D332" s="18" t="s">
        <v>1548</v>
      </c>
      <c r="E332" s="19">
        <v>42573</v>
      </c>
      <c r="F332" s="19" t="s">
        <v>1304</v>
      </c>
      <c r="G332" s="20">
        <v>9103750290</v>
      </c>
      <c r="H332" s="19">
        <v>42578</v>
      </c>
      <c r="I332" s="19" t="s">
        <v>59</v>
      </c>
      <c r="J332" s="21" t="s">
        <v>44</v>
      </c>
      <c r="K332" s="21" t="s">
        <v>45</v>
      </c>
      <c r="L332" s="22" t="s">
        <v>1549</v>
      </c>
      <c r="M332" s="22" t="s">
        <v>121</v>
      </c>
      <c r="N332" s="22" t="s">
        <v>1550</v>
      </c>
      <c r="O332" s="67" t="s">
        <v>49</v>
      </c>
      <c r="P332" s="24" t="s">
        <v>483</v>
      </c>
      <c r="Q332" s="25">
        <v>29051700</v>
      </c>
      <c r="R332" s="27" t="s">
        <v>1551</v>
      </c>
      <c r="S332" s="23" t="s">
        <v>51</v>
      </c>
      <c r="T332" s="23" t="s">
        <v>52</v>
      </c>
      <c r="U332" s="17">
        <v>1260</v>
      </c>
      <c r="V332" s="28">
        <f t="shared" si="23"/>
        <v>32760</v>
      </c>
      <c r="W332" s="17">
        <v>0</v>
      </c>
      <c r="X332" s="17">
        <v>475</v>
      </c>
      <c r="Y332" s="17">
        <v>0</v>
      </c>
      <c r="Z332" s="29">
        <v>0</v>
      </c>
      <c r="AA332" s="17" t="s">
        <v>53</v>
      </c>
      <c r="AB332" s="30">
        <f t="shared" si="24"/>
        <v>32285</v>
      </c>
      <c r="AC332" s="31">
        <f>VLOOKUP(D332,'[1]EPGC pivot'!E:Y,21,0)</f>
        <v>66.45</v>
      </c>
      <c r="AD332" s="52">
        <v>2145338.25</v>
      </c>
      <c r="AE332" s="17">
        <v>9009423</v>
      </c>
      <c r="AF332" s="21">
        <v>42573</v>
      </c>
      <c r="AG332" s="17" t="s">
        <v>1552</v>
      </c>
      <c r="AH332" s="21">
        <v>42738</v>
      </c>
      <c r="AI332" s="21" t="s">
        <v>1553</v>
      </c>
      <c r="AJ332" s="29">
        <v>36000</v>
      </c>
      <c r="AK332" s="21">
        <v>42591</v>
      </c>
      <c r="AL332" s="24" t="s">
        <v>56</v>
      </c>
    </row>
    <row r="333" spans="1:38" s="16" customFormat="1" ht="15" customHeight="1" x14ac:dyDescent="0.25">
      <c r="A333" s="17">
        <v>332</v>
      </c>
      <c r="B333" s="17" t="s">
        <v>38</v>
      </c>
      <c r="C333" s="17" t="s">
        <v>39</v>
      </c>
      <c r="D333" s="18" t="s">
        <v>1554</v>
      </c>
      <c r="E333" s="19">
        <v>42573</v>
      </c>
      <c r="F333" s="19" t="s">
        <v>1304</v>
      </c>
      <c r="G333" s="20">
        <v>9103750291</v>
      </c>
      <c r="H333" s="19"/>
      <c r="I333" s="19" t="s">
        <v>59</v>
      </c>
      <c r="J333" s="21" t="s">
        <v>44</v>
      </c>
      <c r="K333" s="21" t="s">
        <v>45</v>
      </c>
      <c r="L333" s="22" t="s">
        <v>1555</v>
      </c>
      <c r="M333" s="22" t="s">
        <v>515</v>
      </c>
      <c r="N333" s="22" t="s">
        <v>137</v>
      </c>
      <c r="O333" s="67" t="s">
        <v>63</v>
      </c>
      <c r="P333" s="24" t="s">
        <v>1556</v>
      </c>
      <c r="Q333" s="25">
        <v>38237090</v>
      </c>
      <c r="R333" s="27" t="s">
        <v>1557</v>
      </c>
      <c r="S333" s="23" t="s">
        <v>51</v>
      </c>
      <c r="T333" s="23" t="s">
        <v>52</v>
      </c>
      <c r="U333" s="17">
        <v>2005</v>
      </c>
      <c r="V333" s="28">
        <f t="shared" si="23"/>
        <v>38014.800000000003</v>
      </c>
      <c r="W333" s="17">
        <v>12.9</v>
      </c>
      <c r="X333" s="17">
        <v>550</v>
      </c>
      <c r="Y333" s="17">
        <v>0</v>
      </c>
      <c r="Z333" s="29">
        <v>726.17</v>
      </c>
      <c r="AA333" s="17" t="s">
        <v>53</v>
      </c>
      <c r="AB333" s="30">
        <f t="shared" si="24"/>
        <v>37451.9</v>
      </c>
      <c r="AC333" s="31">
        <f>VLOOKUP(D333,'[1]EPGC pivot'!E:Y,21,0)</f>
        <v>66.45</v>
      </c>
      <c r="AD333" s="52">
        <v>2488678.7599999998</v>
      </c>
      <c r="AE333" s="17">
        <v>9013152</v>
      </c>
      <c r="AF333" s="21" t="s">
        <v>1542</v>
      </c>
      <c r="AG333" s="17" t="s">
        <v>1558</v>
      </c>
      <c r="AH333" s="21">
        <v>42738</v>
      </c>
      <c r="AI333" s="33" t="s">
        <v>1559</v>
      </c>
      <c r="AJ333" s="34">
        <v>38014.800000000003</v>
      </c>
      <c r="AK333" s="35">
        <v>42628</v>
      </c>
      <c r="AL333" s="24" t="s">
        <v>56</v>
      </c>
    </row>
    <row r="334" spans="1:38" s="16" customFormat="1" ht="15" customHeight="1" x14ac:dyDescent="0.25">
      <c r="A334" s="17">
        <v>333</v>
      </c>
      <c r="B334" s="17" t="s">
        <v>38</v>
      </c>
      <c r="C334" s="17" t="s">
        <v>39</v>
      </c>
      <c r="D334" s="18" t="s">
        <v>1560</v>
      </c>
      <c r="E334" s="17" t="s">
        <v>147</v>
      </c>
      <c r="F334" s="19" t="s">
        <v>1304</v>
      </c>
      <c r="G334" s="48" t="s">
        <v>1332</v>
      </c>
      <c r="H334" s="19"/>
      <c r="I334" s="19" t="s">
        <v>59</v>
      </c>
      <c r="J334" s="21" t="s">
        <v>44</v>
      </c>
      <c r="K334" s="21" t="s">
        <v>446</v>
      </c>
      <c r="L334" s="67"/>
      <c r="M334" s="48" t="s">
        <v>447</v>
      </c>
      <c r="N334" s="22"/>
      <c r="O334" s="67"/>
      <c r="P334" s="24"/>
      <c r="Q334" s="25"/>
      <c r="R334" s="27"/>
      <c r="S334" s="23"/>
      <c r="T334" s="23"/>
      <c r="U334" s="17"/>
      <c r="V334" s="28"/>
      <c r="W334" s="17"/>
      <c r="X334" s="17"/>
      <c r="Y334" s="17"/>
      <c r="Z334" s="29"/>
      <c r="AA334" s="17"/>
      <c r="AB334" s="30">
        <f t="shared" si="24"/>
        <v>0</v>
      </c>
      <c r="AC334" s="83"/>
      <c r="AD334" s="45"/>
      <c r="AE334" s="31" t="s">
        <v>1332</v>
      </c>
      <c r="AF334" s="21" t="s">
        <v>1306</v>
      </c>
      <c r="AG334" s="73" t="s">
        <v>1332</v>
      </c>
      <c r="AH334" s="21"/>
      <c r="AI334" s="33"/>
      <c r="AJ334" s="34"/>
      <c r="AK334" s="35"/>
      <c r="AL334" s="24" t="s">
        <v>147</v>
      </c>
    </row>
    <row r="335" spans="1:38" s="16" customFormat="1" ht="15" customHeight="1" x14ac:dyDescent="0.25">
      <c r="A335" s="17">
        <v>334</v>
      </c>
      <c r="B335" s="17" t="s">
        <v>38</v>
      </c>
      <c r="C335" s="17" t="s">
        <v>39</v>
      </c>
      <c r="D335" s="18" t="s">
        <v>1561</v>
      </c>
      <c r="E335" s="19">
        <v>42574</v>
      </c>
      <c r="F335" s="19" t="s">
        <v>1304</v>
      </c>
      <c r="G335" s="86" t="s">
        <v>1562</v>
      </c>
      <c r="H335" s="19"/>
      <c r="I335" s="19" t="s">
        <v>59</v>
      </c>
      <c r="J335" s="21" t="s">
        <v>44</v>
      </c>
      <c r="K335" s="21" t="s">
        <v>45</v>
      </c>
      <c r="L335" s="22" t="s">
        <v>504</v>
      </c>
      <c r="M335" s="22" t="s">
        <v>121</v>
      </c>
      <c r="N335" s="22" t="s">
        <v>130</v>
      </c>
      <c r="O335" s="67" t="s">
        <v>71</v>
      </c>
      <c r="P335" s="24" t="s">
        <v>1563</v>
      </c>
      <c r="Q335" s="25">
        <v>38237090</v>
      </c>
      <c r="R335" s="27">
        <v>96</v>
      </c>
      <c r="S335" s="23" t="s">
        <v>51</v>
      </c>
      <c r="T335" s="23" t="s">
        <v>52</v>
      </c>
      <c r="U335" s="17">
        <v>1350</v>
      </c>
      <c r="V335" s="28">
        <v>129600</v>
      </c>
      <c r="W335" s="17">
        <v>0</v>
      </c>
      <c r="X335" s="17">
        <v>0</v>
      </c>
      <c r="Y335" s="17">
        <v>0</v>
      </c>
      <c r="Z335" s="29">
        <v>0</v>
      </c>
      <c r="AA335" s="17" t="s">
        <v>53</v>
      </c>
      <c r="AB335" s="30">
        <f t="shared" si="24"/>
        <v>129600</v>
      </c>
      <c r="AC335" s="31">
        <v>66.45</v>
      </c>
      <c r="AD335" s="52">
        <v>8611920</v>
      </c>
      <c r="AE335" s="17">
        <v>9039240</v>
      </c>
      <c r="AF335" s="78" t="s">
        <v>1564</v>
      </c>
      <c r="AG335" s="17" t="s">
        <v>1353</v>
      </c>
      <c r="AH335" s="21"/>
      <c r="AI335" s="33"/>
      <c r="AJ335" s="34"/>
      <c r="AK335" s="35"/>
      <c r="AL335" s="24" t="s">
        <v>1302</v>
      </c>
    </row>
    <row r="336" spans="1:38" s="16" customFormat="1" ht="15" customHeight="1" x14ac:dyDescent="0.25">
      <c r="A336" s="17">
        <v>335</v>
      </c>
      <c r="B336" s="17" t="s">
        <v>38</v>
      </c>
      <c r="C336" s="17" t="s">
        <v>39</v>
      </c>
      <c r="D336" s="18" t="s">
        <v>1565</v>
      </c>
      <c r="E336" s="19">
        <v>42574</v>
      </c>
      <c r="F336" s="19" t="s">
        <v>1304</v>
      </c>
      <c r="G336" s="87">
        <v>9106750001</v>
      </c>
      <c r="H336" s="19">
        <v>42582</v>
      </c>
      <c r="I336" s="19" t="s">
        <v>59</v>
      </c>
      <c r="J336" s="21" t="s">
        <v>1566</v>
      </c>
      <c r="K336" s="21" t="s">
        <v>1567</v>
      </c>
      <c r="L336" s="22" t="s">
        <v>686</v>
      </c>
      <c r="M336" s="22" t="s">
        <v>178</v>
      </c>
      <c r="N336" s="22" t="s">
        <v>88</v>
      </c>
      <c r="O336" s="67" t="s">
        <v>49</v>
      </c>
      <c r="P336" s="24" t="s">
        <v>1568</v>
      </c>
      <c r="Q336" s="25">
        <v>34021300</v>
      </c>
      <c r="R336" s="27">
        <v>98.16</v>
      </c>
      <c r="S336" s="23" t="s">
        <v>51</v>
      </c>
      <c r="T336" s="23" t="s">
        <v>179</v>
      </c>
      <c r="U336" s="17">
        <v>132300</v>
      </c>
      <c r="V336" s="28">
        <f t="shared" si="23"/>
        <v>12986568</v>
      </c>
      <c r="W336" s="17">
        <v>0</v>
      </c>
      <c r="X336" s="17">
        <v>132900</v>
      </c>
      <c r="Y336" s="17"/>
      <c r="Z336" s="29">
        <v>225277.2</v>
      </c>
      <c r="AA336" s="17" t="s">
        <v>53</v>
      </c>
      <c r="AB336" s="30"/>
      <c r="AC336" s="63">
        <v>66.45</v>
      </c>
      <c r="AD336" s="52"/>
      <c r="AE336" s="88">
        <v>9030809</v>
      </c>
      <c r="AF336" s="19">
        <v>42574</v>
      </c>
      <c r="AG336" s="57" t="s">
        <v>1569</v>
      </c>
      <c r="AH336" s="57">
        <v>42783</v>
      </c>
      <c r="AI336" s="57" t="s">
        <v>1570</v>
      </c>
      <c r="AJ336" s="34">
        <v>12986568.25</v>
      </c>
      <c r="AK336" s="35">
        <v>42643</v>
      </c>
      <c r="AL336" s="24" t="s">
        <v>1302</v>
      </c>
    </row>
    <row r="337" spans="1:38" s="16" customFormat="1" ht="15" customHeight="1" x14ac:dyDescent="0.25">
      <c r="A337" s="17">
        <v>336</v>
      </c>
      <c r="B337" s="17" t="s">
        <v>38</v>
      </c>
      <c r="C337" s="17" t="s">
        <v>39</v>
      </c>
      <c r="D337" s="18" t="s">
        <v>1571</v>
      </c>
      <c r="E337" s="19">
        <v>42576</v>
      </c>
      <c r="F337" s="19" t="s">
        <v>1304</v>
      </c>
      <c r="G337" s="20" t="s">
        <v>1562</v>
      </c>
      <c r="H337" s="19"/>
      <c r="I337" s="19" t="s">
        <v>59</v>
      </c>
      <c r="J337" s="21" t="s">
        <v>44</v>
      </c>
      <c r="K337" s="21" t="s">
        <v>45</v>
      </c>
      <c r="L337" s="22" t="s">
        <v>504</v>
      </c>
      <c r="M337" s="22" t="s">
        <v>121</v>
      </c>
      <c r="N337" s="22" t="s">
        <v>130</v>
      </c>
      <c r="O337" s="67" t="s">
        <v>71</v>
      </c>
      <c r="P337" s="24" t="s">
        <v>918</v>
      </c>
      <c r="Q337" s="25">
        <v>38237090</v>
      </c>
      <c r="R337" s="27" t="s">
        <v>630</v>
      </c>
      <c r="S337" s="23" t="s">
        <v>51</v>
      </c>
      <c r="T337" s="23" t="s">
        <v>52</v>
      </c>
      <c r="U337" s="17">
        <v>1350</v>
      </c>
      <c r="V337" s="28">
        <f t="shared" si="23"/>
        <v>32400</v>
      </c>
      <c r="W337" s="17">
        <v>0</v>
      </c>
      <c r="X337" s="17">
        <v>0</v>
      </c>
      <c r="Y337" s="17">
        <v>0</v>
      </c>
      <c r="Z337" s="29">
        <v>0</v>
      </c>
      <c r="AA337" s="17" t="s">
        <v>53</v>
      </c>
      <c r="AB337" s="30">
        <f t="shared" ref="AB337:AB368" si="25">V337-W337-X337-Y337</f>
        <v>32400</v>
      </c>
      <c r="AC337" s="31">
        <v>66.45</v>
      </c>
      <c r="AD337" s="52">
        <v>2152980</v>
      </c>
      <c r="AE337" s="17">
        <v>9045260</v>
      </c>
      <c r="AF337" s="21" t="s">
        <v>1564</v>
      </c>
      <c r="AG337" s="17" t="s">
        <v>1353</v>
      </c>
      <c r="AH337" s="21"/>
      <c r="AI337" s="33"/>
      <c r="AJ337" s="34"/>
      <c r="AK337" s="35"/>
      <c r="AL337" s="24" t="s">
        <v>1302</v>
      </c>
    </row>
    <row r="338" spans="1:38" s="16" customFormat="1" ht="15" customHeight="1" x14ac:dyDescent="0.25">
      <c r="A338" s="17">
        <v>337</v>
      </c>
      <c r="B338" s="17" t="s">
        <v>38</v>
      </c>
      <c r="C338" s="17" t="s">
        <v>39</v>
      </c>
      <c r="D338" s="18" t="s">
        <v>1572</v>
      </c>
      <c r="E338" s="19">
        <v>42576</v>
      </c>
      <c r="F338" s="19" t="s">
        <v>1304</v>
      </c>
      <c r="G338" s="20" t="s">
        <v>1573</v>
      </c>
      <c r="H338" s="19">
        <v>42581</v>
      </c>
      <c r="I338" s="19" t="s">
        <v>59</v>
      </c>
      <c r="J338" s="21" t="s">
        <v>44</v>
      </c>
      <c r="K338" s="21" t="s">
        <v>45</v>
      </c>
      <c r="L338" s="22" t="s">
        <v>504</v>
      </c>
      <c r="M338" s="22" t="s">
        <v>121</v>
      </c>
      <c r="N338" s="22" t="s">
        <v>130</v>
      </c>
      <c r="O338" s="67" t="s">
        <v>71</v>
      </c>
      <c r="P338" s="24" t="s">
        <v>918</v>
      </c>
      <c r="Q338" s="25">
        <v>38237090</v>
      </c>
      <c r="R338" s="27" t="s">
        <v>630</v>
      </c>
      <c r="S338" s="23" t="s">
        <v>51</v>
      </c>
      <c r="T338" s="23" t="s">
        <v>52</v>
      </c>
      <c r="U338" s="17">
        <v>1350</v>
      </c>
      <c r="V338" s="28">
        <f t="shared" si="23"/>
        <v>32400</v>
      </c>
      <c r="W338" s="17">
        <v>0</v>
      </c>
      <c r="X338" s="17">
        <v>0</v>
      </c>
      <c r="Y338" s="17">
        <v>0</v>
      </c>
      <c r="Z338" s="29">
        <v>0</v>
      </c>
      <c r="AA338" s="17" t="s">
        <v>53</v>
      </c>
      <c r="AB338" s="30">
        <f t="shared" si="25"/>
        <v>32400</v>
      </c>
      <c r="AC338" s="31">
        <f>VLOOKUP(D338,'[1]EPGC pivot'!E:Y,21,0)</f>
        <v>66.45</v>
      </c>
      <c r="AD338" s="52">
        <v>2152980</v>
      </c>
      <c r="AE338" s="17">
        <v>9045271</v>
      </c>
      <c r="AF338" s="21" t="s">
        <v>1564</v>
      </c>
      <c r="AG338" s="17" t="s">
        <v>1353</v>
      </c>
      <c r="AH338" s="21"/>
      <c r="AI338" s="33"/>
      <c r="AJ338" s="34"/>
      <c r="AK338" s="35"/>
      <c r="AL338" s="24" t="s">
        <v>1302</v>
      </c>
    </row>
    <row r="339" spans="1:38" s="16" customFormat="1" ht="15" customHeight="1" x14ac:dyDescent="0.25">
      <c r="A339" s="17">
        <v>338</v>
      </c>
      <c r="B339" s="17" t="s">
        <v>38</v>
      </c>
      <c r="C339" s="17" t="s">
        <v>39</v>
      </c>
      <c r="D339" s="18" t="s">
        <v>1574</v>
      </c>
      <c r="E339" s="19">
        <v>42576</v>
      </c>
      <c r="F339" s="19" t="s">
        <v>1304</v>
      </c>
      <c r="G339" s="20" t="s">
        <v>1575</v>
      </c>
      <c r="H339" s="19">
        <v>42581</v>
      </c>
      <c r="I339" s="19" t="s">
        <v>59</v>
      </c>
      <c r="J339" s="21" t="s">
        <v>44</v>
      </c>
      <c r="K339" s="21" t="s">
        <v>45</v>
      </c>
      <c r="L339" s="22" t="s">
        <v>504</v>
      </c>
      <c r="M339" s="22" t="s">
        <v>121</v>
      </c>
      <c r="N339" s="22" t="s">
        <v>130</v>
      </c>
      <c r="O339" s="67" t="s">
        <v>71</v>
      </c>
      <c r="P339" s="24" t="s">
        <v>918</v>
      </c>
      <c r="Q339" s="25">
        <v>38237090</v>
      </c>
      <c r="R339" s="27" t="s">
        <v>1097</v>
      </c>
      <c r="S339" s="23" t="s">
        <v>51</v>
      </c>
      <c r="T339" s="23" t="s">
        <v>52</v>
      </c>
      <c r="U339" s="17">
        <v>1350</v>
      </c>
      <c r="V339" s="28">
        <f t="shared" ref="V339:V369" si="26">U339*R339</f>
        <v>64800</v>
      </c>
      <c r="W339" s="17">
        <v>0</v>
      </c>
      <c r="X339" s="17">
        <v>0</v>
      </c>
      <c r="Y339" s="17">
        <v>0</v>
      </c>
      <c r="Z339" s="29">
        <v>0</v>
      </c>
      <c r="AA339" s="17" t="s">
        <v>53</v>
      </c>
      <c r="AB339" s="30">
        <f t="shared" si="25"/>
        <v>64800</v>
      </c>
      <c r="AC339" s="31">
        <f>VLOOKUP(D339,'[1]EPGC pivot'!E:Y,21,0)</f>
        <v>66.45</v>
      </c>
      <c r="AD339" s="52">
        <v>4305960</v>
      </c>
      <c r="AE339" s="17">
        <v>9045284</v>
      </c>
      <c r="AF339" s="21" t="s">
        <v>1564</v>
      </c>
      <c r="AG339" s="17" t="s">
        <v>1353</v>
      </c>
      <c r="AH339" s="21"/>
      <c r="AI339" s="33"/>
      <c r="AJ339" s="34"/>
      <c r="AK339" s="35"/>
      <c r="AL339" s="24" t="s">
        <v>1302</v>
      </c>
    </row>
    <row r="340" spans="1:38" s="16" customFormat="1" ht="15" customHeight="1" x14ac:dyDescent="0.25">
      <c r="A340" s="17">
        <v>339</v>
      </c>
      <c r="B340" s="17" t="s">
        <v>38</v>
      </c>
      <c r="C340" s="17" t="s">
        <v>39</v>
      </c>
      <c r="D340" s="18" t="s">
        <v>1576</v>
      </c>
      <c r="E340" s="19">
        <v>42576</v>
      </c>
      <c r="F340" s="19" t="s">
        <v>1304</v>
      </c>
      <c r="G340" s="20" t="s">
        <v>1577</v>
      </c>
      <c r="H340" s="19"/>
      <c r="I340" s="19" t="s">
        <v>59</v>
      </c>
      <c r="J340" s="21" t="s">
        <v>44</v>
      </c>
      <c r="K340" s="21" t="s">
        <v>45</v>
      </c>
      <c r="L340" s="22" t="s">
        <v>504</v>
      </c>
      <c r="M340" s="22" t="s">
        <v>121</v>
      </c>
      <c r="N340" s="22" t="s">
        <v>130</v>
      </c>
      <c r="O340" s="67" t="s">
        <v>71</v>
      </c>
      <c r="P340" s="24" t="s">
        <v>918</v>
      </c>
      <c r="Q340" s="25">
        <v>38237090</v>
      </c>
      <c r="R340" s="27" t="s">
        <v>1578</v>
      </c>
      <c r="S340" s="23" t="s">
        <v>51</v>
      </c>
      <c r="T340" s="23" t="s">
        <v>52</v>
      </c>
      <c r="U340" s="17">
        <v>1350</v>
      </c>
      <c r="V340" s="28">
        <f t="shared" si="26"/>
        <v>129600</v>
      </c>
      <c r="W340" s="17">
        <v>0</v>
      </c>
      <c r="X340" s="17">
        <v>0</v>
      </c>
      <c r="Y340" s="17">
        <v>0</v>
      </c>
      <c r="Z340" s="29">
        <v>0</v>
      </c>
      <c r="AA340" s="17" t="s">
        <v>53</v>
      </c>
      <c r="AB340" s="30">
        <f t="shared" si="25"/>
        <v>129600</v>
      </c>
      <c r="AC340" s="31">
        <f>VLOOKUP(D340,'[1]EPGC pivot'!E:Y,21,0)</f>
        <v>66.45</v>
      </c>
      <c r="AD340" s="52">
        <v>8611920</v>
      </c>
      <c r="AE340" s="17">
        <v>9057028</v>
      </c>
      <c r="AF340" s="21" t="s">
        <v>1564</v>
      </c>
      <c r="AG340" s="17" t="s">
        <v>1353</v>
      </c>
      <c r="AH340" s="21"/>
      <c r="AI340" s="33"/>
      <c r="AJ340" s="34"/>
      <c r="AK340" s="35"/>
      <c r="AL340" s="24" t="s">
        <v>1302</v>
      </c>
    </row>
    <row r="341" spans="1:38" s="16" customFormat="1" ht="15" customHeight="1" x14ac:dyDescent="0.25">
      <c r="A341" s="17">
        <v>340</v>
      </c>
      <c r="B341" s="17" t="s">
        <v>38</v>
      </c>
      <c r="C341" s="17" t="s">
        <v>39</v>
      </c>
      <c r="D341" s="18" t="s">
        <v>1579</v>
      </c>
      <c r="E341" s="19">
        <v>42576</v>
      </c>
      <c r="F341" s="19" t="s">
        <v>1304</v>
      </c>
      <c r="G341" s="20" t="s">
        <v>1575</v>
      </c>
      <c r="H341" s="19">
        <v>42581</v>
      </c>
      <c r="I341" s="19" t="s">
        <v>59</v>
      </c>
      <c r="J341" s="21" t="s">
        <v>44</v>
      </c>
      <c r="K341" s="21" t="s">
        <v>45</v>
      </c>
      <c r="L341" s="22" t="s">
        <v>504</v>
      </c>
      <c r="M341" s="22" t="s">
        <v>121</v>
      </c>
      <c r="N341" s="22" t="s">
        <v>130</v>
      </c>
      <c r="O341" s="67" t="s">
        <v>71</v>
      </c>
      <c r="P341" s="24" t="s">
        <v>918</v>
      </c>
      <c r="Q341" s="25">
        <v>38237090</v>
      </c>
      <c r="R341" s="27" t="s">
        <v>630</v>
      </c>
      <c r="S341" s="23" t="s">
        <v>51</v>
      </c>
      <c r="T341" s="23" t="s">
        <v>52</v>
      </c>
      <c r="U341" s="17">
        <v>1350</v>
      </c>
      <c r="V341" s="28">
        <f t="shared" si="26"/>
        <v>32400</v>
      </c>
      <c r="W341" s="17">
        <v>0</v>
      </c>
      <c r="X341" s="17">
        <v>0</v>
      </c>
      <c r="Y341" s="17">
        <v>0</v>
      </c>
      <c r="Z341" s="29">
        <v>0</v>
      </c>
      <c r="AA341" s="17" t="s">
        <v>53</v>
      </c>
      <c r="AB341" s="30">
        <f t="shared" si="25"/>
        <v>32400</v>
      </c>
      <c r="AC341" s="31">
        <f>VLOOKUP(D341,'[1]EPGC pivot'!E:Y,21,0)</f>
        <v>66.45</v>
      </c>
      <c r="AD341" s="52">
        <v>2152980</v>
      </c>
      <c r="AE341" s="17">
        <v>9058514</v>
      </c>
      <c r="AF341" s="21" t="s">
        <v>1564</v>
      </c>
      <c r="AG341" s="17" t="s">
        <v>1353</v>
      </c>
      <c r="AH341" s="21"/>
      <c r="AI341" s="33"/>
      <c r="AJ341" s="34"/>
      <c r="AK341" s="35"/>
      <c r="AL341" s="24" t="s">
        <v>1302</v>
      </c>
    </row>
    <row r="342" spans="1:38" s="16" customFormat="1" ht="15" customHeight="1" x14ac:dyDescent="0.25">
      <c r="A342" s="17">
        <v>341</v>
      </c>
      <c r="B342" s="17" t="s">
        <v>38</v>
      </c>
      <c r="C342" s="17" t="s">
        <v>39</v>
      </c>
      <c r="D342" s="18" t="s">
        <v>1580</v>
      </c>
      <c r="E342" s="17" t="s">
        <v>147</v>
      </c>
      <c r="F342" s="19" t="s">
        <v>1304</v>
      </c>
      <c r="G342" s="48" t="s">
        <v>1332</v>
      </c>
      <c r="H342" s="19"/>
      <c r="I342" s="19" t="s">
        <v>59</v>
      </c>
      <c r="J342" s="21" t="s">
        <v>44</v>
      </c>
      <c r="K342" s="21" t="s">
        <v>446</v>
      </c>
      <c r="L342" s="22"/>
      <c r="M342" s="48" t="s">
        <v>447</v>
      </c>
      <c r="N342" s="22"/>
      <c r="O342" s="67"/>
      <c r="P342" s="24"/>
      <c r="Q342" s="25"/>
      <c r="R342" s="27"/>
      <c r="S342" s="23"/>
      <c r="T342" s="23"/>
      <c r="U342" s="17"/>
      <c r="V342" s="28"/>
      <c r="W342" s="17"/>
      <c r="X342" s="17"/>
      <c r="Y342" s="17"/>
      <c r="Z342" s="29"/>
      <c r="AA342" s="17"/>
      <c r="AB342" s="30">
        <f t="shared" si="25"/>
        <v>0</v>
      </c>
      <c r="AC342" s="83"/>
      <c r="AD342" s="45"/>
      <c r="AE342" s="31" t="s">
        <v>1332</v>
      </c>
      <c r="AF342" s="21" t="s">
        <v>1306</v>
      </c>
      <c r="AG342" s="73" t="s">
        <v>1332</v>
      </c>
      <c r="AH342" s="21"/>
      <c r="AI342" s="33"/>
      <c r="AJ342" s="34"/>
      <c r="AK342" s="35"/>
      <c r="AL342" s="24" t="s">
        <v>147</v>
      </c>
    </row>
    <row r="343" spans="1:38" s="16" customFormat="1" ht="15" customHeight="1" x14ac:dyDescent="0.25">
      <c r="A343" s="17">
        <v>342</v>
      </c>
      <c r="B343" s="17" t="s">
        <v>38</v>
      </c>
      <c r="C343" s="17" t="s">
        <v>39</v>
      </c>
      <c r="D343" s="18" t="s">
        <v>1581</v>
      </c>
      <c r="E343" s="17" t="s">
        <v>147</v>
      </c>
      <c r="F343" s="19" t="s">
        <v>1304</v>
      </c>
      <c r="G343" s="48" t="s">
        <v>1332</v>
      </c>
      <c r="H343" s="19"/>
      <c r="I343" s="19" t="s">
        <v>59</v>
      </c>
      <c r="J343" s="21" t="s">
        <v>44</v>
      </c>
      <c r="K343" s="21" t="s">
        <v>446</v>
      </c>
      <c r="L343" s="22"/>
      <c r="M343" s="48" t="s">
        <v>447</v>
      </c>
      <c r="N343" s="22"/>
      <c r="O343" s="67"/>
      <c r="P343" s="24"/>
      <c r="Q343" s="25"/>
      <c r="R343" s="27"/>
      <c r="S343" s="23"/>
      <c r="T343" s="23"/>
      <c r="U343" s="17"/>
      <c r="V343" s="28"/>
      <c r="W343" s="17"/>
      <c r="X343" s="17"/>
      <c r="Y343" s="17"/>
      <c r="Z343" s="29"/>
      <c r="AA343" s="17"/>
      <c r="AB343" s="30">
        <f t="shared" si="25"/>
        <v>0</v>
      </c>
      <c r="AC343" s="83"/>
      <c r="AD343" s="45"/>
      <c r="AE343" s="31" t="s">
        <v>1332</v>
      </c>
      <c r="AF343" s="21" t="s">
        <v>1306</v>
      </c>
      <c r="AG343" s="73" t="s">
        <v>1332</v>
      </c>
      <c r="AH343" s="21"/>
      <c r="AI343" s="33"/>
      <c r="AJ343" s="34"/>
      <c r="AK343" s="35"/>
      <c r="AL343" s="24" t="s">
        <v>147</v>
      </c>
    </row>
    <row r="344" spans="1:38" s="16" customFormat="1" ht="15" customHeight="1" x14ac:dyDescent="0.25">
      <c r="A344" s="17">
        <v>343</v>
      </c>
      <c r="B344" s="17" t="s">
        <v>38</v>
      </c>
      <c r="C344" s="17" t="s">
        <v>39</v>
      </c>
      <c r="D344" s="18" t="s">
        <v>1582</v>
      </c>
      <c r="E344" s="19">
        <v>42577</v>
      </c>
      <c r="F344" s="19" t="s">
        <v>1304</v>
      </c>
      <c r="G344" s="20" t="s">
        <v>1577</v>
      </c>
      <c r="H344" s="19"/>
      <c r="I344" s="19" t="s">
        <v>59</v>
      </c>
      <c r="J344" s="21" t="s">
        <v>44</v>
      </c>
      <c r="K344" s="21" t="s">
        <v>45</v>
      </c>
      <c r="L344" s="22" t="s">
        <v>504</v>
      </c>
      <c r="M344" s="22" t="s">
        <v>121</v>
      </c>
      <c r="N344" s="22" t="s">
        <v>130</v>
      </c>
      <c r="O344" s="67" t="s">
        <v>71</v>
      </c>
      <c r="P344" s="24" t="s">
        <v>918</v>
      </c>
      <c r="Q344" s="25">
        <v>38237090</v>
      </c>
      <c r="R344" s="27" t="s">
        <v>630</v>
      </c>
      <c r="S344" s="23" t="s">
        <v>51</v>
      </c>
      <c r="T344" s="23" t="s">
        <v>52</v>
      </c>
      <c r="U344" s="17">
        <v>1350</v>
      </c>
      <c r="V344" s="28">
        <f t="shared" si="26"/>
        <v>32400</v>
      </c>
      <c r="W344" s="17">
        <v>0</v>
      </c>
      <c r="X344" s="17">
        <v>0</v>
      </c>
      <c r="Y344" s="17">
        <v>0</v>
      </c>
      <c r="Z344" s="29">
        <v>0</v>
      </c>
      <c r="AA344" s="17" t="s">
        <v>53</v>
      </c>
      <c r="AB344" s="30">
        <f t="shared" si="25"/>
        <v>32400</v>
      </c>
      <c r="AC344" s="31">
        <f>VLOOKUP(D344,'[1]EPGC pivot'!E:Y,21,0)</f>
        <v>66.45</v>
      </c>
      <c r="AD344" s="52">
        <v>2152980</v>
      </c>
      <c r="AE344" s="17">
        <v>9068349</v>
      </c>
      <c r="AF344" s="21" t="s">
        <v>1583</v>
      </c>
      <c r="AG344" s="17" t="s">
        <v>1353</v>
      </c>
      <c r="AH344" s="21"/>
      <c r="AI344" s="33"/>
      <c r="AJ344" s="34"/>
      <c r="AK344" s="35"/>
      <c r="AL344" s="24" t="s">
        <v>1302</v>
      </c>
    </row>
    <row r="345" spans="1:38" s="16" customFormat="1" ht="15" customHeight="1" x14ac:dyDescent="0.2">
      <c r="A345" s="17">
        <v>344</v>
      </c>
      <c r="B345" s="17" t="s">
        <v>38</v>
      </c>
      <c r="C345" s="17" t="s">
        <v>39</v>
      </c>
      <c r="D345" s="18" t="s">
        <v>1584</v>
      </c>
      <c r="E345" s="19">
        <v>42577</v>
      </c>
      <c r="F345" s="19" t="s">
        <v>1304</v>
      </c>
      <c r="G345" s="20">
        <v>9103750294</v>
      </c>
      <c r="H345" s="19"/>
      <c r="I345" s="19" t="s">
        <v>59</v>
      </c>
      <c r="J345" s="21" t="s">
        <v>44</v>
      </c>
      <c r="K345" s="21" t="s">
        <v>45</v>
      </c>
      <c r="L345" s="22" t="s">
        <v>482</v>
      </c>
      <c r="M345" s="22" t="s">
        <v>669</v>
      </c>
      <c r="N345" s="22" t="s">
        <v>95</v>
      </c>
      <c r="O345" s="67" t="s">
        <v>63</v>
      </c>
      <c r="P345" s="24" t="s">
        <v>747</v>
      </c>
      <c r="Q345" s="25" t="s">
        <v>405</v>
      </c>
      <c r="R345" s="27" t="s">
        <v>1585</v>
      </c>
      <c r="S345" s="23" t="s">
        <v>51</v>
      </c>
      <c r="T345" s="23" t="s">
        <v>52</v>
      </c>
      <c r="U345" s="17">
        <v>1480.625</v>
      </c>
      <c r="V345" s="28">
        <f t="shared" si="26"/>
        <v>14214</v>
      </c>
      <c r="W345" s="17">
        <v>4.6900000000000004</v>
      </c>
      <c r="X345" s="17">
        <v>150</v>
      </c>
      <c r="Y345" s="17">
        <v>0</v>
      </c>
      <c r="Z345" s="29">
        <v>0</v>
      </c>
      <c r="AA345" s="17" t="s">
        <v>53</v>
      </c>
      <c r="AB345" s="30">
        <f t="shared" si="25"/>
        <v>14059.31</v>
      </c>
      <c r="AC345" s="31">
        <f>VLOOKUP(D345,'[1]EPGC pivot'!E:Y,21,0)</f>
        <v>66.45</v>
      </c>
      <c r="AD345" s="52">
        <v>934241.14950000006</v>
      </c>
      <c r="AE345" s="17">
        <v>9070732</v>
      </c>
      <c r="AF345" s="21" t="s">
        <v>1583</v>
      </c>
      <c r="AG345" s="89" t="s">
        <v>1586</v>
      </c>
      <c r="AH345" s="56">
        <v>42784</v>
      </c>
      <c r="AI345" s="89" t="s">
        <v>1587</v>
      </c>
      <c r="AJ345" s="66">
        <v>14214</v>
      </c>
      <c r="AK345" s="90">
        <v>42628</v>
      </c>
      <c r="AL345" s="24" t="s">
        <v>56</v>
      </c>
    </row>
    <row r="346" spans="1:38" s="16" customFormat="1" ht="15" customHeight="1" x14ac:dyDescent="0.25">
      <c r="A346" s="17">
        <v>345</v>
      </c>
      <c r="B346" s="17" t="s">
        <v>38</v>
      </c>
      <c r="C346" s="17" t="s">
        <v>39</v>
      </c>
      <c r="D346" s="18" t="s">
        <v>1588</v>
      </c>
      <c r="E346" s="19">
        <v>42577</v>
      </c>
      <c r="F346" s="19" t="s">
        <v>1304</v>
      </c>
      <c r="G346" s="20" t="s">
        <v>1575</v>
      </c>
      <c r="H346" s="19">
        <v>42581</v>
      </c>
      <c r="I346" s="19" t="s">
        <v>59</v>
      </c>
      <c r="J346" s="21" t="s">
        <v>44</v>
      </c>
      <c r="K346" s="21" t="s">
        <v>45</v>
      </c>
      <c r="L346" s="22" t="s">
        <v>504</v>
      </c>
      <c r="M346" s="22" t="s">
        <v>121</v>
      </c>
      <c r="N346" s="22" t="s">
        <v>130</v>
      </c>
      <c r="O346" s="67" t="s">
        <v>71</v>
      </c>
      <c r="P346" s="24" t="s">
        <v>918</v>
      </c>
      <c r="Q346" s="25">
        <v>38237090</v>
      </c>
      <c r="R346" s="27" t="s">
        <v>630</v>
      </c>
      <c r="S346" s="23" t="s">
        <v>51</v>
      </c>
      <c r="T346" s="23" t="s">
        <v>52</v>
      </c>
      <c r="U346" s="17">
        <v>1350</v>
      </c>
      <c r="V346" s="28">
        <f t="shared" si="26"/>
        <v>32400</v>
      </c>
      <c r="W346" s="17">
        <v>0</v>
      </c>
      <c r="X346" s="17">
        <v>0</v>
      </c>
      <c r="Y346" s="17">
        <v>0</v>
      </c>
      <c r="Z346" s="29">
        <v>0</v>
      </c>
      <c r="AA346" s="17" t="s">
        <v>53</v>
      </c>
      <c r="AB346" s="30">
        <f t="shared" si="25"/>
        <v>32400</v>
      </c>
      <c r="AC346" s="31">
        <f>VLOOKUP(D346,'[1]EPGC pivot'!E:Y,21,0)</f>
        <v>66.45</v>
      </c>
      <c r="AD346" s="52">
        <v>2152980</v>
      </c>
      <c r="AE346" s="17">
        <v>9074392</v>
      </c>
      <c r="AF346" s="21" t="s">
        <v>1583</v>
      </c>
      <c r="AG346" s="17" t="s">
        <v>1353</v>
      </c>
      <c r="AH346" s="21"/>
      <c r="AI346" s="33"/>
      <c r="AJ346" s="34"/>
      <c r="AK346" s="35"/>
      <c r="AL346" s="24" t="s">
        <v>1302</v>
      </c>
    </row>
    <row r="347" spans="1:38" s="16" customFormat="1" ht="15" customHeight="1" x14ac:dyDescent="0.25">
      <c r="A347" s="17">
        <v>346</v>
      </c>
      <c r="B347" s="17" t="s">
        <v>38</v>
      </c>
      <c r="C347" s="17" t="s">
        <v>39</v>
      </c>
      <c r="D347" s="18" t="s">
        <v>1589</v>
      </c>
      <c r="E347" s="19">
        <v>42577</v>
      </c>
      <c r="F347" s="19" t="s">
        <v>1304</v>
      </c>
      <c r="G347" s="20">
        <v>9103750295</v>
      </c>
      <c r="H347" s="19">
        <v>42585</v>
      </c>
      <c r="I347" s="19" t="s">
        <v>59</v>
      </c>
      <c r="J347" s="21" t="s">
        <v>44</v>
      </c>
      <c r="K347" s="21" t="s">
        <v>45</v>
      </c>
      <c r="L347" s="22" t="s">
        <v>514</v>
      </c>
      <c r="M347" s="22" t="s">
        <v>515</v>
      </c>
      <c r="N347" s="22" t="s">
        <v>130</v>
      </c>
      <c r="O347" s="67" t="s">
        <v>71</v>
      </c>
      <c r="P347" s="24" t="s">
        <v>516</v>
      </c>
      <c r="Q347" s="25">
        <v>38231190</v>
      </c>
      <c r="R347" s="27" t="s">
        <v>665</v>
      </c>
      <c r="S347" s="23" t="s">
        <v>51</v>
      </c>
      <c r="T347" s="23" t="s">
        <v>52</v>
      </c>
      <c r="U347" s="17">
        <v>800</v>
      </c>
      <c r="V347" s="28">
        <f t="shared" si="26"/>
        <v>9600</v>
      </c>
      <c r="W347" s="17">
        <v>0</v>
      </c>
      <c r="X347" s="17">
        <v>0</v>
      </c>
      <c r="Y347" s="17">
        <v>0</v>
      </c>
      <c r="Z347" s="29">
        <v>0</v>
      </c>
      <c r="AA347" s="17" t="s">
        <v>53</v>
      </c>
      <c r="AB347" s="30">
        <f t="shared" si="25"/>
        <v>9600</v>
      </c>
      <c r="AC347" s="31">
        <f>VLOOKUP(D347,'[1]EPGC pivot'!E:Y,21,0)</f>
        <v>66.45</v>
      </c>
      <c r="AD347" s="52">
        <v>637920</v>
      </c>
      <c r="AE347" s="41">
        <v>9075311</v>
      </c>
      <c r="AF347" s="21" t="s">
        <v>1583</v>
      </c>
      <c r="AG347" s="17" t="s">
        <v>1590</v>
      </c>
      <c r="AH347" s="21">
        <v>42630</v>
      </c>
      <c r="AI347" s="33" t="s">
        <v>1591</v>
      </c>
      <c r="AJ347" s="34">
        <v>9600</v>
      </c>
      <c r="AK347" s="35">
        <v>42606</v>
      </c>
      <c r="AL347" s="24" t="s">
        <v>56</v>
      </c>
    </row>
    <row r="348" spans="1:38" s="16" customFormat="1" ht="15" customHeight="1" x14ac:dyDescent="0.2">
      <c r="A348" s="17">
        <v>347</v>
      </c>
      <c r="B348" s="17" t="s">
        <v>38</v>
      </c>
      <c r="C348" s="17" t="s">
        <v>39</v>
      </c>
      <c r="D348" s="18" t="s">
        <v>1592</v>
      </c>
      <c r="E348" s="19">
        <v>42577</v>
      </c>
      <c r="F348" s="19" t="s">
        <v>1304</v>
      </c>
      <c r="G348" s="20">
        <v>9103750300</v>
      </c>
      <c r="H348" s="19"/>
      <c r="I348" s="19" t="s">
        <v>59</v>
      </c>
      <c r="J348" s="21" t="s">
        <v>44</v>
      </c>
      <c r="K348" s="21" t="s">
        <v>45</v>
      </c>
      <c r="L348" s="22" t="s">
        <v>482</v>
      </c>
      <c r="M348" s="22" t="s">
        <v>669</v>
      </c>
      <c r="N348" s="22" t="s">
        <v>95</v>
      </c>
      <c r="O348" s="67" t="s">
        <v>63</v>
      </c>
      <c r="P348" s="24" t="s">
        <v>1469</v>
      </c>
      <c r="Q348" s="25">
        <v>29051700</v>
      </c>
      <c r="R348" s="27" t="s">
        <v>1593</v>
      </c>
      <c r="S348" s="23" t="s">
        <v>51</v>
      </c>
      <c r="T348" s="23" t="s">
        <v>52</v>
      </c>
      <c r="U348" s="17">
        <v>1370</v>
      </c>
      <c r="V348" s="28">
        <f t="shared" si="26"/>
        <v>26742.399999999998</v>
      </c>
      <c r="W348" s="17">
        <v>8.82</v>
      </c>
      <c r="X348" s="17">
        <v>1000</v>
      </c>
      <c r="Y348" s="17">
        <v>0</v>
      </c>
      <c r="Z348" s="29">
        <v>0</v>
      </c>
      <c r="AA348" s="17" t="s">
        <v>53</v>
      </c>
      <c r="AB348" s="30">
        <f t="shared" si="25"/>
        <v>25733.579999999998</v>
      </c>
      <c r="AC348" s="31">
        <f>VLOOKUP(D348,'[1]EPGC pivot'!E:Y,21,0)</f>
        <v>66.45</v>
      </c>
      <c r="AD348" s="52">
        <v>1709996.3910000001</v>
      </c>
      <c r="AE348" s="17">
        <v>9081994</v>
      </c>
      <c r="AF348" s="21" t="s">
        <v>1583</v>
      </c>
      <c r="AG348" s="89" t="s">
        <v>1594</v>
      </c>
      <c r="AH348" s="56">
        <v>42784</v>
      </c>
      <c r="AI348" s="89" t="s">
        <v>1595</v>
      </c>
      <c r="AJ348" s="66">
        <v>26742.400000000001</v>
      </c>
      <c r="AK348" s="90">
        <v>42628</v>
      </c>
      <c r="AL348" s="24" t="s">
        <v>56</v>
      </c>
    </row>
    <row r="349" spans="1:38" s="16" customFormat="1" ht="15" customHeight="1" x14ac:dyDescent="0.25">
      <c r="A349" s="17">
        <v>348</v>
      </c>
      <c r="B349" s="17" t="s">
        <v>38</v>
      </c>
      <c r="C349" s="17" t="s">
        <v>39</v>
      </c>
      <c r="D349" s="18" t="s">
        <v>1596</v>
      </c>
      <c r="E349" s="19">
        <v>42577</v>
      </c>
      <c r="F349" s="19" t="s">
        <v>1304</v>
      </c>
      <c r="G349" s="20">
        <v>9103750301</v>
      </c>
      <c r="H349" s="19"/>
      <c r="I349" s="19" t="s">
        <v>59</v>
      </c>
      <c r="J349" s="21" t="s">
        <v>44</v>
      </c>
      <c r="K349" s="21" t="s">
        <v>45</v>
      </c>
      <c r="L349" s="22" t="s">
        <v>482</v>
      </c>
      <c r="M349" s="22" t="s">
        <v>669</v>
      </c>
      <c r="N349" s="22" t="s">
        <v>95</v>
      </c>
      <c r="O349" s="67" t="s">
        <v>63</v>
      </c>
      <c r="P349" s="24" t="s">
        <v>1597</v>
      </c>
      <c r="Q349" s="25">
        <v>29159020</v>
      </c>
      <c r="R349" s="27" t="s">
        <v>1598</v>
      </c>
      <c r="S349" s="23" t="s">
        <v>51</v>
      </c>
      <c r="T349" s="23" t="s">
        <v>52</v>
      </c>
      <c r="U349" s="17">
        <v>5273</v>
      </c>
      <c r="V349" s="28">
        <f t="shared" si="26"/>
        <v>104669.05</v>
      </c>
      <c r="W349" s="17">
        <v>34.54</v>
      </c>
      <c r="X349" s="17">
        <v>1000</v>
      </c>
      <c r="Y349" s="17">
        <v>0</v>
      </c>
      <c r="Z349" s="29">
        <v>0</v>
      </c>
      <c r="AA349" s="17" t="s">
        <v>53</v>
      </c>
      <c r="AB349" s="30">
        <f t="shared" si="25"/>
        <v>103634.51000000001</v>
      </c>
      <c r="AC349" s="31">
        <f>VLOOKUP(D349,'[1]EPGC pivot'!E:Y,21,0)</f>
        <v>66.45</v>
      </c>
      <c r="AD349" s="52">
        <v>6886513.1895000013</v>
      </c>
      <c r="AE349" s="17">
        <v>9081986</v>
      </c>
      <c r="AF349" s="21" t="s">
        <v>1583</v>
      </c>
      <c r="AG349" s="17" t="s">
        <v>1599</v>
      </c>
      <c r="AH349" s="21">
        <v>42738</v>
      </c>
      <c r="AI349" s="33" t="s">
        <v>1600</v>
      </c>
      <c r="AJ349" s="34">
        <v>104669.05</v>
      </c>
      <c r="AK349" s="35">
        <v>42628</v>
      </c>
      <c r="AL349" s="24" t="s">
        <v>56</v>
      </c>
    </row>
    <row r="350" spans="1:38" s="16" customFormat="1" ht="15" customHeight="1" x14ac:dyDescent="0.25">
      <c r="A350" s="17">
        <v>349</v>
      </c>
      <c r="B350" s="17" t="s">
        <v>38</v>
      </c>
      <c r="C350" s="17" t="s">
        <v>39</v>
      </c>
      <c r="D350" s="18" t="s">
        <v>1601</v>
      </c>
      <c r="E350" s="19">
        <v>42577</v>
      </c>
      <c r="F350" s="19" t="s">
        <v>1304</v>
      </c>
      <c r="G350" s="20" t="s">
        <v>1573</v>
      </c>
      <c r="H350" s="19">
        <v>42581</v>
      </c>
      <c r="I350" s="19" t="s">
        <v>59</v>
      </c>
      <c r="J350" s="21" t="s">
        <v>44</v>
      </c>
      <c r="K350" s="21" t="s">
        <v>45</v>
      </c>
      <c r="L350" s="22" t="s">
        <v>504</v>
      </c>
      <c r="M350" s="22" t="s">
        <v>121</v>
      </c>
      <c r="N350" s="22" t="s">
        <v>130</v>
      </c>
      <c r="O350" s="67" t="s">
        <v>71</v>
      </c>
      <c r="P350" s="24" t="s">
        <v>918</v>
      </c>
      <c r="Q350" s="25">
        <v>38237090</v>
      </c>
      <c r="R350" s="27" t="s">
        <v>1097</v>
      </c>
      <c r="S350" s="23" t="s">
        <v>51</v>
      </c>
      <c r="T350" s="23" t="s">
        <v>52</v>
      </c>
      <c r="U350" s="17">
        <v>1350</v>
      </c>
      <c r="V350" s="28">
        <f t="shared" si="26"/>
        <v>64800</v>
      </c>
      <c r="W350" s="17">
        <v>0</v>
      </c>
      <c r="X350" s="17">
        <v>0</v>
      </c>
      <c r="Y350" s="17">
        <v>0</v>
      </c>
      <c r="Z350" s="29">
        <v>0</v>
      </c>
      <c r="AA350" s="17" t="s">
        <v>53</v>
      </c>
      <c r="AB350" s="30">
        <f t="shared" si="25"/>
        <v>64800</v>
      </c>
      <c r="AC350" s="31">
        <f>VLOOKUP(D350,'[1]EPGC pivot'!E:Y,21,0)</f>
        <v>66.45</v>
      </c>
      <c r="AD350" s="52">
        <v>4305960</v>
      </c>
      <c r="AE350" s="17">
        <v>9081992</v>
      </c>
      <c r="AF350" s="21" t="s">
        <v>1583</v>
      </c>
      <c r="AG350" s="17" t="s">
        <v>1353</v>
      </c>
      <c r="AH350" s="21"/>
      <c r="AI350" s="33"/>
      <c r="AJ350" s="34"/>
      <c r="AK350" s="35"/>
      <c r="AL350" s="24" t="s">
        <v>1302</v>
      </c>
    </row>
    <row r="351" spans="1:38" s="16" customFormat="1" ht="15" customHeight="1" x14ac:dyDescent="0.25">
      <c r="A351" s="17">
        <v>350</v>
      </c>
      <c r="B351" s="17" t="s">
        <v>38</v>
      </c>
      <c r="C351" s="17" t="s">
        <v>39</v>
      </c>
      <c r="D351" s="18" t="s">
        <v>1602</v>
      </c>
      <c r="E351" s="19">
        <v>42578</v>
      </c>
      <c r="F351" s="19" t="s">
        <v>1304</v>
      </c>
      <c r="G351" s="20" t="s">
        <v>1573</v>
      </c>
      <c r="H351" s="19">
        <v>42581</v>
      </c>
      <c r="I351" s="19" t="s">
        <v>59</v>
      </c>
      <c r="J351" s="21" t="s">
        <v>44</v>
      </c>
      <c r="K351" s="21" t="s">
        <v>45</v>
      </c>
      <c r="L351" s="22" t="s">
        <v>504</v>
      </c>
      <c r="M351" s="22" t="s">
        <v>121</v>
      </c>
      <c r="N351" s="22" t="s">
        <v>130</v>
      </c>
      <c r="O351" s="67" t="s">
        <v>71</v>
      </c>
      <c r="P351" s="24" t="s">
        <v>918</v>
      </c>
      <c r="Q351" s="25">
        <v>38237090</v>
      </c>
      <c r="R351" s="27" t="s">
        <v>630</v>
      </c>
      <c r="S351" s="23" t="s">
        <v>51</v>
      </c>
      <c r="T351" s="23" t="s">
        <v>52</v>
      </c>
      <c r="U351" s="17">
        <v>1350</v>
      </c>
      <c r="V351" s="28">
        <f t="shared" si="26"/>
        <v>32400</v>
      </c>
      <c r="W351" s="17">
        <v>0</v>
      </c>
      <c r="X351" s="17">
        <v>0</v>
      </c>
      <c r="Y351" s="17">
        <v>0</v>
      </c>
      <c r="Z351" s="29">
        <v>0</v>
      </c>
      <c r="AA351" s="17" t="s">
        <v>53</v>
      </c>
      <c r="AB351" s="30">
        <f t="shared" si="25"/>
        <v>32400</v>
      </c>
      <c r="AC351" s="31">
        <f>VLOOKUP(D351,'[1]EPGC pivot'!E:Y,21,0)</f>
        <v>66.45</v>
      </c>
      <c r="AD351" s="52">
        <v>2152980</v>
      </c>
      <c r="AE351" s="17">
        <v>9096435</v>
      </c>
      <c r="AF351" s="21" t="s">
        <v>1603</v>
      </c>
      <c r="AG351" s="17" t="s">
        <v>1353</v>
      </c>
      <c r="AH351" s="21"/>
      <c r="AI351" s="33"/>
      <c r="AJ351" s="34"/>
      <c r="AK351" s="35"/>
      <c r="AL351" s="24" t="s">
        <v>1302</v>
      </c>
    </row>
    <row r="352" spans="1:38" s="16" customFormat="1" ht="15" customHeight="1" x14ac:dyDescent="0.25">
      <c r="A352" s="17">
        <v>351</v>
      </c>
      <c r="B352" s="17" t="s">
        <v>38</v>
      </c>
      <c r="C352" s="17" t="s">
        <v>39</v>
      </c>
      <c r="D352" s="18" t="s">
        <v>1604</v>
      </c>
      <c r="E352" s="19">
        <v>42578</v>
      </c>
      <c r="F352" s="19" t="s">
        <v>1304</v>
      </c>
      <c r="G352" s="20">
        <v>9103750305</v>
      </c>
      <c r="H352" s="19"/>
      <c r="I352" s="19" t="s">
        <v>59</v>
      </c>
      <c r="J352" s="21" t="s">
        <v>44</v>
      </c>
      <c r="K352" s="21" t="s">
        <v>45</v>
      </c>
      <c r="L352" s="22" t="s">
        <v>992</v>
      </c>
      <c r="M352" s="22" t="s">
        <v>993</v>
      </c>
      <c r="N352" s="22" t="s">
        <v>70</v>
      </c>
      <c r="O352" s="67" t="s">
        <v>63</v>
      </c>
      <c r="P352" s="24" t="s">
        <v>918</v>
      </c>
      <c r="Q352" s="25">
        <v>38237090</v>
      </c>
      <c r="R352" s="27" t="s">
        <v>1551</v>
      </c>
      <c r="S352" s="23" t="s">
        <v>51</v>
      </c>
      <c r="T352" s="23" t="s">
        <v>52</v>
      </c>
      <c r="U352" s="17">
        <v>1414</v>
      </c>
      <c r="V352" s="28">
        <f t="shared" si="26"/>
        <v>36764</v>
      </c>
      <c r="W352" s="17">
        <v>12.13</v>
      </c>
      <c r="X352" s="17">
        <v>500</v>
      </c>
      <c r="Y352" s="17">
        <v>0</v>
      </c>
      <c r="Z352" s="29">
        <v>0</v>
      </c>
      <c r="AA352" s="17" t="s">
        <v>53</v>
      </c>
      <c r="AB352" s="30">
        <f t="shared" si="25"/>
        <v>36251.870000000003</v>
      </c>
      <c r="AC352" s="31">
        <f>VLOOKUP(D352,'[1]EPGC pivot'!E:Y,21,0)</f>
        <v>66.45</v>
      </c>
      <c r="AD352" s="52">
        <v>2408936.7615000005</v>
      </c>
      <c r="AE352" s="17">
        <v>9096375</v>
      </c>
      <c r="AF352" s="21" t="s">
        <v>1603</v>
      </c>
      <c r="AG352" s="17" t="s">
        <v>1353</v>
      </c>
      <c r="AH352" s="21"/>
      <c r="AI352" s="33"/>
      <c r="AJ352" s="34"/>
      <c r="AK352" s="35"/>
      <c r="AL352" s="24" t="s">
        <v>1302</v>
      </c>
    </row>
    <row r="353" spans="1:38" s="16" customFormat="1" ht="15" customHeight="1" x14ac:dyDescent="0.25">
      <c r="A353" s="17">
        <v>352</v>
      </c>
      <c r="B353" s="17" t="s">
        <v>38</v>
      </c>
      <c r="C353" s="17" t="s">
        <v>39</v>
      </c>
      <c r="D353" s="18" t="s">
        <v>1605</v>
      </c>
      <c r="E353" s="19">
        <v>42578</v>
      </c>
      <c r="F353" s="19" t="s">
        <v>1304</v>
      </c>
      <c r="G353" s="20">
        <v>9103750306</v>
      </c>
      <c r="H353" s="19"/>
      <c r="I353" s="19" t="s">
        <v>59</v>
      </c>
      <c r="J353" s="21" t="s">
        <v>44</v>
      </c>
      <c r="K353" s="21" t="s">
        <v>45</v>
      </c>
      <c r="L353" s="22" t="s">
        <v>60</v>
      </c>
      <c r="M353" s="22" t="s">
        <v>61</v>
      </c>
      <c r="N353" s="22" t="s">
        <v>62</v>
      </c>
      <c r="O353" s="67" t="s">
        <v>63</v>
      </c>
      <c r="P353" s="24" t="s">
        <v>952</v>
      </c>
      <c r="Q353" s="25">
        <v>29051700</v>
      </c>
      <c r="R353" s="27" t="s">
        <v>1606</v>
      </c>
      <c r="S353" s="23" t="s">
        <v>51</v>
      </c>
      <c r="T353" s="23" t="s">
        <v>52</v>
      </c>
      <c r="U353" s="17">
        <v>1820</v>
      </c>
      <c r="V353" s="28">
        <f t="shared" si="26"/>
        <v>33724.6</v>
      </c>
      <c r="W353" s="17">
        <v>11.13</v>
      </c>
      <c r="X353" s="17">
        <v>3250</v>
      </c>
      <c r="Y353" s="17">
        <v>0</v>
      </c>
      <c r="Z353" s="29">
        <v>0</v>
      </c>
      <c r="AA353" s="17" t="s">
        <v>53</v>
      </c>
      <c r="AB353" s="30">
        <f t="shared" si="25"/>
        <v>30463.47</v>
      </c>
      <c r="AC353" s="31">
        <f>VLOOKUP(D353,'[1]EPGC pivot'!E:Y,21,0)</f>
        <v>66.45</v>
      </c>
      <c r="AD353" s="52">
        <v>2024297.5815000001</v>
      </c>
      <c r="AE353" s="17">
        <v>9096371</v>
      </c>
      <c r="AF353" s="21" t="s">
        <v>1603</v>
      </c>
      <c r="AG353" s="17" t="s">
        <v>1607</v>
      </c>
      <c r="AH353" s="21">
        <v>42738</v>
      </c>
      <c r="AI353" s="33" t="s">
        <v>1608</v>
      </c>
      <c r="AJ353" s="34">
        <v>33724.6</v>
      </c>
      <c r="AK353" s="35">
        <v>42629</v>
      </c>
      <c r="AL353" s="24" t="s">
        <v>56</v>
      </c>
    </row>
    <row r="354" spans="1:38" s="16" customFormat="1" ht="15" customHeight="1" x14ac:dyDescent="0.25">
      <c r="A354" s="17">
        <v>353</v>
      </c>
      <c r="B354" s="17" t="s">
        <v>38</v>
      </c>
      <c r="C354" s="17" t="s">
        <v>39</v>
      </c>
      <c r="D354" s="18" t="s">
        <v>1609</v>
      </c>
      <c r="E354" s="19">
        <v>42578</v>
      </c>
      <c r="F354" s="19" t="s">
        <v>1304</v>
      </c>
      <c r="G354" s="20" t="s">
        <v>1610</v>
      </c>
      <c r="H354" s="19">
        <v>42582</v>
      </c>
      <c r="I354" s="19" t="s">
        <v>59</v>
      </c>
      <c r="J354" s="21" t="s">
        <v>44</v>
      </c>
      <c r="K354" s="21" t="s">
        <v>45</v>
      </c>
      <c r="L354" s="22" t="s">
        <v>177</v>
      </c>
      <c r="M354" s="22" t="s">
        <v>178</v>
      </c>
      <c r="N354" s="22" t="s">
        <v>88</v>
      </c>
      <c r="O354" s="67" t="s">
        <v>49</v>
      </c>
      <c r="P354" s="24" t="s">
        <v>1611</v>
      </c>
      <c r="Q354" s="25">
        <v>38237090</v>
      </c>
      <c r="R354" s="27" t="s">
        <v>1612</v>
      </c>
      <c r="S354" s="23" t="s">
        <v>51</v>
      </c>
      <c r="T354" s="23" t="s">
        <v>179</v>
      </c>
      <c r="U354" s="17">
        <v>83844</v>
      </c>
      <c r="V354" s="28">
        <f t="shared" si="26"/>
        <v>5366016</v>
      </c>
      <c r="W354" s="17">
        <v>0</v>
      </c>
      <c r="X354" s="17">
        <v>15948</v>
      </c>
      <c r="Y354" s="17">
        <v>0</v>
      </c>
      <c r="Z354" s="29">
        <v>336224</v>
      </c>
      <c r="AA354" s="17" t="s">
        <v>53</v>
      </c>
      <c r="AB354" s="30">
        <f t="shared" si="25"/>
        <v>5350068</v>
      </c>
      <c r="AC354" s="31">
        <f>VLOOKUP(D354,'[1]EPGC pivot'!E:Y,21,0)</f>
        <v>1</v>
      </c>
      <c r="AD354" s="52">
        <v>5350068</v>
      </c>
      <c r="AE354" s="17">
        <v>9107459</v>
      </c>
      <c r="AF354" s="21" t="s">
        <v>1603</v>
      </c>
      <c r="AG354" s="17" t="s">
        <v>1613</v>
      </c>
      <c r="AH354" s="21">
        <v>42630</v>
      </c>
      <c r="AI354" s="33" t="s">
        <v>1614</v>
      </c>
      <c r="AJ354" s="34">
        <v>5366016</v>
      </c>
      <c r="AK354" s="35">
        <v>42614</v>
      </c>
      <c r="AL354" s="24" t="s">
        <v>56</v>
      </c>
    </row>
    <row r="355" spans="1:38" s="16" customFormat="1" ht="15" customHeight="1" x14ac:dyDescent="0.25">
      <c r="A355" s="17">
        <v>354</v>
      </c>
      <c r="B355" s="17" t="s">
        <v>38</v>
      </c>
      <c r="C355" s="17" t="s">
        <v>39</v>
      </c>
      <c r="D355" s="18" t="s">
        <v>1615</v>
      </c>
      <c r="E355" s="19">
        <v>42578</v>
      </c>
      <c r="F355" s="19" t="s">
        <v>1304</v>
      </c>
      <c r="G355" s="20" t="s">
        <v>1616</v>
      </c>
      <c r="H355" s="19"/>
      <c r="I355" s="19" t="s">
        <v>59</v>
      </c>
      <c r="J355" s="21" t="s">
        <v>44</v>
      </c>
      <c r="K355" s="21" t="s">
        <v>45</v>
      </c>
      <c r="L355" s="22" t="s">
        <v>1267</v>
      </c>
      <c r="M355" s="22" t="s">
        <v>650</v>
      </c>
      <c r="N355" s="22" t="s">
        <v>95</v>
      </c>
      <c r="O355" s="67" t="s">
        <v>63</v>
      </c>
      <c r="P355" s="24" t="s">
        <v>103</v>
      </c>
      <c r="Q355" s="25">
        <v>29157010</v>
      </c>
      <c r="R355" s="27" t="s">
        <v>1617</v>
      </c>
      <c r="S355" s="23" t="s">
        <v>51</v>
      </c>
      <c r="T355" s="23" t="s">
        <v>52</v>
      </c>
      <c r="U355" s="17">
        <v>735.6</v>
      </c>
      <c r="V355" s="28">
        <f t="shared" si="26"/>
        <v>28504.5</v>
      </c>
      <c r="W355" s="17">
        <v>9.41</v>
      </c>
      <c r="X355" s="17">
        <v>650</v>
      </c>
      <c r="Y355" s="17">
        <v>0</v>
      </c>
      <c r="Z355" s="29">
        <v>0</v>
      </c>
      <c r="AA355" s="17" t="s">
        <v>53</v>
      </c>
      <c r="AB355" s="30">
        <f t="shared" si="25"/>
        <v>27845.09</v>
      </c>
      <c r="AC355" s="31">
        <f>VLOOKUP(D355,'[1]EPGC pivot'!E:Y,21,0)</f>
        <v>66.45</v>
      </c>
      <c r="AD355" s="52">
        <v>1850306.2305000001</v>
      </c>
      <c r="AE355" s="17">
        <v>9107460</v>
      </c>
      <c r="AF355" s="21" t="s">
        <v>1603</v>
      </c>
      <c r="AG355" s="17" t="s">
        <v>652</v>
      </c>
      <c r="AH355" s="21"/>
      <c r="AI355" s="33"/>
      <c r="AJ355" s="34"/>
      <c r="AK355" s="35"/>
      <c r="AL355" s="24" t="s">
        <v>1302</v>
      </c>
    </row>
    <row r="356" spans="1:38" s="16" customFormat="1" ht="15" customHeight="1" x14ac:dyDescent="0.25">
      <c r="A356" s="17">
        <v>355</v>
      </c>
      <c r="B356" s="17" t="s">
        <v>38</v>
      </c>
      <c r="C356" s="17" t="s">
        <v>39</v>
      </c>
      <c r="D356" s="18" t="s">
        <v>1618</v>
      </c>
      <c r="E356" s="19">
        <v>42579</v>
      </c>
      <c r="F356" s="19" t="s">
        <v>1304</v>
      </c>
      <c r="G356" s="20">
        <v>9103750307</v>
      </c>
      <c r="H356" s="19"/>
      <c r="I356" s="19" t="s">
        <v>59</v>
      </c>
      <c r="J356" s="21" t="s">
        <v>44</v>
      </c>
      <c r="K356" s="21" t="s">
        <v>45</v>
      </c>
      <c r="L356" s="22" t="s">
        <v>60</v>
      </c>
      <c r="M356" s="22" t="s">
        <v>273</v>
      </c>
      <c r="N356" s="22" t="s">
        <v>62</v>
      </c>
      <c r="O356" s="67" t="s">
        <v>63</v>
      </c>
      <c r="P356" s="24" t="s">
        <v>561</v>
      </c>
      <c r="Q356" s="25">
        <v>38237090</v>
      </c>
      <c r="R356" s="27" t="s">
        <v>1399</v>
      </c>
      <c r="S356" s="23" t="s">
        <v>51</v>
      </c>
      <c r="T356" s="23" t="s">
        <v>52</v>
      </c>
      <c r="U356" s="17">
        <v>1419</v>
      </c>
      <c r="V356" s="28">
        <f t="shared" si="26"/>
        <v>26961</v>
      </c>
      <c r="W356" s="17">
        <v>8.9</v>
      </c>
      <c r="X356" s="17">
        <v>1750</v>
      </c>
      <c r="Y356" s="17">
        <v>0</v>
      </c>
      <c r="Z356" s="29">
        <v>0</v>
      </c>
      <c r="AA356" s="17" t="s">
        <v>53</v>
      </c>
      <c r="AB356" s="30">
        <f t="shared" si="25"/>
        <v>25202.1</v>
      </c>
      <c r="AC356" s="31">
        <f>VLOOKUP(D356,'[1]EPGC pivot'!E:Y,21,0)</f>
        <v>66.45</v>
      </c>
      <c r="AD356" s="52">
        <v>1674679.5449999999</v>
      </c>
      <c r="AE356" s="17">
        <v>9122498</v>
      </c>
      <c r="AF356" s="21" t="s">
        <v>1619</v>
      </c>
      <c r="AG356" s="17" t="s">
        <v>1620</v>
      </c>
      <c r="AH356" s="21">
        <v>42738</v>
      </c>
      <c r="AI356" s="33" t="s">
        <v>1621</v>
      </c>
      <c r="AJ356" s="34">
        <v>26961</v>
      </c>
      <c r="AK356" s="35">
        <v>42629</v>
      </c>
      <c r="AL356" s="24" t="s">
        <v>56</v>
      </c>
    </row>
    <row r="357" spans="1:38" s="16" customFormat="1" ht="15" customHeight="1" x14ac:dyDescent="0.25">
      <c r="A357" s="17">
        <v>356</v>
      </c>
      <c r="B357" s="17" t="s">
        <v>38</v>
      </c>
      <c r="C357" s="17" t="s">
        <v>39</v>
      </c>
      <c r="D357" s="18" t="s">
        <v>1622</v>
      </c>
      <c r="E357" s="19">
        <v>42579</v>
      </c>
      <c r="F357" s="19" t="s">
        <v>1304</v>
      </c>
      <c r="G357" s="87">
        <v>9106750001</v>
      </c>
      <c r="H357" s="19">
        <v>42582</v>
      </c>
      <c r="I357" s="19" t="s">
        <v>59</v>
      </c>
      <c r="J357" s="21" t="s">
        <v>1566</v>
      </c>
      <c r="K357" s="21" t="s">
        <v>1567</v>
      </c>
      <c r="L357" s="22" t="s">
        <v>686</v>
      </c>
      <c r="M357" s="22" t="s">
        <v>178</v>
      </c>
      <c r="N357" s="22" t="s">
        <v>88</v>
      </c>
      <c r="O357" s="67" t="s">
        <v>49</v>
      </c>
      <c r="P357" s="24" t="s">
        <v>1568</v>
      </c>
      <c r="Q357" s="25">
        <v>34021300</v>
      </c>
      <c r="R357" s="27">
        <v>39.115000000000002</v>
      </c>
      <c r="S357" s="23" t="s">
        <v>51</v>
      </c>
      <c r="T357" s="23" t="s">
        <v>179</v>
      </c>
      <c r="U357" s="17">
        <v>132300</v>
      </c>
      <c r="V357" s="28">
        <f t="shared" si="26"/>
        <v>5174914.5</v>
      </c>
      <c r="W357" s="17">
        <v>0</v>
      </c>
      <c r="X357" s="17">
        <v>53160</v>
      </c>
      <c r="Y357" s="17">
        <v>0</v>
      </c>
      <c r="Z357" s="29">
        <v>89768.93</v>
      </c>
      <c r="AA357" s="17" t="s">
        <v>53</v>
      </c>
      <c r="AB357" s="30">
        <f t="shared" si="25"/>
        <v>5121754.5</v>
      </c>
      <c r="AC357" s="63">
        <v>66.45</v>
      </c>
      <c r="AD357" s="52"/>
      <c r="AE357" s="88">
        <v>9100039</v>
      </c>
      <c r="AF357" s="19">
        <v>42578</v>
      </c>
      <c r="AG357" s="57" t="s">
        <v>1623</v>
      </c>
      <c r="AH357" s="57">
        <v>42783</v>
      </c>
      <c r="AI357" s="57" t="s">
        <v>1570</v>
      </c>
      <c r="AJ357" s="34">
        <v>7754764.6500000004</v>
      </c>
      <c r="AK357" s="57">
        <v>42643</v>
      </c>
      <c r="AL357" s="24" t="s">
        <v>1302</v>
      </c>
    </row>
    <row r="358" spans="1:38" s="16" customFormat="1" ht="15" customHeight="1" x14ac:dyDescent="0.25">
      <c r="A358" s="17">
        <v>357</v>
      </c>
      <c r="B358" s="17" t="s">
        <v>38</v>
      </c>
      <c r="C358" s="17" t="s">
        <v>39</v>
      </c>
      <c r="D358" s="18" t="s">
        <v>1624</v>
      </c>
      <c r="E358" s="19">
        <v>42579</v>
      </c>
      <c r="F358" s="19" t="s">
        <v>1304</v>
      </c>
      <c r="G358" s="20">
        <v>9103750308</v>
      </c>
      <c r="H358" s="19"/>
      <c r="I358" s="19" t="s">
        <v>59</v>
      </c>
      <c r="J358" s="21" t="s">
        <v>44</v>
      </c>
      <c r="K358" s="21" t="s">
        <v>45</v>
      </c>
      <c r="L358" s="22" t="s">
        <v>1418</v>
      </c>
      <c r="M358" s="22" t="s">
        <v>901</v>
      </c>
      <c r="N358" s="22" t="s">
        <v>171</v>
      </c>
      <c r="O358" s="67" t="s">
        <v>49</v>
      </c>
      <c r="P358" s="24" t="s">
        <v>1534</v>
      </c>
      <c r="Q358" s="25">
        <v>38237090</v>
      </c>
      <c r="R358" s="27" t="s">
        <v>1625</v>
      </c>
      <c r="S358" s="23" t="s">
        <v>51</v>
      </c>
      <c r="T358" s="23" t="s">
        <v>52</v>
      </c>
      <c r="U358" s="17">
        <v>1460</v>
      </c>
      <c r="V358" s="28">
        <f t="shared" si="26"/>
        <v>18980</v>
      </c>
      <c r="W358" s="17">
        <v>0</v>
      </c>
      <c r="X358" s="17">
        <v>300</v>
      </c>
      <c r="Y358" s="17">
        <v>0</v>
      </c>
      <c r="Z358" s="29">
        <v>0</v>
      </c>
      <c r="AA358" s="17" t="s">
        <v>53</v>
      </c>
      <c r="AB358" s="30">
        <f t="shared" si="25"/>
        <v>18680</v>
      </c>
      <c r="AC358" s="31">
        <f>VLOOKUP(D358,'[1]EPGC pivot'!E:Y,21,0)</f>
        <v>66.45</v>
      </c>
      <c r="AD358" s="52">
        <v>1241286</v>
      </c>
      <c r="AE358" s="53">
        <v>9122518</v>
      </c>
      <c r="AF358" s="21" t="s">
        <v>1619</v>
      </c>
      <c r="AG358" s="17" t="s">
        <v>1626</v>
      </c>
      <c r="AH358" s="21">
        <v>42738</v>
      </c>
      <c r="AI358" s="33" t="s">
        <v>1627</v>
      </c>
      <c r="AJ358" s="34">
        <v>18980</v>
      </c>
      <c r="AK358" s="35">
        <v>42656</v>
      </c>
      <c r="AL358" s="24" t="s">
        <v>56</v>
      </c>
    </row>
    <row r="359" spans="1:38" s="16" customFormat="1" ht="15" customHeight="1" x14ac:dyDescent="0.2">
      <c r="A359" s="17">
        <v>358</v>
      </c>
      <c r="B359" s="17" t="s">
        <v>38</v>
      </c>
      <c r="C359" s="17" t="s">
        <v>39</v>
      </c>
      <c r="D359" s="18" t="s">
        <v>1628</v>
      </c>
      <c r="E359" s="19">
        <v>42579</v>
      </c>
      <c r="F359" s="19" t="s">
        <v>1304</v>
      </c>
      <c r="G359" s="20" t="s">
        <v>1616</v>
      </c>
      <c r="H359" s="19"/>
      <c r="I359" s="19" t="s">
        <v>59</v>
      </c>
      <c r="J359" s="21" t="s">
        <v>44</v>
      </c>
      <c r="K359" s="21" t="s">
        <v>45</v>
      </c>
      <c r="L359" s="22" t="s">
        <v>943</v>
      </c>
      <c r="M359" s="22" t="s">
        <v>650</v>
      </c>
      <c r="N359" s="22" t="s">
        <v>95</v>
      </c>
      <c r="O359" s="67" t="s">
        <v>63</v>
      </c>
      <c r="P359" s="24" t="s">
        <v>103</v>
      </c>
      <c r="Q359" s="25">
        <v>29157010</v>
      </c>
      <c r="R359" s="27">
        <v>19.46</v>
      </c>
      <c r="S359" s="23" t="s">
        <v>51</v>
      </c>
      <c r="T359" s="23" t="s">
        <v>52</v>
      </c>
      <c r="U359" s="17">
        <v>735.60005157297576</v>
      </c>
      <c r="V359" s="28">
        <f t="shared" si="26"/>
        <v>14314.777003610108</v>
      </c>
      <c r="W359" s="17">
        <v>4.72</v>
      </c>
      <c r="X359" s="17">
        <v>325</v>
      </c>
      <c r="Y359" s="17">
        <v>0</v>
      </c>
      <c r="Z359" s="29">
        <v>0</v>
      </c>
      <c r="AA359" s="17" t="s">
        <v>53</v>
      </c>
      <c r="AB359" s="30">
        <f t="shared" si="25"/>
        <v>13985.057003610109</v>
      </c>
      <c r="AC359" s="31">
        <f>VLOOKUP(D359,'[1]EPGC pivot'!E:Y,21,0)</f>
        <v>66.45</v>
      </c>
      <c r="AD359" s="52">
        <v>929307.03788989177</v>
      </c>
      <c r="AE359" s="88">
        <v>9122344</v>
      </c>
      <c r="AF359" s="78" t="s">
        <v>1619</v>
      </c>
      <c r="AG359" s="17" t="s">
        <v>652</v>
      </c>
      <c r="AH359" s="21"/>
      <c r="AI359" s="33"/>
      <c r="AJ359" s="34"/>
      <c r="AK359" s="35"/>
      <c r="AL359" s="24" t="s">
        <v>1302</v>
      </c>
    </row>
    <row r="360" spans="1:38" s="16" customFormat="1" ht="15" customHeight="1" x14ac:dyDescent="0.25">
      <c r="A360" s="17">
        <v>359</v>
      </c>
      <c r="B360" s="17" t="s">
        <v>38</v>
      </c>
      <c r="C360" s="17" t="s">
        <v>39</v>
      </c>
      <c r="D360" s="18" t="s">
        <v>1629</v>
      </c>
      <c r="E360" s="19">
        <v>42579</v>
      </c>
      <c r="F360" s="19" t="s">
        <v>1304</v>
      </c>
      <c r="G360" s="20" t="s">
        <v>1610</v>
      </c>
      <c r="H360" s="19">
        <v>42582</v>
      </c>
      <c r="I360" s="19" t="s">
        <v>59</v>
      </c>
      <c r="J360" s="21" t="s">
        <v>44</v>
      </c>
      <c r="K360" s="21" t="s">
        <v>45</v>
      </c>
      <c r="L360" s="22" t="s">
        <v>177</v>
      </c>
      <c r="M360" s="22" t="s">
        <v>178</v>
      </c>
      <c r="N360" s="22" t="s">
        <v>88</v>
      </c>
      <c r="O360" s="67" t="s">
        <v>49</v>
      </c>
      <c r="P360" s="24" t="s">
        <v>918</v>
      </c>
      <c r="Q360" s="25">
        <v>38237090</v>
      </c>
      <c r="R360" s="27" t="s">
        <v>707</v>
      </c>
      <c r="S360" s="23" t="s">
        <v>51</v>
      </c>
      <c r="T360" s="23" t="s">
        <v>179</v>
      </c>
      <c r="U360" s="17">
        <v>83844</v>
      </c>
      <c r="V360" s="28">
        <f t="shared" si="26"/>
        <v>1341504</v>
      </c>
      <c r="W360" s="17">
        <v>0</v>
      </c>
      <c r="X360" s="17">
        <v>3987</v>
      </c>
      <c r="Y360" s="17">
        <v>0</v>
      </c>
      <c r="Z360" s="29">
        <v>84056</v>
      </c>
      <c r="AA360" s="17" t="s">
        <v>53</v>
      </c>
      <c r="AB360" s="30">
        <f t="shared" si="25"/>
        <v>1337517</v>
      </c>
      <c r="AC360" s="31">
        <f>VLOOKUP(D360,'[1]EPGC pivot'!E:Y,21,0)</f>
        <v>1</v>
      </c>
      <c r="AD360" s="52">
        <v>1337517</v>
      </c>
      <c r="AE360" s="17">
        <v>9122529</v>
      </c>
      <c r="AF360" s="21" t="s">
        <v>1619</v>
      </c>
      <c r="AG360" s="17" t="s">
        <v>1630</v>
      </c>
      <c r="AH360" s="21">
        <v>42630</v>
      </c>
      <c r="AI360" s="33" t="s">
        <v>1614</v>
      </c>
      <c r="AJ360" s="34">
        <v>1341504</v>
      </c>
      <c r="AK360" s="35">
        <v>42614</v>
      </c>
      <c r="AL360" s="24" t="s">
        <v>56</v>
      </c>
    </row>
    <row r="361" spans="1:38" s="16" customFormat="1" ht="15" customHeight="1" x14ac:dyDescent="0.25">
      <c r="A361" s="17">
        <v>360</v>
      </c>
      <c r="B361" s="17" t="s">
        <v>38</v>
      </c>
      <c r="C361" s="17" t="s">
        <v>39</v>
      </c>
      <c r="D361" s="18" t="s">
        <v>1631</v>
      </c>
      <c r="E361" s="19">
        <v>42579</v>
      </c>
      <c r="F361" s="19" t="s">
        <v>1304</v>
      </c>
      <c r="G361" s="20">
        <v>9103750311</v>
      </c>
      <c r="H361" s="19"/>
      <c r="I361" s="19" t="s">
        <v>59</v>
      </c>
      <c r="J361" s="21" t="s">
        <v>44</v>
      </c>
      <c r="K361" s="21" t="s">
        <v>45</v>
      </c>
      <c r="L361" s="22" t="s">
        <v>60</v>
      </c>
      <c r="M361" s="22" t="s">
        <v>61</v>
      </c>
      <c r="N361" s="22" t="s">
        <v>62</v>
      </c>
      <c r="O361" s="67" t="s">
        <v>63</v>
      </c>
      <c r="P361" s="24" t="s">
        <v>1530</v>
      </c>
      <c r="Q361" s="25">
        <v>29051700</v>
      </c>
      <c r="R361" s="27" t="s">
        <v>1632</v>
      </c>
      <c r="S361" s="23" t="s">
        <v>51</v>
      </c>
      <c r="T361" s="23" t="s">
        <v>52</v>
      </c>
      <c r="U361" s="17">
        <v>1850</v>
      </c>
      <c r="V361" s="28">
        <f t="shared" si="26"/>
        <v>32510.05</v>
      </c>
      <c r="W361" s="17">
        <v>10.73</v>
      </c>
      <c r="X361" s="17">
        <v>1585</v>
      </c>
      <c r="Y361" s="17">
        <v>0</v>
      </c>
      <c r="Z361" s="29">
        <v>0</v>
      </c>
      <c r="AA361" s="17" t="s">
        <v>53</v>
      </c>
      <c r="AB361" s="30">
        <f t="shared" si="25"/>
        <v>30914.32</v>
      </c>
      <c r="AC361" s="31">
        <f>VLOOKUP(D361,'[1]EPGC pivot'!E:Y,21,0)</f>
        <v>66.45</v>
      </c>
      <c r="AD361" s="52">
        <v>2054256.564</v>
      </c>
      <c r="AE361" s="17">
        <v>9122330</v>
      </c>
      <c r="AF361" s="21" t="s">
        <v>1619</v>
      </c>
      <c r="AG361" s="17" t="s">
        <v>1633</v>
      </c>
      <c r="AH361" s="21">
        <v>42738</v>
      </c>
      <c r="AI361" s="33" t="s">
        <v>1634</v>
      </c>
      <c r="AJ361" s="34">
        <v>32510.05</v>
      </c>
      <c r="AK361" s="35">
        <v>42636</v>
      </c>
      <c r="AL361" s="24" t="s">
        <v>56</v>
      </c>
    </row>
    <row r="362" spans="1:38" s="16" customFormat="1" ht="15" customHeight="1" x14ac:dyDescent="0.25">
      <c r="A362" s="17">
        <v>361</v>
      </c>
      <c r="B362" s="17" t="s">
        <v>38</v>
      </c>
      <c r="C362" s="17" t="s">
        <v>39</v>
      </c>
      <c r="D362" s="18" t="s">
        <v>1635</v>
      </c>
      <c r="E362" s="19">
        <v>42579</v>
      </c>
      <c r="F362" s="19" t="s">
        <v>1304</v>
      </c>
      <c r="G362" s="20">
        <v>9103750318</v>
      </c>
      <c r="H362" s="19"/>
      <c r="I362" s="19" t="s">
        <v>59</v>
      </c>
      <c r="J362" s="21" t="s">
        <v>44</v>
      </c>
      <c r="K362" s="21" t="s">
        <v>45</v>
      </c>
      <c r="L362" s="22" t="s">
        <v>943</v>
      </c>
      <c r="M362" s="22" t="s">
        <v>650</v>
      </c>
      <c r="N362" s="22" t="s">
        <v>95</v>
      </c>
      <c r="O362" s="67" t="s">
        <v>63</v>
      </c>
      <c r="P362" s="24" t="s">
        <v>103</v>
      </c>
      <c r="Q362" s="25">
        <v>29157010</v>
      </c>
      <c r="R362" s="27">
        <v>38.659999999999997</v>
      </c>
      <c r="S362" s="23" t="s">
        <v>51</v>
      </c>
      <c r="T362" s="23" t="s">
        <v>52</v>
      </c>
      <c r="U362" s="17">
        <v>735.6</v>
      </c>
      <c r="V362" s="28">
        <f t="shared" si="26"/>
        <v>28438.295999999998</v>
      </c>
      <c r="W362" s="17">
        <v>9.3800000000000008</v>
      </c>
      <c r="X362" s="17">
        <v>650</v>
      </c>
      <c r="Y362" s="17">
        <v>0</v>
      </c>
      <c r="Z362" s="29">
        <v>0</v>
      </c>
      <c r="AA362" s="17" t="s">
        <v>53</v>
      </c>
      <c r="AB362" s="30">
        <f t="shared" si="25"/>
        <v>27778.915999999997</v>
      </c>
      <c r="AC362" s="31">
        <f>VLOOKUP(D362,'[1]EPGC pivot'!E:Y,21,0)</f>
        <v>66.45</v>
      </c>
      <c r="AD362" s="52">
        <v>1845908.9682</v>
      </c>
      <c r="AE362" s="91">
        <v>9125260</v>
      </c>
      <c r="AF362" s="78" t="s">
        <v>1619</v>
      </c>
      <c r="AG362" s="17" t="s">
        <v>652</v>
      </c>
      <c r="AH362" s="21"/>
      <c r="AI362" s="33"/>
      <c r="AJ362" s="34"/>
      <c r="AK362" s="19"/>
      <c r="AL362" s="24" t="s">
        <v>1302</v>
      </c>
    </row>
    <row r="363" spans="1:38" s="16" customFormat="1" ht="15" customHeight="1" x14ac:dyDescent="0.25">
      <c r="A363" s="17">
        <v>362</v>
      </c>
      <c r="B363" s="17" t="s">
        <v>38</v>
      </c>
      <c r="C363" s="17" t="s">
        <v>39</v>
      </c>
      <c r="D363" s="18" t="s">
        <v>1636</v>
      </c>
      <c r="E363" s="19">
        <v>42579</v>
      </c>
      <c r="F363" s="19" t="s">
        <v>1304</v>
      </c>
      <c r="G363" s="20">
        <v>9103750319</v>
      </c>
      <c r="H363" s="19"/>
      <c r="I363" s="19" t="s">
        <v>59</v>
      </c>
      <c r="J363" s="21" t="s">
        <v>44</v>
      </c>
      <c r="K363" s="21" t="s">
        <v>45</v>
      </c>
      <c r="L363" s="22" t="s">
        <v>943</v>
      </c>
      <c r="M363" s="22" t="s">
        <v>650</v>
      </c>
      <c r="N363" s="22" t="s">
        <v>95</v>
      </c>
      <c r="O363" s="67" t="s">
        <v>63</v>
      </c>
      <c r="P363" s="24" t="s">
        <v>103</v>
      </c>
      <c r="Q363" s="25">
        <v>29157010</v>
      </c>
      <c r="R363" s="27">
        <v>39.81</v>
      </c>
      <c r="S363" s="23" t="s">
        <v>51</v>
      </c>
      <c r="T363" s="23" t="s">
        <v>52</v>
      </c>
      <c r="U363" s="17">
        <v>735.6</v>
      </c>
      <c r="V363" s="28">
        <f t="shared" si="26"/>
        <v>29284.236000000001</v>
      </c>
      <c r="W363" s="17">
        <v>9.66</v>
      </c>
      <c r="X363" s="17">
        <v>650</v>
      </c>
      <c r="Y363" s="17">
        <v>0</v>
      </c>
      <c r="Z363" s="29">
        <v>0</v>
      </c>
      <c r="AA363" s="17" t="s">
        <v>53</v>
      </c>
      <c r="AB363" s="30">
        <f t="shared" si="25"/>
        <v>28624.576000000001</v>
      </c>
      <c r="AC363" s="31">
        <f>VLOOKUP(D363,'[1]EPGC pivot'!E:Y,21,0)</f>
        <v>66.45</v>
      </c>
      <c r="AD363" s="52">
        <v>1902103.0752000001</v>
      </c>
      <c r="AE363" s="91">
        <v>9126750</v>
      </c>
      <c r="AF363" s="78" t="s">
        <v>1619</v>
      </c>
      <c r="AG363" s="17" t="s">
        <v>652</v>
      </c>
      <c r="AH363" s="21"/>
      <c r="AI363" s="33"/>
      <c r="AJ363" s="34"/>
      <c r="AK363" s="35"/>
      <c r="AL363" s="24" t="s">
        <v>1302</v>
      </c>
    </row>
    <row r="364" spans="1:38" s="16" customFormat="1" ht="15" customHeight="1" x14ac:dyDescent="0.25">
      <c r="A364" s="17">
        <v>363</v>
      </c>
      <c r="B364" s="17" t="s">
        <v>38</v>
      </c>
      <c r="C364" s="17" t="s">
        <v>39</v>
      </c>
      <c r="D364" s="18" t="s">
        <v>1637</v>
      </c>
      <c r="E364" s="19">
        <v>42579</v>
      </c>
      <c r="F364" s="19" t="s">
        <v>1304</v>
      </c>
      <c r="G364" s="20">
        <v>9103750313</v>
      </c>
      <c r="H364" s="19"/>
      <c r="I364" s="19" t="s">
        <v>59</v>
      </c>
      <c r="J364" s="21" t="s">
        <v>44</v>
      </c>
      <c r="K364" s="21" t="s">
        <v>45</v>
      </c>
      <c r="L364" s="22" t="s">
        <v>60</v>
      </c>
      <c r="M364" s="22" t="s">
        <v>61</v>
      </c>
      <c r="N364" s="22" t="s">
        <v>62</v>
      </c>
      <c r="O364" s="67" t="s">
        <v>63</v>
      </c>
      <c r="P364" s="24" t="s">
        <v>1530</v>
      </c>
      <c r="Q364" s="25">
        <v>29051700</v>
      </c>
      <c r="R364" s="27" t="s">
        <v>1488</v>
      </c>
      <c r="S364" s="23" t="s">
        <v>51</v>
      </c>
      <c r="T364" s="23" t="s">
        <v>52</v>
      </c>
      <c r="U364" s="17">
        <v>1565</v>
      </c>
      <c r="V364" s="28">
        <f t="shared" si="26"/>
        <v>31057.424999999999</v>
      </c>
      <c r="W364" s="17">
        <v>10.25</v>
      </c>
      <c r="X364" s="17">
        <v>900</v>
      </c>
      <c r="Y364" s="17">
        <v>0</v>
      </c>
      <c r="Z364" s="29">
        <v>0</v>
      </c>
      <c r="AA364" s="17" t="s">
        <v>53</v>
      </c>
      <c r="AB364" s="30">
        <f t="shared" si="25"/>
        <v>30147.174999999999</v>
      </c>
      <c r="AC364" s="31">
        <f>VLOOKUP(D364,'[1]EPGC pivot'!E:Y,21,0)</f>
        <v>66.45</v>
      </c>
      <c r="AD364" s="52">
        <v>2003279.7787500001</v>
      </c>
      <c r="AE364" s="17">
        <v>9131718</v>
      </c>
      <c r="AF364" s="21" t="s">
        <v>1619</v>
      </c>
      <c r="AG364" s="17" t="s">
        <v>1638</v>
      </c>
      <c r="AH364" s="21">
        <v>42738</v>
      </c>
      <c r="AI364" s="33" t="s">
        <v>1639</v>
      </c>
      <c r="AJ364" s="34">
        <v>31057.43</v>
      </c>
      <c r="AK364" s="35">
        <v>42629</v>
      </c>
      <c r="AL364" s="24" t="s">
        <v>56</v>
      </c>
    </row>
    <row r="365" spans="1:38" s="16" customFormat="1" ht="15" customHeight="1" x14ac:dyDescent="0.25">
      <c r="A365" s="17">
        <v>364</v>
      </c>
      <c r="B365" s="17" t="s">
        <v>38</v>
      </c>
      <c r="C365" s="17" t="s">
        <v>39</v>
      </c>
      <c r="D365" s="18" t="s">
        <v>1640</v>
      </c>
      <c r="E365" s="19">
        <v>42579</v>
      </c>
      <c r="F365" s="19" t="s">
        <v>1304</v>
      </c>
      <c r="G365" s="20">
        <v>9103750312</v>
      </c>
      <c r="H365" s="19">
        <v>42583</v>
      </c>
      <c r="I365" s="19" t="s">
        <v>59</v>
      </c>
      <c r="J365" s="21" t="s">
        <v>44</v>
      </c>
      <c r="K365" s="21" t="s">
        <v>45</v>
      </c>
      <c r="L365" s="22" t="s">
        <v>1641</v>
      </c>
      <c r="M365" s="22" t="s">
        <v>669</v>
      </c>
      <c r="N365" s="22" t="s">
        <v>130</v>
      </c>
      <c r="O365" s="67" t="s">
        <v>63</v>
      </c>
      <c r="P365" s="24" t="s">
        <v>828</v>
      </c>
      <c r="Q365" s="25">
        <v>29161990</v>
      </c>
      <c r="R365" s="27" t="s">
        <v>753</v>
      </c>
      <c r="S365" s="23" t="s">
        <v>51</v>
      </c>
      <c r="T365" s="23" t="s">
        <v>52</v>
      </c>
      <c r="U365" s="17">
        <v>3150</v>
      </c>
      <c r="V365" s="28">
        <f t="shared" si="26"/>
        <v>45360</v>
      </c>
      <c r="W365" s="17">
        <v>14.97</v>
      </c>
      <c r="X365" s="17">
        <v>600</v>
      </c>
      <c r="Y365" s="17">
        <v>0</v>
      </c>
      <c r="Z365" s="29">
        <v>0</v>
      </c>
      <c r="AA365" s="17" t="s">
        <v>53</v>
      </c>
      <c r="AB365" s="30">
        <f t="shared" si="25"/>
        <v>44745.03</v>
      </c>
      <c r="AC365" s="31">
        <f>VLOOKUP(D365,'[1]EPGC pivot'!E:Y,21,0)</f>
        <v>66.45</v>
      </c>
      <c r="AD365" s="52">
        <v>2973307.2434999999</v>
      </c>
      <c r="AE365" s="17">
        <v>9132158</v>
      </c>
      <c r="AF365" s="21" t="s">
        <v>1619</v>
      </c>
      <c r="AG365" s="17" t="s">
        <v>1642</v>
      </c>
      <c r="AH365" s="21">
        <v>42630</v>
      </c>
      <c r="AI365" s="33" t="s">
        <v>1643</v>
      </c>
      <c r="AJ365" s="34">
        <v>45360</v>
      </c>
      <c r="AK365" s="35">
        <v>42608</v>
      </c>
      <c r="AL365" s="24" t="s">
        <v>56</v>
      </c>
    </row>
    <row r="366" spans="1:38" s="16" customFormat="1" ht="15" customHeight="1" x14ac:dyDescent="0.25">
      <c r="A366" s="17">
        <v>365</v>
      </c>
      <c r="B366" s="17" t="s">
        <v>38</v>
      </c>
      <c r="C366" s="17" t="s">
        <v>39</v>
      </c>
      <c r="D366" s="18" t="s">
        <v>1644</v>
      </c>
      <c r="E366" s="19">
        <v>42579</v>
      </c>
      <c r="F366" s="19" t="s">
        <v>1304</v>
      </c>
      <c r="G366" s="20">
        <v>9103750319</v>
      </c>
      <c r="H366" s="19"/>
      <c r="I366" s="19" t="s">
        <v>59</v>
      </c>
      <c r="J366" s="21" t="s">
        <v>44</v>
      </c>
      <c r="K366" s="21" t="s">
        <v>45</v>
      </c>
      <c r="L366" s="22" t="s">
        <v>943</v>
      </c>
      <c r="M366" s="22" t="s">
        <v>650</v>
      </c>
      <c r="N366" s="22" t="s">
        <v>95</v>
      </c>
      <c r="O366" s="67" t="s">
        <v>63</v>
      </c>
      <c r="P366" s="24" t="s">
        <v>103</v>
      </c>
      <c r="Q366" s="25">
        <v>29157010</v>
      </c>
      <c r="R366" s="27">
        <v>19.96</v>
      </c>
      <c r="S366" s="23" t="s">
        <v>51</v>
      </c>
      <c r="T366" s="23" t="s">
        <v>52</v>
      </c>
      <c r="U366" s="17">
        <v>735.6</v>
      </c>
      <c r="V366" s="28">
        <f t="shared" si="26"/>
        <v>14682.576000000001</v>
      </c>
      <c r="W366" s="17">
        <v>4.8499999999999996</v>
      </c>
      <c r="X366" s="17">
        <v>325</v>
      </c>
      <c r="Y366" s="17">
        <v>0</v>
      </c>
      <c r="Z366" s="29">
        <v>0</v>
      </c>
      <c r="AA366" s="17" t="s">
        <v>53</v>
      </c>
      <c r="AB366" s="30">
        <f t="shared" si="25"/>
        <v>14352.726000000001</v>
      </c>
      <c r="AC366" s="31">
        <f>VLOOKUP(D366,'[1]EPGC pivot'!E:Y,21,0)</f>
        <v>66.45</v>
      </c>
      <c r="AD366" s="52">
        <v>953738.64270000008</v>
      </c>
      <c r="AE366" s="17">
        <v>9132147</v>
      </c>
      <c r="AF366" s="21" t="s">
        <v>1619</v>
      </c>
      <c r="AG366" s="17" t="s">
        <v>652</v>
      </c>
      <c r="AH366" s="21"/>
      <c r="AI366" s="33"/>
      <c r="AJ366" s="34"/>
      <c r="AK366" s="35"/>
      <c r="AL366" s="24" t="s">
        <v>1302</v>
      </c>
    </row>
    <row r="367" spans="1:38" s="16" customFormat="1" ht="15" customHeight="1" x14ac:dyDescent="0.25">
      <c r="A367" s="17">
        <v>366</v>
      </c>
      <c r="B367" s="17" t="s">
        <v>38</v>
      </c>
      <c r="C367" s="17" t="s">
        <v>39</v>
      </c>
      <c r="D367" s="18" t="s">
        <v>1645</v>
      </c>
      <c r="E367" s="19">
        <v>42579</v>
      </c>
      <c r="F367" s="19" t="s">
        <v>1304</v>
      </c>
      <c r="G367" s="20" t="s">
        <v>1610</v>
      </c>
      <c r="H367" s="19">
        <v>42582</v>
      </c>
      <c r="I367" s="19" t="s">
        <v>59</v>
      </c>
      <c r="J367" s="21" t="s">
        <v>44</v>
      </c>
      <c r="K367" s="21" t="s">
        <v>45</v>
      </c>
      <c r="L367" s="22" t="s">
        <v>177</v>
      </c>
      <c r="M367" s="22" t="s">
        <v>178</v>
      </c>
      <c r="N367" s="22" t="s">
        <v>88</v>
      </c>
      <c r="O367" s="67" t="s">
        <v>49</v>
      </c>
      <c r="P367" s="24" t="s">
        <v>918</v>
      </c>
      <c r="Q367" s="25">
        <v>38237090</v>
      </c>
      <c r="R367" s="27" t="s">
        <v>1646</v>
      </c>
      <c r="S367" s="23" t="s">
        <v>51</v>
      </c>
      <c r="T367" s="23" t="s">
        <v>179</v>
      </c>
      <c r="U367" s="17">
        <v>83844</v>
      </c>
      <c r="V367" s="28">
        <f t="shared" si="26"/>
        <v>6707520</v>
      </c>
      <c r="W367" s="17">
        <v>0</v>
      </c>
      <c r="X367" s="17">
        <v>19935</v>
      </c>
      <c r="Y367" s="17">
        <v>0</v>
      </c>
      <c r="Z367" s="29">
        <v>420280</v>
      </c>
      <c r="AA367" s="17" t="s">
        <v>53</v>
      </c>
      <c r="AB367" s="30">
        <f t="shared" si="25"/>
        <v>6687585</v>
      </c>
      <c r="AC367" s="31">
        <f>VLOOKUP(D367,'[1]EPGC pivot'!E:Y,21,0)</f>
        <v>1</v>
      </c>
      <c r="AD367" s="52">
        <v>6687585</v>
      </c>
      <c r="AE367" s="17">
        <v>9132145</v>
      </c>
      <c r="AF367" s="21" t="s">
        <v>1619</v>
      </c>
      <c r="AG367" s="17" t="s">
        <v>1647</v>
      </c>
      <c r="AH367" s="21">
        <v>42630</v>
      </c>
      <c r="AI367" s="33" t="s">
        <v>1614</v>
      </c>
      <c r="AJ367" s="34">
        <v>6707520</v>
      </c>
      <c r="AK367" s="35">
        <v>42614</v>
      </c>
      <c r="AL367" s="24" t="s">
        <v>56</v>
      </c>
    </row>
    <row r="368" spans="1:38" s="16" customFormat="1" ht="15" customHeight="1" x14ac:dyDescent="0.25">
      <c r="A368" s="17">
        <v>367</v>
      </c>
      <c r="B368" s="17" t="s">
        <v>38</v>
      </c>
      <c r="C368" s="17" t="s">
        <v>39</v>
      </c>
      <c r="D368" s="18" t="s">
        <v>1648</v>
      </c>
      <c r="E368" s="19">
        <v>42580</v>
      </c>
      <c r="F368" s="19" t="s">
        <v>1304</v>
      </c>
      <c r="G368" s="20">
        <v>9103750322</v>
      </c>
      <c r="H368" s="19"/>
      <c r="I368" s="19" t="s">
        <v>59</v>
      </c>
      <c r="J368" s="21" t="s">
        <v>44</v>
      </c>
      <c r="K368" s="21" t="s">
        <v>45</v>
      </c>
      <c r="L368" s="22" t="s">
        <v>482</v>
      </c>
      <c r="M368" s="22" t="s">
        <v>669</v>
      </c>
      <c r="N368" s="22" t="s">
        <v>95</v>
      </c>
      <c r="O368" s="67" t="s">
        <v>63</v>
      </c>
      <c r="P368" s="24" t="s">
        <v>1649</v>
      </c>
      <c r="Q368" s="25">
        <v>29051700</v>
      </c>
      <c r="R368" s="27" t="s">
        <v>1650</v>
      </c>
      <c r="S368" s="23" t="s">
        <v>51</v>
      </c>
      <c r="T368" s="23" t="s">
        <v>52</v>
      </c>
      <c r="U368" s="17">
        <v>1490</v>
      </c>
      <c r="V368" s="28">
        <f t="shared" si="26"/>
        <v>3576</v>
      </c>
      <c r="W368" s="17">
        <v>1.18</v>
      </c>
      <c r="X368" s="17">
        <v>75</v>
      </c>
      <c r="Y368" s="17">
        <v>0</v>
      </c>
      <c r="Z368" s="29">
        <v>0</v>
      </c>
      <c r="AA368" s="17" t="s">
        <v>53</v>
      </c>
      <c r="AB368" s="30">
        <f t="shared" si="25"/>
        <v>3499.82</v>
      </c>
      <c r="AC368" s="31">
        <f>VLOOKUP(D368,'[1]EPGC pivot'!E:Y,21,0)</f>
        <v>66.45</v>
      </c>
      <c r="AD368" s="52">
        <v>232563.03900000002</v>
      </c>
      <c r="AE368" s="17">
        <v>9149969</v>
      </c>
      <c r="AF368" s="21" t="s">
        <v>1651</v>
      </c>
      <c r="AG368" s="17" t="s">
        <v>1652</v>
      </c>
      <c r="AH368" s="21">
        <v>42738</v>
      </c>
      <c r="AI368" s="33" t="s">
        <v>1653</v>
      </c>
      <c r="AJ368" s="34">
        <v>3576</v>
      </c>
      <c r="AK368" s="35">
        <v>42628</v>
      </c>
      <c r="AL368" s="24" t="s">
        <v>56</v>
      </c>
    </row>
    <row r="369" spans="1:38" s="16" customFormat="1" ht="15" customHeight="1" x14ac:dyDescent="0.25">
      <c r="A369" s="17">
        <v>368</v>
      </c>
      <c r="B369" s="17" t="s">
        <v>38</v>
      </c>
      <c r="C369" s="17" t="s">
        <v>39</v>
      </c>
      <c r="D369" s="18" t="s">
        <v>1654</v>
      </c>
      <c r="E369" s="19">
        <v>42580</v>
      </c>
      <c r="F369" s="19" t="s">
        <v>1304</v>
      </c>
      <c r="G369" s="20" t="s">
        <v>1655</v>
      </c>
      <c r="H369" s="19"/>
      <c r="I369" s="19" t="s">
        <v>59</v>
      </c>
      <c r="J369" s="21" t="s">
        <v>44</v>
      </c>
      <c r="K369" s="21" t="s">
        <v>45</v>
      </c>
      <c r="L369" s="22" t="s">
        <v>60</v>
      </c>
      <c r="M369" s="22" t="s">
        <v>61</v>
      </c>
      <c r="N369" s="22" t="s">
        <v>62</v>
      </c>
      <c r="O369" s="67" t="s">
        <v>63</v>
      </c>
      <c r="P369" s="24" t="s">
        <v>918</v>
      </c>
      <c r="Q369" s="25">
        <v>38237090</v>
      </c>
      <c r="R369" s="27" t="s">
        <v>1488</v>
      </c>
      <c r="S369" s="23" t="s">
        <v>51</v>
      </c>
      <c r="T369" s="23" t="s">
        <v>52</v>
      </c>
      <c r="U369" s="17">
        <v>1415</v>
      </c>
      <c r="V369" s="28">
        <f t="shared" si="26"/>
        <v>28080.674999999999</v>
      </c>
      <c r="W369" s="17">
        <v>9.27</v>
      </c>
      <c r="X369" s="17">
        <v>950</v>
      </c>
      <c r="Y369" s="17">
        <v>0</v>
      </c>
      <c r="Z369" s="29">
        <v>0</v>
      </c>
      <c r="AA369" s="17" t="s">
        <v>53</v>
      </c>
      <c r="AB369" s="30">
        <f t="shared" ref="AB369:AB400" si="27">V369-W369-X369-Y369</f>
        <v>27121.404999999999</v>
      </c>
      <c r="AC369" s="31">
        <f>VLOOKUP(D369,'[1]EPGC pivot'!E:Y,21,0)</f>
        <v>66.45</v>
      </c>
      <c r="AD369" s="52">
        <v>1802217.36225</v>
      </c>
      <c r="AE369" s="17">
        <v>9149944</v>
      </c>
      <c r="AF369" s="21" t="s">
        <v>1651</v>
      </c>
      <c r="AG369" s="17" t="s">
        <v>1656</v>
      </c>
      <c r="AH369" s="21">
        <v>42738</v>
      </c>
      <c r="AI369" s="33" t="s">
        <v>1657</v>
      </c>
      <c r="AJ369" s="34">
        <v>28080.68</v>
      </c>
      <c r="AK369" s="35">
        <v>42636</v>
      </c>
      <c r="AL369" s="24" t="s">
        <v>56</v>
      </c>
    </row>
    <row r="370" spans="1:38" s="16" customFormat="1" ht="15" customHeight="1" x14ac:dyDescent="0.25">
      <c r="A370" s="17">
        <v>369</v>
      </c>
      <c r="B370" s="17" t="s">
        <v>38</v>
      </c>
      <c r="C370" s="17" t="s">
        <v>39</v>
      </c>
      <c r="D370" s="92" t="s">
        <v>1658</v>
      </c>
      <c r="E370" s="19"/>
      <c r="F370" s="19" t="s">
        <v>42</v>
      </c>
      <c r="G370" s="20">
        <v>9114650016</v>
      </c>
      <c r="H370" s="19">
        <v>42465</v>
      </c>
      <c r="I370" s="19" t="s">
        <v>59</v>
      </c>
      <c r="J370" s="21" t="s">
        <v>44</v>
      </c>
      <c r="K370" s="21" t="s">
        <v>45</v>
      </c>
      <c r="L370" s="22" t="s">
        <v>728</v>
      </c>
      <c r="M370" s="22" t="s">
        <v>150</v>
      </c>
      <c r="N370" s="22" t="s">
        <v>95</v>
      </c>
      <c r="O370" s="23" t="s">
        <v>63</v>
      </c>
      <c r="P370" s="24" t="s">
        <v>1659</v>
      </c>
      <c r="Q370" s="25">
        <v>34011990</v>
      </c>
      <c r="R370" s="27">
        <v>15</v>
      </c>
      <c r="S370" s="23" t="s">
        <v>51</v>
      </c>
      <c r="T370" s="23" t="s">
        <v>52</v>
      </c>
      <c r="U370" s="17">
        <v>1073</v>
      </c>
      <c r="V370" s="28">
        <f t="shared" ref="V370:V376" si="28">R370*U370</f>
        <v>16095</v>
      </c>
      <c r="W370" s="17"/>
      <c r="X370" s="17"/>
      <c r="Y370" s="17"/>
      <c r="Z370" s="29"/>
      <c r="AA370" s="17" t="s">
        <v>53</v>
      </c>
      <c r="AB370" s="30">
        <f t="shared" si="27"/>
        <v>16095</v>
      </c>
      <c r="AC370" s="31"/>
      <c r="AD370" s="32"/>
      <c r="AE370" s="17">
        <v>6608501</v>
      </c>
      <c r="AF370" s="21">
        <v>41355</v>
      </c>
      <c r="AG370" s="17" t="s">
        <v>1660</v>
      </c>
      <c r="AH370" s="21">
        <v>42640</v>
      </c>
      <c r="AI370" s="33" t="s">
        <v>1661</v>
      </c>
      <c r="AJ370" s="34">
        <v>42920</v>
      </c>
      <c r="AK370" s="35">
        <v>42639</v>
      </c>
      <c r="AL370" s="24" t="s">
        <v>56</v>
      </c>
    </row>
    <row r="371" spans="1:38" s="16" customFormat="1" ht="15" customHeight="1" x14ac:dyDescent="0.25">
      <c r="A371" s="17">
        <v>370</v>
      </c>
      <c r="B371" s="17" t="s">
        <v>38</v>
      </c>
      <c r="C371" s="17" t="s">
        <v>39</v>
      </c>
      <c r="D371" s="92" t="s">
        <v>1658</v>
      </c>
      <c r="E371" s="19"/>
      <c r="F371" s="19" t="s">
        <v>42</v>
      </c>
      <c r="G371" s="20">
        <v>9114650018</v>
      </c>
      <c r="H371" s="19">
        <v>42465</v>
      </c>
      <c r="I371" s="19" t="s">
        <v>59</v>
      </c>
      <c r="J371" s="21" t="s">
        <v>44</v>
      </c>
      <c r="K371" s="21" t="s">
        <v>45</v>
      </c>
      <c r="L371" s="22" t="s">
        <v>728</v>
      </c>
      <c r="M371" s="22" t="s">
        <v>150</v>
      </c>
      <c r="N371" s="22" t="s">
        <v>95</v>
      </c>
      <c r="O371" s="23" t="s">
        <v>63</v>
      </c>
      <c r="P371" s="24" t="s">
        <v>1659</v>
      </c>
      <c r="Q371" s="25">
        <v>34011990</v>
      </c>
      <c r="R371" s="27">
        <v>10</v>
      </c>
      <c r="S371" s="23" t="s">
        <v>51</v>
      </c>
      <c r="T371" s="23" t="s">
        <v>52</v>
      </c>
      <c r="U371" s="17">
        <v>1073</v>
      </c>
      <c r="V371" s="28">
        <f t="shared" si="28"/>
        <v>10730</v>
      </c>
      <c r="W371" s="17"/>
      <c r="X371" s="17"/>
      <c r="Y371" s="17"/>
      <c r="Z371" s="29"/>
      <c r="AA371" s="17" t="s">
        <v>53</v>
      </c>
      <c r="AB371" s="30">
        <f t="shared" si="27"/>
        <v>10730</v>
      </c>
      <c r="AC371" s="31"/>
      <c r="AD371" s="32"/>
      <c r="AE371" s="17">
        <v>6608501</v>
      </c>
      <c r="AF371" s="21">
        <v>41355</v>
      </c>
      <c r="AG371" s="17" t="s">
        <v>1660</v>
      </c>
      <c r="AH371" s="21">
        <v>42640</v>
      </c>
      <c r="AI371" s="33" t="s">
        <v>1661</v>
      </c>
      <c r="AJ371" s="34">
        <v>0</v>
      </c>
      <c r="AK371" s="35">
        <v>42639</v>
      </c>
      <c r="AL371" s="24" t="s">
        <v>56</v>
      </c>
    </row>
    <row r="372" spans="1:38" s="16" customFormat="1" ht="15" customHeight="1" x14ac:dyDescent="0.25">
      <c r="A372" s="17">
        <v>371</v>
      </c>
      <c r="B372" s="17" t="s">
        <v>38</v>
      </c>
      <c r="C372" s="17" t="s">
        <v>39</v>
      </c>
      <c r="D372" s="92" t="s">
        <v>1658</v>
      </c>
      <c r="E372" s="19"/>
      <c r="F372" s="19" t="s">
        <v>42</v>
      </c>
      <c r="G372" s="20">
        <v>9114650020</v>
      </c>
      <c r="H372" s="19">
        <v>42465</v>
      </c>
      <c r="I372" s="19" t="s">
        <v>59</v>
      </c>
      <c r="J372" s="21" t="s">
        <v>44</v>
      </c>
      <c r="K372" s="21" t="s">
        <v>45</v>
      </c>
      <c r="L372" s="22" t="s">
        <v>728</v>
      </c>
      <c r="M372" s="22" t="s">
        <v>150</v>
      </c>
      <c r="N372" s="22" t="s">
        <v>95</v>
      </c>
      <c r="O372" s="23" t="s">
        <v>63</v>
      </c>
      <c r="P372" s="24" t="s">
        <v>1659</v>
      </c>
      <c r="Q372" s="25">
        <v>34011990</v>
      </c>
      <c r="R372" s="27">
        <v>15</v>
      </c>
      <c r="S372" s="23" t="s">
        <v>51</v>
      </c>
      <c r="T372" s="23" t="s">
        <v>52</v>
      </c>
      <c r="U372" s="17">
        <v>1073</v>
      </c>
      <c r="V372" s="28">
        <f t="shared" si="28"/>
        <v>16095</v>
      </c>
      <c r="W372" s="17"/>
      <c r="X372" s="17"/>
      <c r="Y372" s="17"/>
      <c r="Z372" s="29"/>
      <c r="AA372" s="17" t="s">
        <v>53</v>
      </c>
      <c r="AB372" s="30">
        <f t="shared" si="27"/>
        <v>16095</v>
      </c>
      <c r="AC372" s="31"/>
      <c r="AD372" s="32"/>
      <c r="AE372" s="17">
        <v>6608501</v>
      </c>
      <c r="AF372" s="21">
        <v>41355</v>
      </c>
      <c r="AG372" s="17" t="s">
        <v>1660</v>
      </c>
      <c r="AH372" s="21">
        <v>42640</v>
      </c>
      <c r="AI372" s="33" t="s">
        <v>1661</v>
      </c>
      <c r="AJ372" s="34">
        <v>0</v>
      </c>
      <c r="AK372" s="35">
        <v>42639</v>
      </c>
      <c r="AL372" s="24" t="s">
        <v>56</v>
      </c>
    </row>
    <row r="373" spans="1:38" s="16" customFormat="1" ht="15" customHeight="1" x14ac:dyDescent="0.25">
      <c r="A373" s="17">
        <v>372</v>
      </c>
      <c r="B373" s="17" t="s">
        <v>38</v>
      </c>
      <c r="C373" s="17" t="s">
        <v>39</v>
      </c>
      <c r="D373" s="18" t="s">
        <v>1662</v>
      </c>
      <c r="E373" s="93" t="s">
        <v>1663</v>
      </c>
      <c r="F373" s="94" t="s">
        <v>42</v>
      </c>
      <c r="G373" s="20">
        <v>9103651113</v>
      </c>
      <c r="H373" s="19">
        <v>42462</v>
      </c>
      <c r="I373" s="19" t="s">
        <v>43</v>
      </c>
      <c r="J373" s="21" t="s">
        <v>44</v>
      </c>
      <c r="K373" s="21" t="s">
        <v>45</v>
      </c>
      <c r="L373" s="22" t="s">
        <v>450</v>
      </c>
      <c r="M373" s="22" t="s">
        <v>178</v>
      </c>
      <c r="N373" s="22" t="s">
        <v>88</v>
      </c>
      <c r="O373" s="23" t="s">
        <v>49</v>
      </c>
      <c r="P373" s="24" t="s">
        <v>1664</v>
      </c>
      <c r="Q373" s="25">
        <v>38237090</v>
      </c>
      <c r="R373" s="27">
        <v>205.42</v>
      </c>
      <c r="S373" s="23" t="s">
        <v>51</v>
      </c>
      <c r="T373" s="23" t="s">
        <v>179</v>
      </c>
      <c r="U373" s="17">
        <v>81338</v>
      </c>
      <c r="V373" s="28">
        <f t="shared" si="28"/>
        <v>16708451.959999999</v>
      </c>
      <c r="W373" s="17">
        <v>0</v>
      </c>
      <c r="X373" s="17">
        <v>325028</v>
      </c>
      <c r="Y373" s="17">
        <v>0</v>
      </c>
      <c r="Z373" s="29">
        <v>753908</v>
      </c>
      <c r="AA373" s="17" t="s">
        <v>175</v>
      </c>
      <c r="AB373" s="30">
        <f t="shared" si="27"/>
        <v>16383423.959999999</v>
      </c>
      <c r="AC373" s="31">
        <v>1</v>
      </c>
      <c r="AD373" s="32">
        <v>16383423.960000001</v>
      </c>
      <c r="AE373" s="17">
        <v>6690103</v>
      </c>
      <c r="AF373" s="21">
        <v>42455</v>
      </c>
      <c r="AG373" s="17" t="s">
        <v>1665</v>
      </c>
      <c r="AH373" s="21">
        <v>42511</v>
      </c>
      <c r="AI373" s="33" t="s">
        <v>1666</v>
      </c>
      <c r="AJ373" s="34">
        <v>16691743.51</v>
      </c>
      <c r="AK373" s="35">
        <v>42510</v>
      </c>
      <c r="AL373" s="24" t="s">
        <v>56</v>
      </c>
    </row>
    <row r="374" spans="1:38" s="16" customFormat="1" ht="15" customHeight="1" x14ac:dyDescent="0.25">
      <c r="A374" s="17">
        <v>373</v>
      </c>
      <c r="B374" s="17" t="s">
        <v>38</v>
      </c>
      <c r="C374" s="17" t="s">
        <v>39</v>
      </c>
      <c r="D374" s="18" t="s">
        <v>1667</v>
      </c>
      <c r="E374" s="93" t="s">
        <v>1668</v>
      </c>
      <c r="F374" s="94" t="s">
        <v>42</v>
      </c>
      <c r="G374" s="20">
        <v>9103651114</v>
      </c>
      <c r="H374" s="19">
        <v>42462</v>
      </c>
      <c r="I374" s="19" t="s">
        <v>43</v>
      </c>
      <c r="J374" s="21" t="s">
        <v>44</v>
      </c>
      <c r="K374" s="21" t="s">
        <v>45</v>
      </c>
      <c r="L374" s="22" t="s">
        <v>450</v>
      </c>
      <c r="M374" s="22" t="s">
        <v>178</v>
      </c>
      <c r="N374" s="22" t="s">
        <v>88</v>
      </c>
      <c r="O374" s="23" t="s">
        <v>49</v>
      </c>
      <c r="P374" s="24" t="s">
        <v>1664</v>
      </c>
      <c r="Q374" s="25">
        <v>38237090</v>
      </c>
      <c r="R374" s="27">
        <v>205.6</v>
      </c>
      <c r="S374" s="23" t="s">
        <v>51</v>
      </c>
      <c r="T374" s="23" t="s">
        <v>179</v>
      </c>
      <c r="U374" s="17">
        <v>81338</v>
      </c>
      <c r="V374" s="28">
        <f t="shared" si="28"/>
        <v>16723092.799999999</v>
      </c>
      <c r="W374" s="17">
        <v>0</v>
      </c>
      <c r="X374" s="17">
        <v>325028</v>
      </c>
      <c r="Y374" s="17">
        <v>0</v>
      </c>
      <c r="Z374" s="29">
        <v>754562.67</v>
      </c>
      <c r="AA374" s="17" t="s">
        <v>175</v>
      </c>
      <c r="AB374" s="30">
        <f t="shared" si="27"/>
        <v>16398064.799999999</v>
      </c>
      <c r="AC374" s="31">
        <v>1</v>
      </c>
      <c r="AD374" s="32">
        <v>16398064.800000001</v>
      </c>
      <c r="AE374" s="17">
        <v>6704627</v>
      </c>
      <c r="AF374" s="21">
        <v>42457</v>
      </c>
      <c r="AG374" s="17" t="s">
        <v>1669</v>
      </c>
      <c r="AH374" s="21">
        <v>42485</v>
      </c>
      <c r="AI374" s="33" t="s">
        <v>1670</v>
      </c>
      <c r="AJ374" s="34">
        <v>16706369.710000001</v>
      </c>
      <c r="AK374" s="35">
        <v>42482</v>
      </c>
      <c r="AL374" s="24" t="s">
        <v>56</v>
      </c>
    </row>
    <row r="375" spans="1:38" s="16" customFormat="1" ht="15" customHeight="1" x14ac:dyDescent="0.25">
      <c r="A375" s="17">
        <v>374</v>
      </c>
      <c r="B375" s="17" t="s">
        <v>38</v>
      </c>
      <c r="C375" s="17" t="s">
        <v>39</v>
      </c>
      <c r="D375" s="18" t="s">
        <v>1671</v>
      </c>
      <c r="E375" s="93" t="s">
        <v>1668</v>
      </c>
      <c r="F375" s="94" t="s">
        <v>42</v>
      </c>
      <c r="G375" s="20">
        <v>9103651115</v>
      </c>
      <c r="H375" s="19">
        <v>42466</v>
      </c>
      <c r="I375" s="19" t="s">
        <v>43</v>
      </c>
      <c r="J375" s="21" t="s">
        <v>44</v>
      </c>
      <c r="K375" s="21" t="s">
        <v>45</v>
      </c>
      <c r="L375" s="22" t="s">
        <v>213</v>
      </c>
      <c r="M375" s="22" t="s">
        <v>102</v>
      </c>
      <c r="N375" s="22" t="s">
        <v>171</v>
      </c>
      <c r="O375" s="23" t="s">
        <v>49</v>
      </c>
      <c r="P375" s="24" t="s">
        <v>252</v>
      </c>
      <c r="Q375" s="25">
        <v>38237090</v>
      </c>
      <c r="R375" s="27">
        <v>12</v>
      </c>
      <c r="S375" s="23" t="s">
        <v>51</v>
      </c>
      <c r="T375" s="23" t="s">
        <v>52</v>
      </c>
      <c r="U375" s="17">
        <v>1293</v>
      </c>
      <c r="V375" s="28">
        <f t="shared" si="28"/>
        <v>15516</v>
      </c>
      <c r="W375" s="17">
        <v>0</v>
      </c>
      <c r="X375" s="17">
        <v>500</v>
      </c>
      <c r="Y375" s="17">
        <v>0</v>
      </c>
      <c r="Z375" s="29">
        <v>0</v>
      </c>
      <c r="AA375" s="17" t="s">
        <v>53</v>
      </c>
      <c r="AB375" s="30">
        <f t="shared" si="27"/>
        <v>15016</v>
      </c>
      <c r="AC375" s="31">
        <v>66.400000000000006</v>
      </c>
      <c r="AD375" s="32">
        <v>997062.4</v>
      </c>
      <c r="AE375" s="17">
        <v>6713806</v>
      </c>
      <c r="AF375" s="21">
        <v>42457</v>
      </c>
      <c r="AG375" s="17" t="s">
        <v>1672</v>
      </c>
      <c r="AH375" s="21">
        <v>42530</v>
      </c>
      <c r="AI375" s="33" t="s">
        <v>1673</v>
      </c>
      <c r="AJ375" s="34">
        <v>15516</v>
      </c>
      <c r="AK375" s="35">
        <v>42529</v>
      </c>
      <c r="AL375" s="24" t="s">
        <v>56</v>
      </c>
    </row>
    <row r="376" spans="1:38" s="16" customFormat="1" ht="15" customHeight="1" x14ac:dyDescent="0.25">
      <c r="A376" s="17">
        <v>375</v>
      </c>
      <c r="B376" s="17" t="s">
        <v>38</v>
      </c>
      <c r="C376" s="17" t="s">
        <v>39</v>
      </c>
      <c r="D376" s="18" t="s">
        <v>1674</v>
      </c>
      <c r="E376" s="93" t="s">
        <v>1668</v>
      </c>
      <c r="F376" s="94" t="s">
        <v>42</v>
      </c>
      <c r="G376" s="20">
        <v>9103651116</v>
      </c>
      <c r="H376" s="19">
        <v>42465</v>
      </c>
      <c r="I376" s="19" t="s">
        <v>43</v>
      </c>
      <c r="J376" s="21" t="s">
        <v>44</v>
      </c>
      <c r="K376" s="21" t="s">
        <v>45</v>
      </c>
      <c r="L376" s="22" t="s">
        <v>1675</v>
      </c>
      <c r="M376" s="22" t="s">
        <v>597</v>
      </c>
      <c r="N376" s="22" t="s">
        <v>62</v>
      </c>
      <c r="O376" s="23" t="s">
        <v>63</v>
      </c>
      <c r="P376" s="24" t="s">
        <v>1676</v>
      </c>
      <c r="Q376" s="25">
        <v>38231190</v>
      </c>
      <c r="R376" s="27">
        <v>29</v>
      </c>
      <c r="S376" s="23" t="s">
        <v>51</v>
      </c>
      <c r="T376" s="23" t="s">
        <v>52</v>
      </c>
      <c r="U376" s="17">
        <v>738</v>
      </c>
      <c r="V376" s="28">
        <f t="shared" si="28"/>
        <v>21402</v>
      </c>
      <c r="W376" s="17">
        <v>7.06</v>
      </c>
      <c r="X376" s="17">
        <v>1700</v>
      </c>
      <c r="Y376" s="17">
        <v>0</v>
      </c>
      <c r="Z376" s="29">
        <v>0</v>
      </c>
      <c r="AA376" s="17" t="s">
        <v>53</v>
      </c>
      <c r="AB376" s="30">
        <f t="shared" si="27"/>
        <v>19694.939999999999</v>
      </c>
      <c r="AC376" s="31">
        <v>66.400000000000006</v>
      </c>
      <c r="AD376" s="32">
        <v>1307744.02</v>
      </c>
      <c r="AE376" s="17">
        <v>6728679</v>
      </c>
      <c r="AF376" s="21">
        <v>42458</v>
      </c>
      <c r="AG376" s="17" t="s">
        <v>1677</v>
      </c>
      <c r="AH376" s="21">
        <v>42559</v>
      </c>
      <c r="AI376" s="33" t="s">
        <v>1678</v>
      </c>
      <c r="AJ376" s="34">
        <v>21387</v>
      </c>
      <c r="AK376" s="35">
        <v>42558</v>
      </c>
      <c r="AL376" s="24" t="s">
        <v>1679</v>
      </c>
    </row>
    <row r="377" spans="1:38" s="16" customFormat="1" ht="15" customHeight="1" x14ac:dyDescent="0.25">
      <c r="A377" s="17">
        <v>376</v>
      </c>
      <c r="B377" s="17" t="s">
        <v>38</v>
      </c>
      <c r="C377" s="17" t="s">
        <v>39</v>
      </c>
      <c r="D377" s="18" t="s">
        <v>1680</v>
      </c>
      <c r="E377" s="93" t="s">
        <v>1668</v>
      </c>
      <c r="F377" s="94" t="s">
        <v>42</v>
      </c>
      <c r="G377" s="20">
        <v>9103651117</v>
      </c>
      <c r="H377" s="19">
        <v>42463</v>
      </c>
      <c r="I377" s="19" t="s">
        <v>43</v>
      </c>
      <c r="J377" s="21" t="s">
        <v>44</v>
      </c>
      <c r="K377" s="21" t="s">
        <v>45</v>
      </c>
      <c r="L377" s="22" t="s">
        <v>213</v>
      </c>
      <c r="M377" s="22" t="s">
        <v>102</v>
      </c>
      <c r="N377" s="22" t="s">
        <v>171</v>
      </c>
      <c r="O377" s="23" t="s">
        <v>49</v>
      </c>
      <c r="P377" s="24" t="s">
        <v>50</v>
      </c>
      <c r="Q377" s="25">
        <v>29051700</v>
      </c>
      <c r="R377" s="27">
        <v>24</v>
      </c>
      <c r="S377" s="23" t="s">
        <v>51</v>
      </c>
      <c r="T377" s="23" t="s">
        <v>52</v>
      </c>
      <c r="U377" s="17">
        <v>0</v>
      </c>
      <c r="V377" s="28">
        <f>(12*1371+12*1306)</f>
        <v>32124</v>
      </c>
      <c r="W377" s="17">
        <v>0</v>
      </c>
      <c r="X377" s="17">
        <v>650</v>
      </c>
      <c r="Y377" s="17">
        <v>0</v>
      </c>
      <c r="Z377" s="29">
        <v>0</v>
      </c>
      <c r="AA377" s="17" t="s">
        <v>53</v>
      </c>
      <c r="AB377" s="30">
        <f t="shared" si="27"/>
        <v>31474</v>
      </c>
      <c r="AC377" s="31">
        <v>66.400000000000006</v>
      </c>
      <c r="AD377" s="32">
        <v>2089873.6</v>
      </c>
      <c r="AE377" s="17">
        <v>6728695</v>
      </c>
      <c r="AF377" s="21">
        <v>42458</v>
      </c>
      <c r="AG377" s="17" t="s">
        <v>1681</v>
      </c>
      <c r="AH377" s="21">
        <v>42550</v>
      </c>
      <c r="AI377" s="33" t="s">
        <v>1682</v>
      </c>
      <c r="AJ377" s="34">
        <v>32114</v>
      </c>
      <c r="AK377" s="35">
        <v>42550</v>
      </c>
      <c r="AL377" s="24" t="s">
        <v>56</v>
      </c>
    </row>
    <row r="378" spans="1:38" s="16" customFormat="1" ht="15" customHeight="1" x14ac:dyDescent="0.25">
      <c r="A378" s="17">
        <v>377</v>
      </c>
      <c r="B378" s="17" t="s">
        <v>38</v>
      </c>
      <c r="C378" s="17" t="s">
        <v>39</v>
      </c>
      <c r="D378" s="18" t="s">
        <v>1683</v>
      </c>
      <c r="E378" s="93" t="s">
        <v>1668</v>
      </c>
      <c r="F378" s="94" t="s">
        <v>42</v>
      </c>
      <c r="G378" s="20">
        <v>9103651118</v>
      </c>
      <c r="H378" s="19">
        <v>42467</v>
      </c>
      <c r="I378" s="19" t="s">
        <v>43</v>
      </c>
      <c r="J378" s="21" t="s">
        <v>44</v>
      </c>
      <c r="K378" s="21" t="s">
        <v>45</v>
      </c>
      <c r="L378" s="22" t="s">
        <v>190</v>
      </c>
      <c r="M378" s="22" t="s">
        <v>191</v>
      </c>
      <c r="N378" s="22" t="s">
        <v>137</v>
      </c>
      <c r="O378" s="23" t="s">
        <v>49</v>
      </c>
      <c r="P378" s="24" t="s">
        <v>50</v>
      </c>
      <c r="Q378" s="25">
        <v>38237090</v>
      </c>
      <c r="R378" s="27">
        <v>17</v>
      </c>
      <c r="S378" s="23" t="s">
        <v>51</v>
      </c>
      <c r="T378" s="23" t="s">
        <v>52</v>
      </c>
      <c r="U378" s="17">
        <v>0</v>
      </c>
      <c r="V378" s="28">
        <f>(8.4*1330+3.6*1950)</f>
        <v>18192</v>
      </c>
      <c r="W378" s="17">
        <v>0</v>
      </c>
      <c r="X378" s="17">
        <v>500</v>
      </c>
      <c r="Y378" s="17">
        <v>0</v>
      </c>
      <c r="Z378" s="29">
        <v>0</v>
      </c>
      <c r="AA378" s="17" t="s">
        <v>53</v>
      </c>
      <c r="AB378" s="30">
        <f t="shared" si="27"/>
        <v>17692</v>
      </c>
      <c r="AC378" s="31">
        <v>66.400000000000006</v>
      </c>
      <c r="AD378" s="32">
        <v>1174746.6000000001</v>
      </c>
      <c r="AE378" s="17">
        <v>6717063</v>
      </c>
      <c r="AF378" s="21">
        <v>42457</v>
      </c>
      <c r="AG378" s="17" t="s">
        <v>1684</v>
      </c>
      <c r="AH378" s="21">
        <v>42506</v>
      </c>
      <c r="AI378" s="33" t="s">
        <v>1685</v>
      </c>
      <c r="AJ378" s="34">
        <v>18090.2</v>
      </c>
      <c r="AK378" s="35">
        <v>42503</v>
      </c>
      <c r="AL378" s="24" t="s">
        <v>56</v>
      </c>
    </row>
    <row r="379" spans="1:38" s="16" customFormat="1" ht="15" customHeight="1" x14ac:dyDescent="0.25">
      <c r="A379" s="17">
        <v>378</v>
      </c>
      <c r="B379" s="17" t="s">
        <v>38</v>
      </c>
      <c r="C379" s="17" t="s">
        <v>39</v>
      </c>
      <c r="D379" s="18" t="s">
        <v>1686</v>
      </c>
      <c r="E379" s="93" t="s">
        <v>1687</v>
      </c>
      <c r="F379" s="94" t="s">
        <v>42</v>
      </c>
      <c r="G379" s="20">
        <v>9103651119</v>
      </c>
      <c r="H379" s="19">
        <v>42464</v>
      </c>
      <c r="I379" s="19" t="s">
        <v>43</v>
      </c>
      <c r="J379" s="21" t="s">
        <v>44</v>
      </c>
      <c r="K379" s="21" t="s">
        <v>45</v>
      </c>
      <c r="L379" s="22" t="s">
        <v>120</v>
      </c>
      <c r="M379" s="22" t="s">
        <v>121</v>
      </c>
      <c r="N379" s="22" t="s">
        <v>95</v>
      </c>
      <c r="O379" s="23" t="s">
        <v>71</v>
      </c>
      <c r="P379" s="24" t="s">
        <v>1688</v>
      </c>
      <c r="Q379" s="25">
        <v>38237090</v>
      </c>
      <c r="R379" s="27">
        <v>1.8</v>
      </c>
      <c r="S379" s="23" t="s">
        <v>51</v>
      </c>
      <c r="T379" s="23" t="s">
        <v>52</v>
      </c>
      <c r="U379" s="17">
        <v>3448</v>
      </c>
      <c r="V379" s="28">
        <f t="shared" ref="V379:V386" si="29">R379*U379</f>
        <v>6206.4000000000005</v>
      </c>
      <c r="W379" s="17">
        <v>0</v>
      </c>
      <c r="X379" s="17">
        <v>0</v>
      </c>
      <c r="Y379" s="17">
        <v>0</v>
      </c>
      <c r="Z379" s="29">
        <v>0</v>
      </c>
      <c r="AA379" s="17" t="s">
        <v>53</v>
      </c>
      <c r="AB379" s="30">
        <f t="shared" si="27"/>
        <v>6206.4000000000005</v>
      </c>
      <c r="AC379" s="31">
        <v>66.400000000000006</v>
      </c>
      <c r="AD379" s="32">
        <v>412104.96000000002</v>
      </c>
      <c r="AE379" s="17">
        <v>6747462</v>
      </c>
      <c r="AF379" s="21">
        <v>42458</v>
      </c>
      <c r="AG379" s="17" t="s">
        <v>1689</v>
      </c>
      <c r="AH379" s="21">
        <v>42513</v>
      </c>
      <c r="AI379" s="33" t="s">
        <v>1690</v>
      </c>
      <c r="AJ379" s="34">
        <v>6144.4</v>
      </c>
      <c r="AK379" s="35">
        <v>42510</v>
      </c>
      <c r="AL379" s="24" t="s">
        <v>56</v>
      </c>
    </row>
    <row r="380" spans="1:38" s="16" customFormat="1" ht="15" customHeight="1" x14ac:dyDescent="0.25">
      <c r="A380" s="17">
        <v>379</v>
      </c>
      <c r="B380" s="17" t="s">
        <v>38</v>
      </c>
      <c r="C380" s="17" t="s">
        <v>39</v>
      </c>
      <c r="D380" s="18" t="s">
        <v>1691</v>
      </c>
      <c r="E380" s="93" t="s">
        <v>1687</v>
      </c>
      <c r="F380" s="94" t="s">
        <v>42</v>
      </c>
      <c r="G380" s="20">
        <v>9103651122</v>
      </c>
      <c r="H380" s="19">
        <v>42473</v>
      </c>
      <c r="I380" s="19" t="s">
        <v>43</v>
      </c>
      <c r="J380" s="21" t="s">
        <v>44</v>
      </c>
      <c r="K380" s="21" t="s">
        <v>45</v>
      </c>
      <c r="L380" s="22" t="s">
        <v>1692</v>
      </c>
      <c r="M380" s="22" t="s">
        <v>240</v>
      </c>
      <c r="N380" s="22" t="s">
        <v>70</v>
      </c>
      <c r="O380" s="23" t="s">
        <v>49</v>
      </c>
      <c r="P380" s="24" t="s">
        <v>50</v>
      </c>
      <c r="Q380" s="25">
        <v>29051700</v>
      </c>
      <c r="R380" s="27">
        <v>16</v>
      </c>
      <c r="S380" s="23" t="s">
        <v>51</v>
      </c>
      <c r="T380" s="23" t="s">
        <v>52</v>
      </c>
      <c r="U380" s="17">
        <v>1290</v>
      </c>
      <c r="V380" s="28">
        <f t="shared" si="29"/>
        <v>20640</v>
      </c>
      <c r="W380" s="17">
        <v>0</v>
      </c>
      <c r="X380" s="17">
        <v>650</v>
      </c>
      <c r="Y380" s="17">
        <v>0</v>
      </c>
      <c r="Z380" s="29">
        <v>0</v>
      </c>
      <c r="AA380" s="17" t="s">
        <v>814</v>
      </c>
      <c r="AB380" s="30">
        <f t="shared" si="27"/>
        <v>19990</v>
      </c>
      <c r="AC380" s="31">
        <v>66.400000000000006</v>
      </c>
      <c r="AD380" s="32">
        <v>1327336</v>
      </c>
      <c r="AE380" s="17">
        <v>6747429</v>
      </c>
      <c r="AF380" s="21">
        <v>42458</v>
      </c>
      <c r="AG380" s="17" t="s">
        <v>1693</v>
      </c>
      <c r="AH380" s="21">
        <v>42492</v>
      </c>
      <c r="AI380" s="33" t="s">
        <v>1694</v>
      </c>
      <c r="AJ380" s="34">
        <v>20570</v>
      </c>
      <c r="AK380" s="35">
        <v>42490</v>
      </c>
      <c r="AL380" s="24" t="s">
        <v>56</v>
      </c>
    </row>
    <row r="381" spans="1:38" s="16" customFormat="1" ht="15" customHeight="1" x14ac:dyDescent="0.25">
      <c r="A381" s="17">
        <v>380</v>
      </c>
      <c r="B381" s="17" t="s">
        <v>38</v>
      </c>
      <c r="C381" s="17" t="s">
        <v>39</v>
      </c>
      <c r="D381" s="18" t="s">
        <v>1695</v>
      </c>
      <c r="E381" s="93" t="s">
        <v>1687</v>
      </c>
      <c r="F381" s="94" t="s">
        <v>42</v>
      </c>
      <c r="G381" s="20">
        <v>9103651120</v>
      </c>
      <c r="H381" s="19">
        <v>42467</v>
      </c>
      <c r="I381" s="19" t="s">
        <v>43</v>
      </c>
      <c r="J381" s="21" t="s">
        <v>44</v>
      </c>
      <c r="K381" s="21" t="s">
        <v>45</v>
      </c>
      <c r="L381" s="22" t="s">
        <v>476</v>
      </c>
      <c r="M381" s="22" t="s">
        <v>477</v>
      </c>
      <c r="N381" s="22" t="s">
        <v>171</v>
      </c>
      <c r="O381" s="23" t="s">
        <v>49</v>
      </c>
      <c r="P381" s="24" t="s">
        <v>1688</v>
      </c>
      <c r="Q381" s="25">
        <v>38237090</v>
      </c>
      <c r="R381" s="27">
        <v>2</v>
      </c>
      <c r="S381" s="23" t="s">
        <v>51</v>
      </c>
      <c r="T381" s="23" t="s">
        <v>52</v>
      </c>
      <c r="U381" s="17">
        <v>3806</v>
      </c>
      <c r="V381" s="28">
        <f t="shared" si="29"/>
        <v>7612</v>
      </c>
      <c r="W381" s="17">
        <v>0</v>
      </c>
      <c r="X381" s="17">
        <v>75</v>
      </c>
      <c r="Y381" s="17">
        <v>0</v>
      </c>
      <c r="Z381" s="29">
        <v>0</v>
      </c>
      <c r="AA381" s="17" t="s">
        <v>175</v>
      </c>
      <c r="AB381" s="30">
        <f t="shared" si="27"/>
        <v>7537</v>
      </c>
      <c r="AC381" s="31">
        <v>66.400000000000006</v>
      </c>
      <c r="AD381" s="32">
        <v>500456.8</v>
      </c>
      <c r="AE381" s="17">
        <v>6747564</v>
      </c>
      <c r="AF381" s="21">
        <v>42458</v>
      </c>
      <c r="AG381" s="17" t="s">
        <v>1696</v>
      </c>
      <c r="AH381" s="21">
        <v>42539</v>
      </c>
      <c r="AI381" s="33" t="s">
        <v>1697</v>
      </c>
      <c r="AJ381" s="34">
        <v>7577</v>
      </c>
      <c r="AK381" s="35">
        <v>42538</v>
      </c>
      <c r="AL381" s="24" t="s">
        <v>56</v>
      </c>
    </row>
    <row r="382" spans="1:38" s="16" customFormat="1" ht="24" customHeight="1" x14ac:dyDescent="0.25">
      <c r="A382" s="17">
        <v>381</v>
      </c>
      <c r="B382" s="17" t="s">
        <v>38</v>
      </c>
      <c r="C382" s="17" t="s">
        <v>39</v>
      </c>
      <c r="D382" s="18" t="s">
        <v>1698</v>
      </c>
      <c r="E382" s="93" t="s">
        <v>1687</v>
      </c>
      <c r="F382" s="94" t="s">
        <v>42</v>
      </c>
      <c r="G382" s="20">
        <v>9103651121</v>
      </c>
      <c r="H382" s="19">
        <v>42473</v>
      </c>
      <c r="I382" s="19" t="s">
        <v>43</v>
      </c>
      <c r="J382" s="21" t="s">
        <v>44</v>
      </c>
      <c r="K382" s="21" t="s">
        <v>45</v>
      </c>
      <c r="L382" s="22" t="s">
        <v>307</v>
      </c>
      <c r="M382" s="22" t="s">
        <v>129</v>
      </c>
      <c r="N382" s="22" t="s">
        <v>95</v>
      </c>
      <c r="O382" s="23" t="s">
        <v>63</v>
      </c>
      <c r="P382" s="42" t="s">
        <v>1699</v>
      </c>
      <c r="Q382" s="25">
        <v>38237090</v>
      </c>
      <c r="R382" s="27">
        <v>16</v>
      </c>
      <c r="S382" s="23" t="s">
        <v>51</v>
      </c>
      <c r="T382" s="23" t="s">
        <v>52</v>
      </c>
      <c r="U382" s="17">
        <v>1290</v>
      </c>
      <c r="V382" s="28">
        <f t="shared" si="29"/>
        <v>20640</v>
      </c>
      <c r="W382" s="17">
        <v>6.81</v>
      </c>
      <c r="X382" s="17">
        <v>550</v>
      </c>
      <c r="Y382" s="17">
        <v>0</v>
      </c>
      <c r="Z382" s="29">
        <v>0</v>
      </c>
      <c r="AA382" s="17" t="s">
        <v>175</v>
      </c>
      <c r="AB382" s="30">
        <f t="shared" si="27"/>
        <v>20083.189999999999</v>
      </c>
      <c r="AC382" s="31">
        <v>66.400000000000006</v>
      </c>
      <c r="AD382" s="32">
        <v>1333523.82</v>
      </c>
      <c r="AE382" s="17">
        <v>6747555</v>
      </c>
      <c r="AF382" s="21">
        <v>42458</v>
      </c>
      <c r="AG382" s="17" t="s">
        <v>1700</v>
      </c>
      <c r="AH382" s="21">
        <v>42628</v>
      </c>
      <c r="AI382" s="33" t="s">
        <v>1701</v>
      </c>
      <c r="AJ382" s="34">
        <v>20640</v>
      </c>
      <c r="AK382" s="35">
        <v>42627</v>
      </c>
      <c r="AL382" s="24" t="s">
        <v>56</v>
      </c>
    </row>
    <row r="383" spans="1:38" s="16" customFormat="1" ht="24" customHeight="1" x14ac:dyDescent="0.25">
      <c r="A383" s="17">
        <v>382</v>
      </c>
      <c r="B383" s="17" t="s">
        <v>38</v>
      </c>
      <c r="C383" s="17" t="s">
        <v>39</v>
      </c>
      <c r="D383" s="18" t="s">
        <v>1702</v>
      </c>
      <c r="E383" s="93" t="s">
        <v>1687</v>
      </c>
      <c r="F383" s="94" t="s">
        <v>42</v>
      </c>
      <c r="G383" s="20">
        <v>9103651121</v>
      </c>
      <c r="H383" s="19">
        <v>42473</v>
      </c>
      <c r="I383" s="19" t="s">
        <v>43</v>
      </c>
      <c r="J383" s="21" t="s">
        <v>44</v>
      </c>
      <c r="K383" s="21" t="s">
        <v>45</v>
      </c>
      <c r="L383" s="22" t="s">
        <v>307</v>
      </c>
      <c r="M383" s="22" t="s">
        <v>129</v>
      </c>
      <c r="N383" s="22" t="s">
        <v>95</v>
      </c>
      <c r="O383" s="23" t="s">
        <v>63</v>
      </c>
      <c r="P383" s="42" t="s">
        <v>1699</v>
      </c>
      <c r="Q383" s="25">
        <v>38237090</v>
      </c>
      <c r="R383" s="27">
        <v>16</v>
      </c>
      <c r="S383" s="23" t="s">
        <v>51</v>
      </c>
      <c r="T383" s="23" t="s">
        <v>52</v>
      </c>
      <c r="U383" s="17">
        <v>1290</v>
      </c>
      <c r="V383" s="28">
        <f t="shared" si="29"/>
        <v>20640</v>
      </c>
      <c r="W383" s="17">
        <v>6.81</v>
      </c>
      <c r="X383" s="17">
        <v>550</v>
      </c>
      <c r="Y383" s="17">
        <v>0</v>
      </c>
      <c r="Z383" s="29">
        <v>0</v>
      </c>
      <c r="AA383" s="17" t="s">
        <v>53</v>
      </c>
      <c r="AB383" s="30">
        <f t="shared" si="27"/>
        <v>20083.189999999999</v>
      </c>
      <c r="AC383" s="31">
        <v>66.400000000000006</v>
      </c>
      <c r="AD383" s="32">
        <v>1333523.82</v>
      </c>
      <c r="AE383" s="17">
        <v>6750662</v>
      </c>
      <c r="AF383" s="21">
        <v>42458</v>
      </c>
      <c r="AG383" s="17" t="s">
        <v>1703</v>
      </c>
      <c r="AH383" s="21">
        <v>42628</v>
      </c>
      <c r="AI383" s="33" t="s">
        <v>1701</v>
      </c>
      <c r="AJ383" s="34">
        <v>20640</v>
      </c>
      <c r="AK383" s="35">
        <v>42627</v>
      </c>
      <c r="AL383" s="24" t="s">
        <v>56</v>
      </c>
    </row>
    <row r="384" spans="1:38" s="16" customFormat="1" ht="15" customHeight="1" x14ac:dyDescent="0.25">
      <c r="A384" s="17">
        <v>383</v>
      </c>
      <c r="B384" s="17" t="s">
        <v>38</v>
      </c>
      <c r="C384" s="17" t="s">
        <v>39</v>
      </c>
      <c r="D384" s="18" t="s">
        <v>1704</v>
      </c>
      <c r="E384" s="93" t="s">
        <v>1705</v>
      </c>
      <c r="F384" s="94" t="s">
        <v>42</v>
      </c>
      <c r="G384" s="20">
        <v>9103651123</v>
      </c>
      <c r="H384" s="19">
        <v>42465</v>
      </c>
      <c r="I384" s="19" t="s">
        <v>43</v>
      </c>
      <c r="J384" s="21" t="s">
        <v>44</v>
      </c>
      <c r="K384" s="21" t="s">
        <v>45</v>
      </c>
      <c r="L384" s="22" t="s">
        <v>60</v>
      </c>
      <c r="M384" s="22" t="s">
        <v>61</v>
      </c>
      <c r="N384" s="95" t="s">
        <v>1706</v>
      </c>
      <c r="O384" s="23" t="s">
        <v>63</v>
      </c>
      <c r="P384" s="96" t="s">
        <v>1707</v>
      </c>
      <c r="Q384" s="25">
        <v>29051700</v>
      </c>
      <c r="R384" s="27">
        <v>18.11</v>
      </c>
      <c r="S384" s="23" t="s">
        <v>51</v>
      </c>
      <c r="T384" s="23" t="s">
        <v>52</v>
      </c>
      <c r="U384" s="17">
        <v>1820</v>
      </c>
      <c r="V384" s="28">
        <f t="shared" si="29"/>
        <v>32960.199999999997</v>
      </c>
      <c r="W384" s="17">
        <v>10.88</v>
      </c>
      <c r="X384" s="17">
        <v>3400</v>
      </c>
      <c r="Y384" s="17">
        <v>0</v>
      </c>
      <c r="Z384" s="29">
        <v>0</v>
      </c>
      <c r="AA384" s="17" t="s">
        <v>53</v>
      </c>
      <c r="AB384" s="30">
        <f t="shared" si="27"/>
        <v>29549.32</v>
      </c>
      <c r="AC384" s="31">
        <v>66.400000000000006</v>
      </c>
      <c r="AD384" s="45">
        <v>1962074.85</v>
      </c>
      <c r="AE384" s="97">
        <v>6772996</v>
      </c>
      <c r="AF384" s="98">
        <v>42459</v>
      </c>
      <c r="AG384" s="99" t="s">
        <v>1708</v>
      </c>
      <c r="AH384" s="98">
        <v>42485</v>
      </c>
      <c r="AI384" s="57" t="s">
        <v>1709</v>
      </c>
      <c r="AJ384" s="34">
        <v>32960.199999999997</v>
      </c>
      <c r="AK384" s="100">
        <v>42482</v>
      </c>
      <c r="AL384" s="24" t="s">
        <v>56</v>
      </c>
    </row>
    <row r="385" spans="1:38" s="16" customFormat="1" ht="24" customHeight="1" x14ac:dyDescent="0.25">
      <c r="A385" s="17">
        <v>384</v>
      </c>
      <c r="B385" s="17" t="s">
        <v>38</v>
      </c>
      <c r="C385" s="17" t="s">
        <v>39</v>
      </c>
      <c r="D385" s="18" t="s">
        <v>1710</v>
      </c>
      <c r="E385" s="93" t="s">
        <v>1705</v>
      </c>
      <c r="F385" s="94" t="s">
        <v>42</v>
      </c>
      <c r="G385" s="20">
        <v>9103651124</v>
      </c>
      <c r="H385" s="19">
        <v>42465</v>
      </c>
      <c r="I385" s="19" t="s">
        <v>43</v>
      </c>
      <c r="J385" s="21" t="s">
        <v>44</v>
      </c>
      <c r="K385" s="21" t="s">
        <v>45</v>
      </c>
      <c r="L385" s="22" t="s">
        <v>60</v>
      </c>
      <c r="M385" s="22" t="s">
        <v>61</v>
      </c>
      <c r="N385" s="95" t="s">
        <v>1706</v>
      </c>
      <c r="O385" s="23" t="s">
        <v>63</v>
      </c>
      <c r="P385" s="42" t="s">
        <v>1699</v>
      </c>
      <c r="Q385" s="25">
        <v>38237090</v>
      </c>
      <c r="R385" s="27">
        <v>18.5</v>
      </c>
      <c r="S385" s="23" t="s">
        <v>51</v>
      </c>
      <c r="T385" s="23" t="s">
        <v>52</v>
      </c>
      <c r="U385" s="17">
        <v>1394</v>
      </c>
      <c r="V385" s="28">
        <f t="shared" si="29"/>
        <v>25789</v>
      </c>
      <c r="W385" s="17">
        <v>8.51</v>
      </c>
      <c r="X385" s="17">
        <v>3400</v>
      </c>
      <c r="Y385" s="17">
        <v>0</v>
      </c>
      <c r="Z385" s="29">
        <v>0</v>
      </c>
      <c r="AA385" s="17" t="s">
        <v>53</v>
      </c>
      <c r="AB385" s="30">
        <f t="shared" si="27"/>
        <v>22380.49</v>
      </c>
      <c r="AC385" s="31">
        <v>66.400000000000006</v>
      </c>
      <c r="AD385" s="45">
        <v>1486064.54</v>
      </c>
      <c r="AE385" s="97">
        <v>6772945</v>
      </c>
      <c r="AF385" s="98">
        <v>42459</v>
      </c>
      <c r="AG385" s="99" t="s">
        <v>1711</v>
      </c>
      <c r="AH385" s="98">
        <v>42485</v>
      </c>
      <c r="AI385" s="57" t="s">
        <v>1712</v>
      </c>
      <c r="AJ385" s="101">
        <v>25754</v>
      </c>
      <c r="AK385" s="100">
        <v>42482</v>
      </c>
      <c r="AL385" s="24" t="s">
        <v>56</v>
      </c>
    </row>
    <row r="386" spans="1:38" s="16" customFormat="1" ht="15" customHeight="1" x14ac:dyDescent="0.25">
      <c r="A386" s="17">
        <v>385</v>
      </c>
      <c r="B386" s="17" t="s">
        <v>38</v>
      </c>
      <c r="C386" s="17" t="s">
        <v>39</v>
      </c>
      <c r="D386" s="18" t="s">
        <v>1713</v>
      </c>
      <c r="E386" s="93" t="s">
        <v>1705</v>
      </c>
      <c r="F386" s="94" t="s">
        <v>42</v>
      </c>
      <c r="G386" s="20">
        <v>9103651125</v>
      </c>
      <c r="H386" s="19">
        <v>42466</v>
      </c>
      <c r="I386" s="19" t="s">
        <v>43</v>
      </c>
      <c r="J386" s="21" t="s">
        <v>44</v>
      </c>
      <c r="K386" s="21" t="s">
        <v>45</v>
      </c>
      <c r="L386" s="22" t="s">
        <v>86</v>
      </c>
      <c r="M386" s="22" t="s">
        <v>87</v>
      </c>
      <c r="N386" s="22" t="s">
        <v>88</v>
      </c>
      <c r="O386" s="23" t="s">
        <v>63</v>
      </c>
      <c r="P386" s="24" t="s">
        <v>256</v>
      </c>
      <c r="Q386" s="25">
        <v>38231200</v>
      </c>
      <c r="R386" s="27">
        <v>19.510000000000002</v>
      </c>
      <c r="S386" s="23" t="s">
        <v>51</v>
      </c>
      <c r="T386" s="23" t="s">
        <v>52</v>
      </c>
      <c r="U386" s="17">
        <v>710</v>
      </c>
      <c r="V386" s="28">
        <f t="shared" si="29"/>
        <v>13852.1</v>
      </c>
      <c r="W386" s="17">
        <v>4.57</v>
      </c>
      <c r="X386" s="17">
        <v>450</v>
      </c>
      <c r="Y386" s="17">
        <v>0</v>
      </c>
      <c r="Z386" s="29">
        <v>156.08000000000001</v>
      </c>
      <c r="AA386" s="17" t="s">
        <v>53</v>
      </c>
      <c r="AB386" s="30">
        <f t="shared" si="27"/>
        <v>13397.53</v>
      </c>
      <c r="AC386" s="31">
        <v>66.400000000000006</v>
      </c>
      <c r="AD386" s="45">
        <v>889595.99</v>
      </c>
      <c r="AE386" s="97">
        <v>6772941</v>
      </c>
      <c r="AF386" s="98">
        <v>42459</v>
      </c>
      <c r="AG386" s="99" t="s">
        <v>1714</v>
      </c>
      <c r="AH386" s="98">
        <v>42489</v>
      </c>
      <c r="AI386" s="57" t="s">
        <v>1715</v>
      </c>
      <c r="AJ386" s="101">
        <v>13689.1</v>
      </c>
      <c r="AK386" s="100">
        <v>42488</v>
      </c>
      <c r="AL386" s="24" t="s">
        <v>56</v>
      </c>
    </row>
    <row r="387" spans="1:38" s="16" customFormat="1" ht="15" customHeight="1" x14ac:dyDescent="0.25">
      <c r="A387" s="17">
        <v>386</v>
      </c>
      <c r="B387" s="17" t="s">
        <v>38</v>
      </c>
      <c r="C387" s="17" t="s">
        <v>39</v>
      </c>
      <c r="D387" s="18" t="s">
        <v>1716</v>
      </c>
      <c r="E387" s="93" t="s">
        <v>1705</v>
      </c>
      <c r="F387" s="94" t="s">
        <v>42</v>
      </c>
      <c r="G387" s="20">
        <v>9103651126</v>
      </c>
      <c r="H387" s="19">
        <v>42463</v>
      </c>
      <c r="I387" s="19" t="s">
        <v>43</v>
      </c>
      <c r="J387" s="21" t="s">
        <v>44</v>
      </c>
      <c r="K387" s="21" t="s">
        <v>45</v>
      </c>
      <c r="L387" s="22" t="s">
        <v>845</v>
      </c>
      <c r="M387" s="22" t="s">
        <v>419</v>
      </c>
      <c r="N387" s="22" t="s">
        <v>95</v>
      </c>
      <c r="O387" s="23" t="s">
        <v>49</v>
      </c>
      <c r="P387" s="96" t="s">
        <v>1707</v>
      </c>
      <c r="Q387" s="25">
        <v>29051700</v>
      </c>
      <c r="R387" s="27">
        <v>22</v>
      </c>
      <c r="S387" s="23" t="s">
        <v>51</v>
      </c>
      <c r="T387" s="23" t="s">
        <v>52</v>
      </c>
      <c r="U387" s="17">
        <v>0</v>
      </c>
      <c r="V387" s="28">
        <f>(11*1330+11*1300)</f>
        <v>28930</v>
      </c>
      <c r="W387" s="17">
        <v>0</v>
      </c>
      <c r="X387" s="17">
        <v>190</v>
      </c>
      <c r="Y387" s="17">
        <v>0</v>
      </c>
      <c r="Z387" s="29">
        <v>0</v>
      </c>
      <c r="AA387" s="17" t="s">
        <v>53</v>
      </c>
      <c r="AB387" s="30">
        <f t="shared" si="27"/>
        <v>28740</v>
      </c>
      <c r="AC387" s="31">
        <v>66.400000000000006</v>
      </c>
      <c r="AD387" s="45">
        <v>1908336</v>
      </c>
      <c r="AE387" s="97">
        <v>6773003</v>
      </c>
      <c r="AF387" s="98">
        <v>42459</v>
      </c>
      <c r="AG387" s="99" t="s">
        <v>1717</v>
      </c>
      <c r="AH387" s="98">
        <v>42490</v>
      </c>
      <c r="AI387" s="57" t="s">
        <v>1718</v>
      </c>
      <c r="AJ387" s="101">
        <v>28930</v>
      </c>
      <c r="AK387" s="100">
        <v>42489</v>
      </c>
      <c r="AL387" s="24" t="s">
        <v>56</v>
      </c>
    </row>
    <row r="388" spans="1:38" s="16" customFormat="1" ht="48" customHeight="1" x14ac:dyDescent="0.25">
      <c r="A388" s="17">
        <v>387</v>
      </c>
      <c r="B388" s="17" t="s">
        <v>38</v>
      </c>
      <c r="C388" s="17" t="s">
        <v>39</v>
      </c>
      <c r="D388" s="18" t="s">
        <v>1719</v>
      </c>
      <c r="E388" s="93" t="s">
        <v>1705</v>
      </c>
      <c r="F388" s="94" t="s">
        <v>42</v>
      </c>
      <c r="G388" s="20">
        <v>9103651127</v>
      </c>
      <c r="H388" s="19">
        <v>42463</v>
      </c>
      <c r="I388" s="19" t="s">
        <v>43</v>
      </c>
      <c r="J388" s="21" t="s">
        <v>44</v>
      </c>
      <c r="K388" s="21" t="s">
        <v>45</v>
      </c>
      <c r="L388" s="22" t="s">
        <v>1720</v>
      </c>
      <c r="M388" s="22" t="s">
        <v>1721</v>
      </c>
      <c r="N388" s="95" t="s">
        <v>488</v>
      </c>
      <c r="O388" s="23" t="s">
        <v>63</v>
      </c>
      <c r="P388" s="42" t="s">
        <v>404</v>
      </c>
      <c r="Q388" s="25">
        <v>29051700</v>
      </c>
      <c r="R388" s="27">
        <v>12</v>
      </c>
      <c r="S388" s="23" t="s">
        <v>51</v>
      </c>
      <c r="T388" s="23" t="s">
        <v>52</v>
      </c>
      <c r="U388" s="17">
        <v>0</v>
      </c>
      <c r="V388" s="28">
        <f>(2.4*1280+7.8*1245+1.8*1270)</f>
        <v>15069</v>
      </c>
      <c r="W388" s="17">
        <v>4.97</v>
      </c>
      <c r="X388" s="17">
        <v>360</v>
      </c>
      <c r="Y388" s="17">
        <v>0</v>
      </c>
      <c r="Z388" s="29">
        <v>0</v>
      </c>
      <c r="AA388" s="17" t="s">
        <v>53</v>
      </c>
      <c r="AB388" s="30">
        <f t="shared" si="27"/>
        <v>14704.03</v>
      </c>
      <c r="AC388" s="31">
        <v>66.400000000000006</v>
      </c>
      <c r="AD388" s="45">
        <v>976347.59</v>
      </c>
      <c r="AE388" s="97">
        <v>6774494</v>
      </c>
      <c r="AF388" s="98">
        <v>42459</v>
      </c>
      <c r="AG388" s="99" t="s">
        <v>1722</v>
      </c>
      <c r="AH388" s="98">
        <v>42493</v>
      </c>
      <c r="AI388" s="57" t="s">
        <v>1723</v>
      </c>
      <c r="AJ388" s="101">
        <v>15049</v>
      </c>
      <c r="AK388" s="100">
        <v>42492</v>
      </c>
      <c r="AL388" s="24" t="s">
        <v>56</v>
      </c>
    </row>
    <row r="389" spans="1:38" s="16" customFormat="1" ht="15" customHeight="1" x14ac:dyDescent="0.25">
      <c r="A389" s="17">
        <v>388</v>
      </c>
      <c r="B389" s="17" t="s">
        <v>38</v>
      </c>
      <c r="C389" s="17" t="s">
        <v>39</v>
      </c>
      <c r="D389" s="18" t="s">
        <v>1724</v>
      </c>
      <c r="E389" s="93" t="s">
        <v>1705</v>
      </c>
      <c r="F389" s="94" t="s">
        <v>42</v>
      </c>
      <c r="G389" s="20">
        <v>9103651128</v>
      </c>
      <c r="H389" s="19">
        <v>42463</v>
      </c>
      <c r="I389" s="19" t="s">
        <v>43</v>
      </c>
      <c r="J389" s="21" t="s">
        <v>44</v>
      </c>
      <c r="K389" s="21" t="s">
        <v>45</v>
      </c>
      <c r="L389" s="22" t="s">
        <v>60</v>
      </c>
      <c r="M389" s="22" t="s">
        <v>61</v>
      </c>
      <c r="N389" s="22" t="s">
        <v>62</v>
      </c>
      <c r="O389" s="23" t="s">
        <v>63</v>
      </c>
      <c r="P389" s="96" t="s">
        <v>1707</v>
      </c>
      <c r="Q389" s="25">
        <v>29051700</v>
      </c>
      <c r="R389" s="27">
        <v>45</v>
      </c>
      <c r="S389" s="23" t="s">
        <v>51</v>
      </c>
      <c r="T389" s="23" t="s">
        <v>52</v>
      </c>
      <c r="U389" s="17">
        <v>1326</v>
      </c>
      <c r="V389" s="28">
        <f t="shared" ref="V389:V394" si="30">R389*U389</f>
        <v>59670</v>
      </c>
      <c r="W389" s="17"/>
      <c r="X389" s="17"/>
      <c r="Y389" s="17"/>
      <c r="Z389" s="29"/>
      <c r="AA389" s="17" t="s">
        <v>175</v>
      </c>
      <c r="AB389" s="30">
        <f t="shared" si="27"/>
        <v>59670</v>
      </c>
      <c r="AC389" s="31">
        <v>66.400000000000006</v>
      </c>
      <c r="AD389" s="45">
        <v>3655340.58</v>
      </c>
      <c r="AE389" s="17">
        <v>6774462</v>
      </c>
      <c r="AF389" s="21">
        <v>42459</v>
      </c>
      <c r="AG389" s="99" t="s">
        <v>1725</v>
      </c>
      <c r="AH389" s="98">
        <v>42485</v>
      </c>
      <c r="AI389" s="57" t="s">
        <v>1726</v>
      </c>
      <c r="AJ389" s="101">
        <v>59670</v>
      </c>
      <c r="AK389" s="100">
        <v>42482</v>
      </c>
      <c r="AL389" s="24" t="s">
        <v>56</v>
      </c>
    </row>
    <row r="390" spans="1:38" s="16" customFormat="1" ht="15" customHeight="1" x14ac:dyDescent="0.25">
      <c r="A390" s="17">
        <v>389</v>
      </c>
      <c r="B390" s="17" t="s">
        <v>38</v>
      </c>
      <c r="C390" s="17" t="s">
        <v>39</v>
      </c>
      <c r="D390" s="18" t="s">
        <v>1727</v>
      </c>
      <c r="E390" s="21" t="s">
        <v>780</v>
      </c>
      <c r="F390" s="19" t="s">
        <v>410</v>
      </c>
      <c r="G390" s="102" t="s">
        <v>1728</v>
      </c>
      <c r="H390" s="19">
        <v>42520</v>
      </c>
      <c r="I390" s="19" t="s">
        <v>59</v>
      </c>
      <c r="J390" s="21" t="s">
        <v>1566</v>
      </c>
      <c r="K390" s="21" t="s">
        <v>1729</v>
      </c>
      <c r="L390" s="22" t="s">
        <v>60</v>
      </c>
      <c r="M390" s="22" t="s">
        <v>61</v>
      </c>
      <c r="N390" s="22" t="s">
        <v>722</v>
      </c>
      <c r="O390" s="23" t="s">
        <v>63</v>
      </c>
      <c r="P390" s="24"/>
      <c r="Q390" s="25">
        <v>38237090</v>
      </c>
      <c r="R390" s="27">
        <v>1002.1</v>
      </c>
      <c r="S390" s="23" t="s">
        <v>51</v>
      </c>
      <c r="T390" s="23" t="s">
        <v>52</v>
      </c>
      <c r="U390" s="17">
        <v>1425</v>
      </c>
      <c r="V390" s="28">
        <f t="shared" si="30"/>
        <v>1427992.5</v>
      </c>
      <c r="W390" s="17"/>
      <c r="X390" s="17"/>
      <c r="Y390" s="17"/>
      <c r="Z390" s="29"/>
      <c r="AA390" s="17" t="s">
        <v>53</v>
      </c>
      <c r="AB390" s="30">
        <f t="shared" si="27"/>
        <v>1427992.5</v>
      </c>
      <c r="AC390" s="31">
        <v>67.329800000000006</v>
      </c>
      <c r="AD390" s="32"/>
      <c r="AE390" s="24">
        <v>7844643</v>
      </c>
      <c r="AF390" s="68">
        <v>42514</v>
      </c>
      <c r="AG390" s="17" t="s">
        <v>1730</v>
      </c>
      <c r="AH390" s="21">
        <v>42536</v>
      </c>
      <c r="AI390" s="33" t="s">
        <v>1731</v>
      </c>
      <c r="AJ390" s="34">
        <v>1424965</v>
      </c>
      <c r="AK390" s="35">
        <v>42535</v>
      </c>
      <c r="AL390" s="24" t="s">
        <v>56</v>
      </c>
    </row>
    <row r="391" spans="1:38" s="16" customFormat="1" ht="25.5" customHeight="1" x14ac:dyDescent="0.25">
      <c r="A391" s="17">
        <v>390</v>
      </c>
      <c r="B391" s="17" t="s">
        <v>38</v>
      </c>
      <c r="C391" s="17" t="s">
        <v>39</v>
      </c>
      <c r="D391" s="18" t="s">
        <v>1732</v>
      </c>
      <c r="E391" s="19">
        <v>42580</v>
      </c>
      <c r="F391" s="19" t="s">
        <v>1304</v>
      </c>
      <c r="G391" s="20">
        <v>9103750323</v>
      </c>
      <c r="H391" s="19"/>
      <c r="I391" s="19" t="s">
        <v>59</v>
      </c>
      <c r="J391" s="21" t="s">
        <v>44</v>
      </c>
      <c r="K391" s="21" t="s">
        <v>45</v>
      </c>
      <c r="L391" s="22" t="s">
        <v>1338</v>
      </c>
      <c r="M391" s="22" t="s">
        <v>477</v>
      </c>
      <c r="N391" s="22" t="s">
        <v>171</v>
      </c>
      <c r="O391" s="23" t="s">
        <v>63</v>
      </c>
      <c r="P391" s="103" t="s">
        <v>573</v>
      </c>
      <c r="Q391" s="25">
        <v>38237090</v>
      </c>
      <c r="R391" s="27">
        <v>2</v>
      </c>
      <c r="S391" s="23" t="s">
        <v>51</v>
      </c>
      <c r="T391" s="23" t="s">
        <v>52</v>
      </c>
      <c r="U391" s="17">
        <v>3985</v>
      </c>
      <c r="V391" s="28">
        <f t="shared" si="30"/>
        <v>7970</v>
      </c>
      <c r="W391" s="17">
        <v>2.63</v>
      </c>
      <c r="X391" s="17">
        <v>50</v>
      </c>
      <c r="Y391" s="17">
        <v>0</v>
      </c>
      <c r="Z391" s="29">
        <v>0</v>
      </c>
      <c r="AA391" s="17" t="s">
        <v>53</v>
      </c>
      <c r="AB391" s="30">
        <f t="shared" si="27"/>
        <v>7917.37</v>
      </c>
      <c r="AC391" s="31">
        <v>66.45</v>
      </c>
      <c r="AD391" s="32">
        <v>526109.24</v>
      </c>
      <c r="AE391" s="41">
        <v>9153429</v>
      </c>
      <c r="AF391" s="21" t="s">
        <v>1651</v>
      </c>
      <c r="AG391" s="17" t="s">
        <v>1733</v>
      </c>
      <c r="AH391" s="21">
        <v>42738</v>
      </c>
      <c r="AI391" s="21" t="s">
        <v>1734</v>
      </c>
      <c r="AJ391" s="29">
        <v>7970</v>
      </c>
      <c r="AK391" s="21">
        <v>42663</v>
      </c>
      <c r="AL391" s="24" t="s">
        <v>56</v>
      </c>
    </row>
    <row r="392" spans="1:38" s="16" customFormat="1" ht="25.5" customHeight="1" x14ac:dyDescent="0.25">
      <c r="A392" s="17">
        <v>391</v>
      </c>
      <c r="B392" s="17" t="s">
        <v>38</v>
      </c>
      <c r="C392" s="17" t="s">
        <v>39</v>
      </c>
      <c r="D392" s="18" t="s">
        <v>1735</v>
      </c>
      <c r="E392" s="19">
        <v>42581</v>
      </c>
      <c r="F392" s="19" t="s">
        <v>1304</v>
      </c>
      <c r="G392" s="20" t="s">
        <v>1655</v>
      </c>
      <c r="H392" s="19"/>
      <c r="I392" s="19" t="s">
        <v>59</v>
      </c>
      <c r="J392" s="21" t="s">
        <v>44</v>
      </c>
      <c r="K392" s="21" t="s">
        <v>45</v>
      </c>
      <c r="L392" s="22" t="s">
        <v>60</v>
      </c>
      <c r="M392" s="22" t="s">
        <v>61</v>
      </c>
      <c r="N392" s="22" t="s">
        <v>62</v>
      </c>
      <c r="O392" s="23" t="s">
        <v>63</v>
      </c>
      <c r="P392" s="103" t="s">
        <v>1315</v>
      </c>
      <c r="Q392" s="25">
        <v>38237090</v>
      </c>
      <c r="R392" s="27">
        <v>19.844999999999999</v>
      </c>
      <c r="S392" s="23" t="s">
        <v>51</v>
      </c>
      <c r="T392" s="23" t="s">
        <v>52</v>
      </c>
      <c r="U392" s="17">
        <v>1415</v>
      </c>
      <c r="V392" s="28">
        <f t="shared" si="30"/>
        <v>28080.674999999999</v>
      </c>
      <c r="W392" s="17">
        <v>9.27</v>
      </c>
      <c r="X392" s="17">
        <v>950</v>
      </c>
      <c r="Y392" s="17">
        <v>0</v>
      </c>
      <c r="Z392" s="29">
        <v>0</v>
      </c>
      <c r="AA392" s="17" t="s">
        <v>53</v>
      </c>
      <c r="AB392" s="30">
        <f t="shared" si="27"/>
        <v>27121.404999999999</v>
      </c>
      <c r="AC392" s="31">
        <v>66.55</v>
      </c>
      <c r="AD392" s="32">
        <v>1802217.69</v>
      </c>
      <c r="AE392" s="17">
        <v>9164682</v>
      </c>
      <c r="AF392" s="21" t="s">
        <v>1736</v>
      </c>
      <c r="AG392" s="17" t="s">
        <v>1353</v>
      </c>
      <c r="AH392" s="21"/>
      <c r="AI392" s="104" t="s">
        <v>1657</v>
      </c>
      <c r="AJ392" s="34"/>
      <c r="AK392" s="35"/>
      <c r="AL392" s="24" t="s">
        <v>1737</v>
      </c>
    </row>
    <row r="393" spans="1:38" s="16" customFormat="1" ht="20.25" customHeight="1" x14ac:dyDescent="0.25">
      <c r="A393" s="17">
        <v>392</v>
      </c>
      <c r="B393" s="17" t="s">
        <v>38</v>
      </c>
      <c r="C393" s="17" t="s">
        <v>39</v>
      </c>
      <c r="D393" s="18" t="s">
        <v>1738</v>
      </c>
      <c r="E393" s="19">
        <v>42581</v>
      </c>
      <c r="F393" s="19" t="s">
        <v>1304</v>
      </c>
      <c r="G393" s="20" t="s">
        <v>1739</v>
      </c>
      <c r="H393" s="19"/>
      <c r="I393" s="19" t="s">
        <v>59</v>
      </c>
      <c r="J393" s="21" t="s">
        <v>44</v>
      </c>
      <c r="K393" s="21" t="s">
        <v>45</v>
      </c>
      <c r="L393" s="22" t="s">
        <v>845</v>
      </c>
      <c r="M393" s="22" t="s">
        <v>419</v>
      </c>
      <c r="N393" s="22" t="s">
        <v>95</v>
      </c>
      <c r="O393" s="23" t="s">
        <v>49</v>
      </c>
      <c r="P393" s="103" t="s">
        <v>1740</v>
      </c>
      <c r="Q393" s="25">
        <v>29159090</v>
      </c>
      <c r="R393" s="27">
        <v>20</v>
      </c>
      <c r="S393" s="23" t="s">
        <v>51</v>
      </c>
      <c r="T393" s="23" t="s">
        <v>52</v>
      </c>
      <c r="U393" s="17">
        <v>4050</v>
      </c>
      <c r="V393" s="28">
        <f t="shared" si="30"/>
        <v>81000</v>
      </c>
      <c r="W393" s="17">
        <v>50</v>
      </c>
      <c r="X393" s="17">
        <v>810</v>
      </c>
      <c r="Y393" s="17">
        <v>0</v>
      </c>
      <c r="Z393" s="29">
        <v>0</v>
      </c>
      <c r="AA393" s="17" t="s">
        <v>53</v>
      </c>
      <c r="AB393" s="30">
        <f t="shared" si="27"/>
        <v>80140</v>
      </c>
      <c r="AC393" s="31">
        <v>66.45</v>
      </c>
      <c r="AD393" s="32">
        <v>5379127.5</v>
      </c>
      <c r="AE393" s="17">
        <v>9173323</v>
      </c>
      <c r="AF393" s="21" t="s">
        <v>1736</v>
      </c>
      <c r="AG393" s="65" t="s">
        <v>1741</v>
      </c>
      <c r="AH393" s="57">
        <v>42800</v>
      </c>
      <c r="AI393" s="104" t="s">
        <v>1742</v>
      </c>
      <c r="AJ393" s="34">
        <v>81000</v>
      </c>
      <c r="AK393" s="57">
        <v>42620</v>
      </c>
      <c r="AL393" s="24" t="s">
        <v>1737</v>
      </c>
    </row>
    <row r="394" spans="1:38" s="16" customFormat="1" ht="25.5" customHeight="1" x14ac:dyDescent="0.25">
      <c r="A394" s="17">
        <v>393</v>
      </c>
      <c r="B394" s="17" t="s">
        <v>38</v>
      </c>
      <c r="C394" s="17" t="s">
        <v>39</v>
      </c>
      <c r="D394" s="18" t="s">
        <v>1743</v>
      </c>
      <c r="E394" s="19">
        <v>42583</v>
      </c>
      <c r="F394" s="19" t="s">
        <v>1435</v>
      </c>
      <c r="G394" s="20" t="s">
        <v>1739</v>
      </c>
      <c r="H394" s="19"/>
      <c r="I394" s="19" t="s">
        <v>59</v>
      </c>
      <c r="J394" s="21" t="s">
        <v>44</v>
      </c>
      <c r="K394" s="21" t="s">
        <v>45</v>
      </c>
      <c r="L394" s="22" t="s">
        <v>845</v>
      </c>
      <c r="M394" s="22" t="s">
        <v>419</v>
      </c>
      <c r="N394" s="22" t="s">
        <v>95</v>
      </c>
      <c r="O394" s="23" t="s">
        <v>49</v>
      </c>
      <c r="P394" s="103" t="s">
        <v>1744</v>
      </c>
      <c r="Q394" s="25">
        <v>29159090</v>
      </c>
      <c r="R394" s="27">
        <v>40</v>
      </c>
      <c r="S394" s="23" t="s">
        <v>51</v>
      </c>
      <c r="T394" s="23" t="s">
        <v>52</v>
      </c>
      <c r="U394" s="17">
        <v>4050</v>
      </c>
      <c r="V394" s="28">
        <f t="shared" si="30"/>
        <v>162000</v>
      </c>
      <c r="W394" s="17">
        <v>100</v>
      </c>
      <c r="X394" s="17">
        <v>1620</v>
      </c>
      <c r="Y394" s="17">
        <v>0</v>
      </c>
      <c r="Z394" s="29">
        <v>0</v>
      </c>
      <c r="AA394" s="17" t="s">
        <v>53</v>
      </c>
      <c r="AB394" s="30">
        <f t="shared" si="27"/>
        <v>160280</v>
      </c>
      <c r="AC394" s="31">
        <v>66.45</v>
      </c>
      <c r="AD394" s="52">
        <v>10650606</v>
      </c>
      <c r="AE394" s="17">
        <v>9196339</v>
      </c>
      <c r="AF394" s="21">
        <v>42583</v>
      </c>
      <c r="AG394" s="17" t="s">
        <v>1745</v>
      </c>
      <c r="AH394" s="21">
        <v>42800</v>
      </c>
      <c r="AI394" s="21" t="s">
        <v>1742</v>
      </c>
      <c r="AJ394" s="29">
        <v>162000</v>
      </c>
      <c r="AK394" s="21">
        <v>42620</v>
      </c>
      <c r="AL394" s="24" t="s">
        <v>1302</v>
      </c>
    </row>
    <row r="395" spans="1:38" s="16" customFormat="1" ht="45" customHeight="1" x14ac:dyDescent="0.25">
      <c r="A395" s="17">
        <v>394</v>
      </c>
      <c r="B395" s="17" t="s">
        <v>38</v>
      </c>
      <c r="C395" s="17" t="s">
        <v>39</v>
      </c>
      <c r="D395" s="18" t="s">
        <v>1746</v>
      </c>
      <c r="E395" s="19">
        <v>42584</v>
      </c>
      <c r="F395" s="19" t="s">
        <v>1435</v>
      </c>
      <c r="G395" s="20">
        <v>9103750328</v>
      </c>
      <c r="H395" s="19"/>
      <c r="I395" s="19" t="s">
        <v>59</v>
      </c>
      <c r="J395" s="21" t="s">
        <v>44</v>
      </c>
      <c r="K395" s="21" t="s">
        <v>45</v>
      </c>
      <c r="L395" s="22" t="s">
        <v>1747</v>
      </c>
      <c r="M395" s="22" t="s">
        <v>515</v>
      </c>
      <c r="N395" s="22" t="s">
        <v>171</v>
      </c>
      <c r="O395" s="23" t="s">
        <v>63</v>
      </c>
      <c r="P395" s="103" t="s">
        <v>1748</v>
      </c>
      <c r="Q395" s="105" t="s">
        <v>1273</v>
      </c>
      <c r="R395" s="27">
        <v>4.375</v>
      </c>
      <c r="S395" s="23" t="s">
        <v>51</v>
      </c>
      <c r="T395" s="23" t="s">
        <v>52</v>
      </c>
      <c r="U395" s="17">
        <v>0</v>
      </c>
      <c r="V395" s="28">
        <f>(1.775*1560+2.15*1700+0.45*2000)</f>
        <v>7324</v>
      </c>
      <c r="W395" s="17">
        <v>2.42</v>
      </c>
      <c r="X395" s="17">
        <v>65</v>
      </c>
      <c r="Y395" s="17">
        <v>0</v>
      </c>
      <c r="Z395" s="29">
        <v>0</v>
      </c>
      <c r="AA395" s="17" t="s">
        <v>53</v>
      </c>
      <c r="AB395" s="30">
        <f t="shared" si="27"/>
        <v>7256.58</v>
      </c>
      <c r="AC395" s="31">
        <v>66.45</v>
      </c>
      <c r="AD395" s="52">
        <v>482199.74100000004</v>
      </c>
      <c r="AE395" s="41">
        <v>9225539</v>
      </c>
      <c r="AF395" s="21">
        <v>42584</v>
      </c>
      <c r="AG395" s="17" t="s">
        <v>1749</v>
      </c>
      <c r="AH395" s="21">
        <v>42738</v>
      </c>
      <c r="AI395" s="33" t="s">
        <v>1750</v>
      </c>
      <c r="AJ395" s="34">
        <v>7324</v>
      </c>
      <c r="AK395" s="35">
        <v>42676</v>
      </c>
      <c r="AL395" s="24" t="s">
        <v>56</v>
      </c>
    </row>
    <row r="396" spans="1:38" s="16" customFormat="1" ht="15" customHeight="1" x14ac:dyDescent="0.25">
      <c r="A396" s="17">
        <v>395</v>
      </c>
      <c r="B396" s="17" t="s">
        <v>38</v>
      </c>
      <c r="C396" s="17" t="s">
        <v>39</v>
      </c>
      <c r="D396" s="18" t="s">
        <v>1751</v>
      </c>
      <c r="E396" s="19">
        <v>42585</v>
      </c>
      <c r="F396" s="19" t="s">
        <v>1435</v>
      </c>
      <c r="G396" s="20">
        <v>9103750326</v>
      </c>
      <c r="H396" s="19">
        <v>42591</v>
      </c>
      <c r="I396" s="19" t="s">
        <v>59</v>
      </c>
      <c r="J396" s="21" t="s">
        <v>44</v>
      </c>
      <c r="K396" s="21" t="s">
        <v>45</v>
      </c>
      <c r="L396" s="22" t="s">
        <v>60</v>
      </c>
      <c r="M396" s="22" t="s">
        <v>61</v>
      </c>
      <c r="N396" s="22" t="s">
        <v>62</v>
      </c>
      <c r="O396" s="23" t="s">
        <v>63</v>
      </c>
      <c r="P396" s="24" t="s">
        <v>1530</v>
      </c>
      <c r="Q396" s="25">
        <v>29051700</v>
      </c>
      <c r="R396" s="27">
        <v>18.143999999999998</v>
      </c>
      <c r="S396" s="23" t="s">
        <v>51</v>
      </c>
      <c r="T396" s="23" t="s">
        <v>52</v>
      </c>
      <c r="U396" s="17">
        <v>1177</v>
      </c>
      <c r="V396" s="28">
        <f>U396*R396</f>
        <v>21355.487999999998</v>
      </c>
      <c r="W396" s="17">
        <v>7.05</v>
      </c>
      <c r="X396" s="17">
        <v>963</v>
      </c>
      <c r="Y396" s="17">
        <v>0</v>
      </c>
      <c r="Z396" s="29">
        <v>0</v>
      </c>
      <c r="AA396" s="17" t="s">
        <v>53</v>
      </c>
      <c r="AB396" s="30">
        <f t="shared" si="27"/>
        <v>20385.437999999998</v>
      </c>
      <c r="AC396" s="31">
        <v>66.45</v>
      </c>
      <c r="AD396" s="52">
        <v>1354612.3551</v>
      </c>
      <c r="AE396" s="17">
        <v>9233333</v>
      </c>
      <c r="AF396" s="21">
        <v>42585</v>
      </c>
      <c r="AG396" s="17" t="s">
        <v>1752</v>
      </c>
      <c r="AH396" s="21">
        <v>42738</v>
      </c>
      <c r="AI396" s="33" t="s">
        <v>1753</v>
      </c>
      <c r="AJ396" s="34">
        <v>21355.49</v>
      </c>
      <c r="AK396" s="35">
        <v>42636</v>
      </c>
      <c r="AL396" s="24" t="s">
        <v>56</v>
      </c>
    </row>
    <row r="397" spans="1:38" s="16" customFormat="1" ht="15" customHeight="1" x14ac:dyDescent="0.25">
      <c r="A397" s="17">
        <v>396</v>
      </c>
      <c r="B397" s="17" t="s">
        <v>38</v>
      </c>
      <c r="C397" s="17" t="s">
        <v>39</v>
      </c>
      <c r="D397" s="18" t="s">
        <v>1754</v>
      </c>
      <c r="E397" s="19">
        <v>42585</v>
      </c>
      <c r="F397" s="19" t="s">
        <v>1435</v>
      </c>
      <c r="G397" s="20">
        <v>9103750327</v>
      </c>
      <c r="H397" s="19">
        <v>42591</v>
      </c>
      <c r="I397" s="19" t="s">
        <v>59</v>
      </c>
      <c r="J397" s="21" t="s">
        <v>44</v>
      </c>
      <c r="K397" s="21" t="s">
        <v>45</v>
      </c>
      <c r="L397" s="22" t="s">
        <v>60</v>
      </c>
      <c r="M397" s="22" t="s">
        <v>61</v>
      </c>
      <c r="N397" s="22" t="s">
        <v>62</v>
      </c>
      <c r="O397" s="23" t="s">
        <v>63</v>
      </c>
      <c r="P397" s="24" t="s">
        <v>1530</v>
      </c>
      <c r="Q397" s="25">
        <v>29051700</v>
      </c>
      <c r="R397" s="27">
        <v>18.143000000000001</v>
      </c>
      <c r="S397" s="23" t="s">
        <v>51</v>
      </c>
      <c r="T397" s="23" t="s">
        <v>52</v>
      </c>
      <c r="U397" s="17">
        <v>1207</v>
      </c>
      <c r="V397" s="28">
        <f>U397*R397</f>
        <v>21898.601000000002</v>
      </c>
      <c r="W397" s="17">
        <v>7.23</v>
      </c>
      <c r="X397" s="17">
        <v>963</v>
      </c>
      <c r="Y397" s="17">
        <v>0</v>
      </c>
      <c r="Z397" s="29">
        <v>0</v>
      </c>
      <c r="AA397" s="17" t="s">
        <v>53</v>
      </c>
      <c r="AB397" s="30">
        <f t="shared" si="27"/>
        <v>20928.371000000003</v>
      </c>
      <c r="AC397" s="31">
        <v>66.45</v>
      </c>
      <c r="AD397" s="52">
        <v>1390690.2529500003</v>
      </c>
      <c r="AE397" s="17">
        <v>9244913</v>
      </c>
      <c r="AF397" s="21">
        <v>42585</v>
      </c>
      <c r="AG397" s="17" t="s">
        <v>1755</v>
      </c>
      <c r="AH397" s="21">
        <v>42738</v>
      </c>
      <c r="AI397" s="33" t="s">
        <v>1756</v>
      </c>
      <c r="AJ397" s="34">
        <v>21898.6</v>
      </c>
      <c r="AK397" s="35">
        <v>42636</v>
      </c>
      <c r="AL397" s="24" t="s">
        <v>56</v>
      </c>
    </row>
    <row r="398" spans="1:38" s="16" customFormat="1" ht="25.5" customHeight="1" x14ac:dyDescent="0.25">
      <c r="A398" s="17">
        <v>397</v>
      </c>
      <c r="B398" s="17" t="s">
        <v>38</v>
      </c>
      <c r="C398" s="17" t="s">
        <v>39</v>
      </c>
      <c r="D398" s="18" t="s">
        <v>1757</v>
      </c>
      <c r="E398" s="19">
        <v>42586</v>
      </c>
      <c r="F398" s="19" t="s">
        <v>1435</v>
      </c>
      <c r="G398" s="20" t="s">
        <v>1758</v>
      </c>
      <c r="H398" s="19">
        <v>42586</v>
      </c>
      <c r="I398" s="19" t="s">
        <v>59</v>
      </c>
      <c r="J398" s="21" t="s">
        <v>44</v>
      </c>
      <c r="K398" s="21" t="s">
        <v>45</v>
      </c>
      <c r="L398" s="22" t="s">
        <v>577</v>
      </c>
      <c r="M398" s="22" t="s">
        <v>184</v>
      </c>
      <c r="N398" s="22" t="s">
        <v>130</v>
      </c>
      <c r="O398" s="23" t="s">
        <v>49</v>
      </c>
      <c r="P398" s="103" t="s">
        <v>1759</v>
      </c>
      <c r="Q398" s="25">
        <v>29161990</v>
      </c>
      <c r="R398" s="27">
        <v>28.8</v>
      </c>
      <c r="S398" s="23" t="s">
        <v>51</v>
      </c>
      <c r="T398" s="23" t="s">
        <v>52</v>
      </c>
      <c r="U398" s="17">
        <v>2950</v>
      </c>
      <c r="V398" s="28">
        <f>U398*R398</f>
        <v>84960</v>
      </c>
      <c r="W398" s="17">
        <v>0</v>
      </c>
      <c r="X398" s="17">
        <v>600</v>
      </c>
      <c r="Y398" s="17">
        <v>0</v>
      </c>
      <c r="Z398" s="29">
        <v>849.6</v>
      </c>
      <c r="AA398" s="17" t="s">
        <v>53</v>
      </c>
      <c r="AB398" s="30">
        <f t="shared" si="27"/>
        <v>84360</v>
      </c>
      <c r="AC398" s="31">
        <v>66.05</v>
      </c>
      <c r="AD398" s="52">
        <v>5571978</v>
      </c>
      <c r="AE398" s="17">
        <v>9288220</v>
      </c>
      <c r="AF398" s="21">
        <v>42587</v>
      </c>
      <c r="AG398" s="17" t="s">
        <v>1760</v>
      </c>
      <c r="AH398" s="21">
        <v>42630</v>
      </c>
      <c r="AI398" s="33" t="s">
        <v>1761</v>
      </c>
      <c r="AJ398" s="34">
        <v>84960</v>
      </c>
      <c r="AK398" s="35">
        <v>42608</v>
      </c>
      <c r="AL398" s="24" t="s">
        <v>56</v>
      </c>
    </row>
    <row r="399" spans="1:38" s="16" customFormat="1" ht="15" customHeight="1" x14ac:dyDescent="0.2">
      <c r="A399" s="17">
        <v>398</v>
      </c>
      <c r="B399" s="17" t="s">
        <v>38</v>
      </c>
      <c r="C399" s="17" t="s">
        <v>39</v>
      </c>
      <c r="D399" s="18" t="s">
        <v>1762</v>
      </c>
      <c r="E399" s="19">
        <v>42586</v>
      </c>
      <c r="F399" s="19" t="s">
        <v>1435</v>
      </c>
      <c r="G399" s="20">
        <v>9103750329</v>
      </c>
      <c r="H399" s="19"/>
      <c r="I399" s="19" t="s">
        <v>59</v>
      </c>
      <c r="J399" s="21" t="s">
        <v>44</v>
      </c>
      <c r="K399" s="21" t="s">
        <v>45</v>
      </c>
      <c r="L399" s="22" t="s">
        <v>1763</v>
      </c>
      <c r="M399" s="22" t="s">
        <v>1764</v>
      </c>
      <c r="N399" s="22" t="s">
        <v>488</v>
      </c>
      <c r="O399" s="23" t="s">
        <v>71</v>
      </c>
      <c r="P399" s="103" t="s">
        <v>1765</v>
      </c>
      <c r="Q399" s="25">
        <v>29054500</v>
      </c>
      <c r="R399" s="27">
        <v>15</v>
      </c>
      <c r="S399" s="23" t="s">
        <v>51</v>
      </c>
      <c r="T399" s="23" t="s">
        <v>52</v>
      </c>
      <c r="U399" s="17">
        <v>0</v>
      </c>
      <c r="V399" s="28">
        <f>(3*905+12*1330)</f>
        <v>18675</v>
      </c>
      <c r="W399" s="17">
        <v>0</v>
      </c>
      <c r="X399" s="17">
        <v>0</v>
      </c>
      <c r="Y399" s="17">
        <v>0</v>
      </c>
      <c r="Z399" s="29">
        <v>0</v>
      </c>
      <c r="AA399" s="17" t="s">
        <v>53</v>
      </c>
      <c r="AB399" s="30">
        <f t="shared" si="27"/>
        <v>18675</v>
      </c>
      <c r="AC399" s="31">
        <v>66.45</v>
      </c>
      <c r="AD399" s="52">
        <v>1240953.75</v>
      </c>
      <c r="AE399" s="17">
        <v>9268032</v>
      </c>
      <c r="AF399" s="21" t="s">
        <v>1766</v>
      </c>
      <c r="AG399" s="17" t="s">
        <v>1767</v>
      </c>
      <c r="AH399" s="21">
        <v>42783</v>
      </c>
      <c r="AI399" s="62" t="s">
        <v>1768</v>
      </c>
      <c r="AJ399" s="29">
        <v>18675</v>
      </c>
      <c r="AK399" s="21">
        <v>42573</v>
      </c>
      <c r="AL399" s="24" t="s">
        <v>56</v>
      </c>
    </row>
    <row r="400" spans="1:38" s="16" customFormat="1" ht="25.5" customHeight="1" x14ac:dyDescent="0.25">
      <c r="A400" s="17">
        <v>399</v>
      </c>
      <c r="B400" s="17" t="s">
        <v>38</v>
      </c>
      <c r="C400" s="17" t="s">
        <v>39</v>
      </c>
      <c r="D400" s="18" t="s">
        <v>1769</v>
      </c>
      <c r="E400" s="19">
        <v>42586</v>
      </c>
      <c r="F400" s="19" t="s">
        <v>1435</v>
      </c>
      <c r="G400" s="20" t="s">
        <v>1770</v>
      </c>
      <c r="H400" s="19">
        <v>42592</v>
      </c>
      <c r="I400" s="19" t="s">
        <v>59</v>
      </c>
      <c r="J400" s="21" t="s">
        <v>44</v>
      </c>
      <c r="K400" s="21" t="s">
        <v>45</v>
      </c>
      <c r="L400" s="22" t="s">
        <v>621</v>
      </c>
      <c r="M400" s="22" t="s">
        <v>622</v>
      </c>
      <c r="N400" s="22" t="s">
        <v>137</v>
      </c>
      <c r="O400" s="23" t="s">
        <v>49</v>
      </c>
      <c r="P400" s="103" t="s">
        <v>1028</v>
      </c>
      <c r="Q400" s="25">
        <v>38237090</v>
      </c>
      <c r="R400" s="27">
        <v>15.5</v>
      </c>
      <c r="S400" s="23" t="s">
        <v>51</v>
      </c>
      <c r="T400" s="23" t="s">
        <v>52</v>
      </c>
      <c r="U400" s="17">
        <v>1600</v>
      </c>
      <c r="V400" s="28">
        <f>U400*R400</f>
        <v>24800</v>
      </c>
      <c r="W400" s="17">
        <v>0</v>
      </c>
      <c r="X400" s="17">
        <v>1100</v>
      </c>
      <c r="Y400" s="17">
        <v>0</v>
      </c>
      <c r="Z400" s="29">
        <v>0</v>
      </c>
      <c r="AA400" s="17" t="s">
        <v>53</v>
      </c>
      <c r="AB400" s="30">
        <f t="shared" si="27"/>
        <v>23700</v>
      </c>
      <c r="AC400" s="31">
        <v>66.45</v>
      </c>
      <c r="AD400" s="52">
        <v>1574865</v>
      </c>
      <c r="AE400" s="17">
        <v>9270280</v>
      </c>
      <c r="AF400" s="21">
        <v>42586</v>
      </c>
      <c r="AG400" s="17" t="s">
        <v>1771</v>
      </c>
      <c r="AH400" s="21">
        <v>42738</v>
      </c>
      <c r="AI400" s="33" t="s">
        <v>1772</v>
      </c>
      <c r="AJ400" s="34">
        <v>24550</v>
      </c>
      <c r="AK400" s="35">
        <v>42664</v>
      </c>
      <c r="AL400" s="24" t="s">
        <v>56</v>
      </c>
    </row>
    <row r="401" spans="1:38" s="16" customFormat="1" ht="51" customHeight="1" x14ac:dyDescent="0.25">
      <c r="A401" s="17">
        <v>400</v>
      </c>
      <c r="B401" s="17" t="s">
        <v>38</v>
      </c>
      <c r="C401" s="17" t="s">
        <v>39</v>
      </c>
      <c r="D401" s="18" t="s">
        <v>1773</v>
      </c>
      <c r="E401" s="19">
        <v>42587</v>
      </c>
      <c r="F401" s="19" t="s">
        <v>1435</v>
      </c>
      <c r="G401" s="20" t="s">
        <v>1770</v>
      </c>
      <c r="H401" s="19">
        <v>42592</v>
      </c>
      <c r="I401" s="19" t="s">
        <v>59</v>
      </c>
      <c r="J401" s="21" t="s">
        <v>44</v>
      </c>
      <c r="K401" s="21" t="s">
        <v>45</v>
      </c>
      <c r="L401" s="22" t="s">
        <v>621</v>
      </c>
      <c r="M401" s="22" t="s">
        <v>622</v>
      </c>
      <c r="N401" s="22" t="s">
        <v>137</v>
      </c>
      <c r="O401" s="23" t="s">
        <v>49</v>
      </c>
      <c r="P401" s="103" t="s">
        <v>1774</v>
      </c>
      <c r="Q401" s="105" t="s">
        <v>1273</v>
      </c>
      <c r="R401" s="27">
        <v>15.375</v>
      </c>
      <c r="S401" s="23" t="s">
        <v>51</v>
      </c>
      <c r="T401" s="23" t="s">
        <v>52</v>
      </c>
      <c r="U401" s="17">
        <v>0</v>
      </c>
      <c r="V401" s="28">
        <f>(13*1600+2*1560+0.375*1680)</f>
        <v>24550</v>
      </c>
      <c r="W401" s="17">
        <v>0</v>
      </c>
      <c r="X401" s="17">
        <v>1100</v>
      </c>
      <c r="Y401" s="17">
        <v>0</v>
      </c>
      <c r="Z401" s="29">
        <v>0</v>
      </c>
      <c r="AA401" s="17" t="s">
        <v>53</v>
      </c>
      <c r="AB401" s="30">
        <f t="shared" ref="AB401:AB432" si="31">V401-W401-X401-Y401</f>
        <v>23450</v>
      </c>
      <c r="AC401" s="31">
        <v>66.05</v>
      </c>
      <c r="AD401" s="52">
        <v>1548872.5</v>
      </c>
      <c r="AE401" s="17">
        <v>9281457</v>
      </c>
      <c r="AF401" s="21">
        <v>42587</v>
      </c>
      <c r="AG401" s="17" t="s">
        <v>1775</v>
      </c>
      <c r="AH401" s="21">
        <v>42738</v>
      </c>
      <c r="AI401" s="33" t="s">
        <v>1772</v>
      </c>
      <c r="AJ401" s="34">
        <v>18675</v>
      </c>
      <c r="AK401" s="35">
        <v>42664</v>
      </c>
      <c r="AL401" s="24" t="s">
        <v>1776</v>
      </c>
    </row>
    <row r="402" spans="1:38" s="16" customFormat="1" ht="15" customHeight="1" x14ac:dyDescent="0.25">
      <c r="A402" s="17">
        <v>401</v>
      </c>
      <c r="B402" s="17" t="s">
        <v>38</v>
      </c>
      <c r="C402" s="17" t="s">
        <v>39</v>
      </c>
      <c r="D402" s="18" t="s">
        <v>1777</v>
      </c>
      <c r="E402" s="19">
        <v>42587</v>
      </c>
      <c r="F402" s="19" t="s">
        <v>1435</v>
      </c>
      <c r="G402" s="20" t="s">
        <v>1758</v>
      </c>
      <c r="H402" s="19">
        <v>42586</v>
      </c>
      <c r="I402" s="19" t="s">
        <v>59</v>
      </c>
      <c r="J402" s="21" t="s">
        <v>44</v>
      </c>
      <c r="K402" s="21" t="s">
        <v>45</v>
      </c>
      <c r="L402" s="22" t="s">
        <v>577</v>
      </c>
      <c r="M402" s="22" t="s">
        <v>184</v>
      </c>
      <c r="N402" s="22" t="s">
        <v>130</v>
      </c>
      <c r="O402" s="23" t="s">
        <v>49</v>
      </c>
      <c r="P402" s="24" t="s">
        <v>1759</v>
      </c>
      <c r="Q402" s="25">
        <v>29161990</v>
      </c>
      <c r="R402" s="27">
        <v>28.8</v>
      </c>
      <c r="S402" s="23" t="s">
        <v>51</v>
      </c>
      <c r="T402" s="23" t="s">
        <v>52</v>
      </c>
      <c r="U402" s="17">
        <v>2950</v>
      </c>
      <c r="V402" s="28">
        <f>U402*R402</f>
        <v>84960</v>
      </c>
      <c r="W402" s="67">
        <v>0</v>
      </c>
      <c r="X402" s="17">
        <v>600</v>
      </c>
      <c r="Y402" s="17">
        <v>0</v>
      </c>
      <c r="Z402" s="29">
        <v>849.6</v>
      </c>
      <c r="AA402" s="17" t="s">
        <v>53</v>
      </c>
      <c r="AB402" s="30">
        <f t="shared" si="31"/>
        <v>84360</v>
      </c>
      <c r="AC402" s="31">
        <v>66.45</v>
      </c>
      <c r="AD402" s="52">
        <v>5605722</v>
      </c>
      <c r="AE402" s="17">
        <v>9268025</v>
      </c>
      <c r="AF402" s="21">
        <v>42586</v>
      </c>
      <c r="AG402" s="17" t="s">
        <v>1778</v>
      </c>
      <c r="AH402" s="21">
        <v>42630</v>
      </c>
      <c r="AI402" s="33" t="s">
        <v>1761</v>
      </c>
      <c r="AJ402" s="34">
        <v>84960</v>
      </c>
      <c r="AK402" s="35">
        <v>42608</v>
      </c>
      <c r="AL402" s="24" t="s">
        <v>56</v>
      </c>
    </row>
    <row r="403" spans="1:38" s="16" customFormat="1" ht="15" customHeight="1" x14ac:dyDescent="0.25">
      <c r="A403" s="17">
        <v>402</v>
      </c>
      <c r="B403" s="17" t="s">
        <v>38</v>
      </c>
      <c r="C403" s="17" t="s">
        <v>39</v>
      </c>
      <c r="D403" s="18" t="s">
        <v>1779</v>
      </c>
      <c r="E403" s="19">
        <v>42587</v>
      </c>
      <c r="F403" s="19" t="s">
        <v>1435</v>
      </c>
      <c r="G403" s="20">
        <v>9103750336</v>
      </c>
      <c r="H403" s="19"/>
      <c r="I403" s="19" t="s">
        <v>59</v>
      </c>
      <c r="J403" s="21" t="s">
        <v>44</v>
      </c>
      <c r="K403" s="21" t="s">
        <v>45</v>
      </c>
      <c r="L403" s="22" t="s">
        <v>1418</v>
      </c>
      <c r="M403" s="22" t="s">
        <v>901</v>
      </c>
      <c r="N403" s="22" t="s">
        <v>171</v>
      </c>
      <c r="O403" s="23" t="s">
        <v>49</v>
      </c>
      <c r="P403" s="24" t="s">
        <v>1780</v>
      </c>
      <c r="Q403" s="25" t="s">
        <v>405</v>
      </c>
      <c r="R403" s="27">
        <v>11.95</v>
      </c>
      <c r="S403" s="23" t="s">
        <v>51</v>
      </c>
      <c r="T403" s="23" t="s">
        <v>52</v>
      </c>
      <c r="U403" s="17">
        <v>0</v>
      </c>
      <c r="V403" s="28">
        <f>(7.15*1415+1.3*1375+3.5*1395)</f>
        <v>16787.25</v>
      </c>
      <c r="W403" s="17">
        <v>0</v>
      </c>
      <c r="X403" s="17">
        <v>825</v>
      </c>
      <c r="Y403" s="17">
        <v>0</v>
      </c>
      <c r="Z403" s="29">
        <v>0</v>
      </c>
      <c r="AA403" s="17" t="s">
        <v>53</v>
      </c>
      <c r="AB403" s="30">
        <f t="shared" si="31"/>
        <v>15962.25</v>
      </c>
      <c r="AC403" s="31">
        <v>66.05</v>
      </c>
      <c r="AD403" s="52">
        <v>1054306.6100000001</v>
      </c>
      <c r="AE403" s="17">
        <v>9292101</v>
      </c>
      <c r="AF403" s="21" t="s">
        <v>1781</v>
      </c>
      <c r="AG403" s="17" t="s">
        <v>1782</v>
      </c>
      <c r="AH403" s="21">
        <v>42738</v>
      </c>
      <c r="AI403" s="33" t="s">
        <v>1783</v>
      </c>
      <c r="AJ403" s="34">
        <v>16787.25</v>
      </c>
      <c r="AK403" s="35">
        <v>42661</v>
      </c>
      <c r="AL403" s="24" t="s">
        <v>56</v>
      </c>
    </row>
    <row r="404" spans="1:38" s="16" customFormat="1" ht="25.5" customHeight="1" x14ac:dyDescent="0.25">
      <c r="A404" s="17">
        <v>403</v>
      </c>
      <c r="B404" s="17" t="s">
        <v>38</v>
      </c>
      <c r="C404" s="17" t="s">
        <v>39</v>
      </c>
      <c r="D404" s="18" t="s">
        <v>1784</v>
      </c>
      <c r="E404" s="19">
        <v>42587</v>
      </c>
      <c r="F404" s="19" t="s">
        <v>1435</v>
      </c>
      <c r="G404" s="20" t="s">
        <v>1785</v>
      </c>
      <c r="H404" s="19"/>
      <c r="I404" s="19" t="s">
        <v>59</v>
      </c>
      <c r="J404" s="21" t="s">
        <v>44</v>
      </c>
      <c r="K404" s="21" t="s">
        <v>45</v>
      </c>
      <c r="L404" s="22" t="s">
        <v>1786</v>
      </c>
      <c r="M404" s="22" t="s">
        <v>178</v>
      </c>
      <c r="N404" s="22" t="s">
        <v>197</v>
      </c>
      <c r="O404" s="23" t="s">
        <v>49</v>
      </c>
      <c r="P404" s="103" t="s">
        <v>687</v>
      </c>
      <c r="Q404" s="25">
        <v>38237090</v>
      </c>
      <c r="R404" s="27">
        <v>93.46</v>
      </c>
      <c r="S404" s="23" t="s">
        <v>51</v>
      </c>
      <c r="T404" s="23" t="s">
        <v>179</v>
      </c>
      <c r="U404" s="17">
        <v>126510</v>
      </c>
      <c r="V404" s="28">
        <f>U404*R404</f>
        <v>11823624.6</v>
      </c>
      <c r="W404" s="17">
        <v>0</v>
      </c>
      <c r="X404" s="106">
        <v>115587.5</v>
      </c>
      <c r="Y404" s="17">
        <v>0</v>
      </c>
      <c r="Z404" s="29">
        <v>188976.12</v>
      </c>
      <c r="AA404" s="17" t="s">
        <v>53</v>
      </c>
      <c r="AB404" s="30">
        <f t="shared" si="31"/>
        <v>11708037.1</v>
      </c>
      <c r="AC404" s="31">
        <v>66.45</v>
      </c>
      <c r="AD404" s="52">
        <v>777999065.29499996</v>
      </c>
      <c r="AE404" s="17">
        <v>9292063</v>
      </c>
      <c r="AF404" s="21" t="s">
        <v>1781</v>
      </c>
      <c r="AG404" s="17"/>
      <c r="AH404" s="21"/>
      <c r="AI404" s="33"/>
      <c r="AJ404" s="34"/>
      <c r="AK404" s="35"/>
      <c r="AL404" s="24" t="s">
        <v>1302</v>
      </c>
    </row>
    <row r="405" spans="1:38" s="16" customFormat="1" ht="25.5" customHeight="1" x14ac:dyDescent="0.25">
      <c r="A405" s="17">
        <v>404</v>
      </c>
      <c r="B405" s="17" t="s">
        <v>38</v>
      </c>
      <c r="C405" s="17" t="s">
        <v>39</v>
      </c>
      <c r="D405" s="18" t="s">
        <v>1787</v>
      </c>
      <c r="E405" s="19">
        <v>42588</v>
      </c>
      <c r="F405" s="19" t="s">
        <v>1435</v>
      </c>
      <c r="G405" s="20" t="s">
        <v>1785</v>
      </c>
      <c r="H405" s="19"/>
      <c r="I405" s="19" t="s">
        <v>59</v>
      </c>
      <c r="J405" s="21" t="s">
        <v>44</v>
      </c>
      <c r="K405" s="21" t="s">
        <v>45</v>
      </c>
      <c r="L405" s="22" t="s">
        <v>1786</v>
      </c>
      <c r="M405" s="22" t="s">
        <v>178</v>
      </c>
      <c r="N405" s="22" t="s">
        <v>197</v>
      </c>
      <c r="O405" s="23" t="s">
        <v>49</v>
      </c>
      <c r="P405" s="103" t="s">
        <v>687</v>
      </c>
      <c r="Q405" s="25">
        <v>38237090</v>
      </c>
      <c r="R405" s="27">
        <v>18.649999999999999</v>
      </c>
      <c r="S405" s="23" t="s">
        <v>51</v>
      </c>
      <c r="T405" s="23" t="s">
        <v>179</v>
      </c>
      <c r="U405" s="17">
        <v>126510</v>
      </c>
      <c r="V405" s="28">
        <f>U405*R405</f>
        <v>2359411.5</v>
      </c>
      <c r="W405" s="17">
        <v>0</v>
      </c>
      <c r="X405" s="106">
        <v>23117.5</v>
      </c>
      <c r="Y405" s="17">
        <v>0</v>
      </c>
      <c r="Z405" s="29">
        <v>37710.300000000003</v>
      </c>
      <c r="AA405" s="17" t="s">
        <v>53</v>
      </c>
      <c r="AB405" s="30">
        <f t="shared" si="31"/>
        <v>2336294</v>
      </c>
      <c r="AC405" s="31">
        <v>66.45</v>
      </c>
      <c r="AD405" s="52">
        <v>155246736.30000001</v>
      </c>
      <c r="AE405" s="17">
        <v>9300502</v>
      </c>
      <c r="AF405" s="21" t="s">
        <v>1788</v>
      </c>
      <c r="AG405" s="17" t="s">
        <v>1789</v>
      </c>
      <c r="AH405" s="21">
        <v>42815</v>
      </c>
      <c r="AI405" s="21" t="s">
        <v>1790</v>
      </c>
      <c r="AJ405" s="29">
        <v>2359412</v>
      </c>
      <c r="AK405" s="21">
        <v>42588</v>
      </c>
      <c r="AL405" s="24" t="s">
        <v>1302</v>
      </c>
    </row>
    <row r="406" spans="1:38" s="16" customFormat="1" ht="15" customHeight="1" x14ac:dyDescent="0.25">
      <c r="A406" s="17">
        <v>405</v>
      </c>
      <c r="B406" s="17" t="s">
        <v>38</v>
      </c>
      <c r="C406" s="17" t="s">
        <v>39</v>
      </c>
      <c r="D406" s="18" t="s">
        <v>1791</v>
      </c>
      <c r="E406" s="19">
        <v>42588</v>
      </c>
      <c r="F406" s="19" t="s">
        <v>1435</v>
      </c>
      <c r="G406" s="20">
        <v>9103750339</v>
      </c>
      <c r="H406" s="19">
        <v>42598</v>
      </c>
      <c r="I406" s="19" t="s">
        <v>59</v>
      </c>
      <c r="J406" s="21" t="s">
        <v>44</v>
      </c>
      <c r="K406" s="21" t="s">
        <v>45</v>
      </c>
      <c r="L406" s="22" t="s">
        <v>482</v>
      </c>
      <c r="M406" s="22" t="s">
        <v>669</v>
      </c>
      <c r="N406" s="22" t="s">
        <v>95</v>
      </c>
      <c r="O406" s="23" t="s">
        <v>63</v>
      </c>
      <c r="P406" s="24" t="s">
        <v>1792</v>
      </c>
      <c r="Q406" s="25">
        <v>29051700</v>
      </c>
      <c r="R406" s="27">
        <v>19.29</v>
      </c>
      <c r="S406" s="23" t="s">
        <v>51</v>
      </c>
      <c r="T406" s="23" t="s">
        <v>52</v>
      </c>
      <c r="U406" s="17">
        <v>1370</v>
      </c>
      <c r="V406" s="28">
        <f>U406*R406</f>
        <v>26427.3</v>
      </c>
      <c r="W406" s="17">
        <v>8.7200000000000006</v>
      </c>
      <c r="X406" s="17">
        <v>1400</v>
      </c>
      <c r="Y406" s="17">
        <v>0</v>
      </c>
      <c r="Z406" s="29">
        <v>0</v>
      </c>
      <c r="AA406" s="17" t="s">
        <v>53</v>
      </c>
      <c r="AB406" s="30">
        <f t="shared" si="31"/>
        <v>25018.579999999998</v>
      </c>
      <c r="AC406" s="31">
        <v>66.45</v>
      </c>
      <c r="AD406" s="52">
        <v>1662484.6410000001</v>
      </c>
      <c r="AE406" s="17">
        <v>9300501</v>
      </c>
      <c r="AF406" s="21">
        <v>42588</v>
      </c>
      <c r="AG406" s="17" t="s">
        <v>1793</v>
      </c>
      <c r="AH406" s="21">
        <v>42738</v>
      </c>
      <c r="AI406" s="33" t="s">
        <v>1794</v>
      </c>
      <c r="AJ406" s="34">
        <v>26427.3</v>
      </c>
      <c r="AK406" s="35">
        <v>42642</v>
      </c>
      <c r="AL406" s="24" t="s">
        <v>56</v>
      </c>
    </row>
    <row r="407" spans="1:38" s="16" customFormat="1" ht="18" customHeight="1" x14ac:dyDescent="0.25">
      <c r="A407" s="17">
        <v>406</v>
      </c>
      <c r="B407" s="17" t="s">
        <v>38</v>
      </c>
      <c r="C407" s="17" t="s">
        <v>39</v>
      </c>
      <c r="D407" s="18" t="s">
        <v>1795</v>
      </c>
      <c r="E407" s="19">
        <v>42588</v>
      </c>
      <c r="F407" s="19" t="s">
        <v>1435</v>
      </c>
      <c r="G407" s="20">
        <v>9103750338</v>
      </c>
      <c r="H407" s="19">
        <v>42593</v>
      </c>
      <c r="I407" s="19" t="s">
        <v>59</v>
      </c>
      <c r="J407" s="21" t="s">
        <v>44</v>
      </c>
      <c r="K407" s="21" t="s">
        <v>45</v>
      </c>
      <c r="L407" s="22" t="s">
        <v>1796</v>
      </c>
      <c r="M407" s="22" t="s">
        <v>597</v>
      </c>
      <c r="N407" s="22" t="s">
        <v>95</v>
      </c>
      <c r="O407" s="23" t="s">
        <v>71</v>
      </c>
      <c r="P407" s="103" t="s">
        <v>1797</v>
      </c>
      <c r="Q407" s="105" t="s">
        <v>1273</v>
      </c>
      <c r="R407" s="27">
        <v>15</v>
      </c>
      <c r="S407" s="23" t="s">
        <v>51</v>
      </c>
      <c r="T407" s="23" t="s">
        <v>52</v>
      </c>
      <c r="U407" s="17">
        <v>0</v>
      </c>
      <c r="V407" s="28">
        <f>(11*1250+3*3400+1*1300)</f>
        <v>25250</v>
      </c>
      <c r="W407" s="17">
        <v>0</v>
      </c>
      <c r="X407" s="17">
        <v>0</v>
      </c>
      <c r="Y407" s="17">
        <v>0</v>
      </c>
      <c r="Z407" s="29">
        <v>0</v>
      </c>
      <c r="AA407" s="17" t="s">
        <v>53</v>
      </c>
      <c r="AB407" s="30">
        <f t="shared" si="31"/>
        <v>25250</v>
      </c>
      <c r="AC407" s="31">
        <v>66.45</v>
      </c>
      <c r="AD407" s="52">
        <v>1677862.5</v>
      </c>
      <c r="AE407" s="17">
        <v>9300720</v>
      </c>
      <c r="AF407" s="21" t="s">
        <v>1788</v>
      </c>
      <c r="AG407" s="17" t="s">
        <v>1798</v>
      </c>
      <c r="AH407" s="21">
        <v>42738</v>
      </c>
      <c r="AI407" s="33" t="s">
        <v>1799</v>
      </c>
      <c r="AJ407" s="34">
        <v>25250</v>
      </c>
      <c r="AK407" s="35"/>
      <c r="AL407" s="24" t="s">
        <v>56</v>
      </c>
    </row>
    <row r="408" spans="1:38" s="16" customFormat="1" ht="15" customHeight="1" x14ac:dyDescent="0.25">
      <c r="A408" s="17">
        <v>407</v>
      </c>
      <c r="B408" s="17" t="s">
        <v>38</v>
      </c>
      <c r="C408" s="17" t="s">
        <v>39</v>
      </c>
      <c r="D408" s="18" t="s">
        <v>1800</v>
      </c>
      <c r="E408" s="19">
        <v>42588</v>
      </c>
      <c r="F408" s="19" t="s">
        <v>1435</v>
      </c>
      <c r="G408" s="20">
        <v>9103750335</v>
      </c>
      <c r="H408" s="19">
        <v>42599</v>
      </c>
      <c r="I408" s="19" t="s">
        <v>59</v>
      </c>
      <c r="J408" s="21" t="s">
        <v>44</v>
      </c>
      <c r="K408" s="21" t="s">
        <v>45</v>
      </c>
      <c r="L408" s="22" t="s">
        <v>621</v>
      </c>
      <c r="M408" s="22" t="s">
        <v>622</v>
      </c>
      <c r="N408" s="22" t="s">
        <v>137</v>
      </c>
      <c r="O408" s="23" t="s">
        <v>49</v>
      </c>
      <c r="P408" s="24" t="s">
        <v>1792</v>
      </c>
      <c r="Q408" s="25">
        <v>29051700</v>
      </c>
      <c r="R408" s="27">
        <v>7.5</v>
      </c>
      <c r="S408" s="23" t="s">
        <v>51</v>
      </c>
      <c r="T408" s="23" t="s">
        <v>52</v>
      </c>
      <c r="U408" s="17">
        <v>1615</v>
      </c>
      <c r="V408" s="28">
        <f>U408*R408</f>
        <v>12112.5</v>
      </c>
      <c r="W408" s="17">
        <v>0</v>
      </c>
      <c r="X408" s="17">
        <v>610</v>
      </c>
      <c r="Y408" s="17">
        <v>0</v>
      </c>
      <c r="Z408" s="29">
        <v>0</v>
      </c>
      <c r="AA408" s="17" t="s">
        <v>53</v>
      </c>
      <c r="AB408" s="30">
        <f t="shared" si="31"/>
        <v>11502.5</v>
      </c>
      <c r="AC408" s="31">
        <v>66.45</v>
      </c>
      <c r="AD408" s="52">
        <v>764341.125</v>
      </c>
      <c r="AE408" s="17">
        <v>9300507</v>
      </c>
      <c r="AF408" s="21">
        <v>42588</v>
      </c>
      <c r="AG408" s="17" t="s">
        <v>1801</v>
      </c>
      <c r="AH408" s="21">
        <v>42738</v>
      </c>
      <c r="AI408" s="33" t="s">
        <v>1802</v>
      </c>
      <c r="AJ408" s="34">
        <v>12112.5</v>
      </c>
      <c r="AK408" s="35">
        <v>42647</v>
      </c>
      <c r="AL408" s="24" t="s">
        <v>56</v>
      </c>
    </row>
    <row r="409" spans="1:38" s="16" customFormat="1" ht="15" customHeight="1" x14ac:dyDescent="0.25">
      <c r="A409" s="17">
        <v>408</v>
      </c>
      <c r="B409" s="17" t="s">
        <v>38</v>
      </c>
      <c r="C409" s="17" t="s">
        <v>39</v>
      </c>
      <c r="D409" s="18" t="s">
        <v>1803</v>
      </c>
      <c r="E409" s="19">
        <v>42588</v>
      </c>
      <c r="F409" s="19" t="s">
        <v>1435</v>
      </c>
      <c r="G409" s="20">
        <v>9103750337</v>
      </c>
      <c r="H409" s="19"/>
      <c r="I409" s="19" t="s">
        <v>59</v>
      </c>
      <c r="J409" s="21" t="s">
        <v>44</v>
      </c>
      <c r="K409" s="21" t="s">
        <v>45</v>
      </c>
      <c r="L409" s="22" t="s">
        <v>943</v>
      </c>
      <c r="M409" s="22" t="s">
        <v>622</v>
      </c>
      <c r="N409" s="22" t="s">
        <v>95</v>
      </c>
      <c r="O409" s="23" t="s">
        <v>63</v>
      </c>
      <c r="P409" s="24" t="s">
        <v>1804</v>
      </c>
      <c r="Q409" s="25" t="s">
        <v>405</v>
      </c>
      <c r="R409" s="27">
        <v>15</v>
      </c>
      <c r="S409" s="23" t="s">
        <v>51</v>
      </c>
      <c r="T409" s="23" t="s">
        <v>52</v>
      </c>
      <c r="U409" s="17">
        <v>0</v>
      </c>
      <c r="V409" s="28">
        <f>(9*1293+6*1343)</f>
        <v>19695</v>
      </c>
      <c r="W409" s="17">
        <v>6.5</v>
      </c>
      <c r="X409" s="17">
        <v>610</v>
      </c>
      <c r="Y409" s="17">
        <v>0</v>
      </c>
      <c r="Z409" s="29">
        <v>0</v>
      </c>
      <c r="AA409" s="17" t="s">
        <v>814</v>
      </c>
      <c r="AB409" s="30">
        <f t="shared" si="31"/>
        <v>19078.5</v>
      </c>
      <c r="AC409" s="31">
        <v>66.45</v>
      </c>
      <c r="AD409" s="52">
        <v>1267766.325</v>
      </c>
      <c r="AE409" s="17">
        <v>9306426</v>
      </c>
      <c r="AF409" s="21" t="s">
        <v>1788</v>
      </c>
      <c r="AG409" s="17"/>
      <c r="AH409" s="21"/>
      <c r="AI409" s="33"/>
      <c r="AJ409" s="34"/>
      <c r="AK409" s="35"/>
      <c r="AL409" s="24" t="s">
        <v>1302</v>
      </c>
    </row>
    <row r="410" spans="1:38" s="16" customFormat="1" ht="15" customHeight="1" x14ac:dyDescent="0.25">
      <c r="A410" s="17">
        <v>409</v>
      </c>
      <c r="B410" s="17" t="s">
        <v>38</v>
      </c>
      <c r="C410" s="17" t="s">
        <v>39</v>
      </c>
      <c r="D410" s="18" t="s">
        <v>1805</v>
      </c>
      <c r="E410" s="19">
        <v>42590</v>
      </c>
      <c r="F410" s="19" t="s">
        <v>1435</v>
      </c>
      <c r="G410" s="20">
        <v>9103750342</v>
      </c>
      <c r="H410" s="19">
        <v>42597</v>
      </c>
      <c r="I410" s="19" t="s">
        <v>59</v>
      </c>
      <c r="J410" s="21" t="s">
        <v>44</v>
      </c>
      <c r="K410" s="21" t="s">
        <v>45</v>
      </c>
      <c r="L410" s="22" t="s">
        <v>213</v>
      </c>
      <c r="M410" s="22" t="s">
        <v>800</v>
      </c>
      <c r="N410" s="22" t="s">
        <v>171</v>
      </c>
      <c r="O410" s="23" t="s">
        <v>335</v>
      </c>
      <c r="P410" s="24" t="s">
        <v>1792</v>
      </c>
      <c r="Q410" s="25">
        <v>29051700</v>
      </c>
      <c r="R410" s="27">
        <v>16</v>
      </c>
      <c r="S410" s="23" t="s">
        <v>51</v>
      </c>
      <c r="T410" s="23" t="s">
        <v>52</v>
      </c>
      <c r="U410" s="17">
        <v>1350</v>
      </c>
      <c r="V410" s="28">
        <f>U410*R410</f>
        <v>21600</v>
      </c>
      <c r="W410" s="17">
        <v>0</v>
      </c>
      <c r="X410" s="17">
        <v>600</v>
      </c>
      <c r="Y410" s="17">
        <v>0</v>
      </c>
      <c r="Z410" s="29">
        <v>0</v>
      </c>
      <c r="AA410" s="17" t="s">
        <v>814</v>
      </c>
      <c r="AB410" s="30">
        <f t="shared" si="31"/>
        <v>21000</v>
      </c>
      <c r="AC410" s="31">
        <v>66.45</v>
      </c>
      <c r="AD410" s="52">
        <v>1395450</v>
      </c>
      <c r="AE410" s="41">
        <v>9329801</v>
      </c>
      <c r="AF410" s="21">
        <v>42590</v>
      </c>
      <c r="AG410" s="17" t="s">
        <v>1806</v>
      </c>
      <c r="AH410" s="21">
        <v>42738</v>
      </c>
      <c r="AI410" s="33" t="s">
        <v>1807</v>
      </c>
      <c r="AJ410" s="34">
        <v>21600</v>
      </c>
      <c r="AK410" s="35">
        <v>42669</v>
      </c>
      <c r="AL410" s="24" t="s">
        <v>56</v>
      </c>
    </row>
    <row r="411" spans="1:38" s="16" customFormat="1" ht="15" customHeight="1" x14ac:dyDescent="0.25">
      <c r="A411" s="17">
        <v>410</v>
      </c>
      <c r="B411" s="17" t="s">
        <v>38</v>
      </c>
      <c r="C411" s="17" t="s">
        <v>39</v>
      </c>
      <c r="D411" s="18" t="s">
        <v>1808</v>
      </c>
      <c r="E411" s="19">
        <v>42591</v>
      </c>
      <c r="F411" s="19" t="s">
        <v>1435</v>
      </c>
      <c r="G411" s="20">
        <v>9103750340</v>
      </c>
      <c r="H411" s="19">
        <v>42597</v>
      </c>
      <c r="I411" s="19" t="s">
        <v>59</v>
      </c>
      <c r="J411" s="21" t="s">
        <v>44</v>
      </c>
      <c r="K411" s="21" t="s">
        <v>45</v>
      </c>
      <c r="L411" s="22" t="s">
        <v>60</v>
      </c>
      <c r="M411" s="22" t="s">
        <v>61</v>
      </c>
      <c r="N411" s="22" t="s">
        <v>1809</v>
      </c>
      <c r="O411" s="23" t="s">
        <v>63</v>
      </c>
      <c r="P411" s="24" t="s">
        <v>1792</v>
      </c>
      <c r="Q411" s="25">
        <v>29051700</v>
      </c>
      <c r="R411" s="27">
        <v>18.14</v>
      </c>
      <c r="S411" s="23" t="s">
        <v>51</v>
      </c>
      <c r="T411" s="23" t="s">
        <v>52</v>
      </c>
      <c r="U411" s="17">
        <v>1420</v>
      </c>
      <c r="V411" s="28">
        <f>U411*R411</f>
        <v>25758.799999999999</v>
      </c>
      <c r="W411" s="17">
        <v>8.5</v>
      </c>
      <c r="X411" s="17">
        <v>1350</v>
      </c>
      <c r="Y411" s="17">
        <v>0</v>
      </c>
      <c r="Z411" s="29">
        <v>0</v>
      </c>
      <c r="AA411" s="17" t="s">
        <v>814</v>
      </c>
      <c r="AB411" s="30">
        <f t="shared" si="31"/>
        <v>24400.3</v>
      </c>
      <c r="AC411" s="31">
        <v>66.45</v>
      </c>
      <c r="AD411" s="52">
        <v>1621399.9350000001</v>
      </c>
      <c r="AE411" s="17">
        <v>9351634</v>
      </c>
      <c r="AF411" s="21">
        <v>42591</v>
      </c>
      <c r="AG411" s="17" t="s">
        <v>1810</v>
      </c>
      <c r="AH411" s="21">
        <v>42738</v>
      </c>
      <c r="AI411" s="33" t="s">
        <v>1811</v>
      </c>
      <c r="AJ411" s="34">
        <v>25758.799999999999</v>
      </c>
      <c r="AK411" s="35">
        <v>42636</v>
      </c>
      <c r="AL411" s="24" t="s">
        <v>56</v>
      </c>
    </row>
    <row r="412" spans="1:38" s="16" customFormat="1" ht="15" customHeight="1" x14ac:dyDescent="0.25">
      <c r="A412" s="17">
        <v>411</v>
      </c>
      <c r="B412" s="17" t="s">
        <v>38</v>
      </c>
      <c r="C412" s="17" t="s">
        <v>39</v>
      </c>
      <c r="D412" s="18" t="s">
        <v>1812</v>
      </c>
      <c r="E412" s="19">
        <v>42591</v>
      </c>
      <c r="F412" s="19" t="s">
        <v>1435</v>
      </c>
      <c r="G412" s="20">
        <v>9103750341</v>
      </c>
      <c r="H412" s="19">
        <v>42597</v>
      </c>
      <c r="I412" s="19" t="s">
        <v>59</v>
      </c>
      <c r="J412" s="21" t="s">
        <v>44</v>
      </c>
      <c r="K412" s="21" t="s">
        <v>45</v>
      </c>
      <c r="L412" s="22" t="s">
        <v>741</v>
      </c>
      <c r="M412" s="22" t="s">
        <v>206</v>
      </c>
      <c r="N412" s="22" t="s">
        <v>171</v>
      </c>
      <c r="O412" s="23" t="s">
        <v>49</v>
      </c>
      <c r="P412" s="24" t="s">
        <v>1804</v>
      </c>
      <c r="Q412" s="25" t="s">
        <v>405</v>
      </c>
      <c r="R412" s="27">
        <v>12.4</v>
      </c>
      <c r="S412" s="23" t="s">
        <v>51</v>
      </c>
      <c r="T412" s="23" t="s">
        <v>52</v>
      </c>
      <c r="U412" s="17">
        <v>0</v>
      </c>
      <c r="V412" s="28">
        <f>(1.35*1500+11.05*1360)</f>
        <v>17053.000000000004</v>
      </c>
      <c r="W412" s="17">
        <v>0</v>
      </c>
      <c r="X412" s="17">
        <v>450</v>
      </c>
      <c r="Y412" s="17">
        <v>0</v>
      </c>
      <c r="Z412" s="29">
        <v>0</v>
      </c>
      <c r="AA412" s="17" t="s">
        <v>814</v>
      </c>
      <c r="AB412" s="30">
        <f t="shared" si="31"/>
        <v>16603.000000000004</v>
      </c>
      <c r="AC412" s="31">
        <v>66.45</v>
      </c>
      <c r="AD412" s="52">
        <v>1103269.3500000003</v>
      </c>
      <c r="AE412" s="17">
        <v>9355904</v>
      </c>
      <c r="AF412" s="21">
        <v>42591</v>
      </c>
      <c r="AG412" s="17" t="s">
        <v>1813</v>
      </c>
      <c r="AH412" s="21">
        <v>42815</v>
      </c>
      <c r="AI412" s="21" t="s">
        <v>1814</v>
      </c>
      <c r="AJ412" s="29">
        <v>17053</v>
      </c>
      <c r="AK412" s="21">
        <v>42591</v>
      </c>
      <c r="AL412" s="24" t="s">
        <v>211</v>
      </c>
    </row>
    <row r="413" spans="1:38" s="16" customFormat="1" ht="15" customHeight="1" x14ac:dyDescent="0.25">
      <c r="A413" s="17">
        <v>412</v>
      </c>
      <c r="B413" s="17" t="s">
        <v>38</v>
      </c>
      <c r="C413" s="17" t="s">
        <v>39</v>
      </c>
      <c r="D413" s="18" t="s">
        <v>1815</v>
      </c>
      <c r="E413" s="19">
        <v>42591</v>
      </c>
      <c r="F413" s="19" t="s">
        <v>1435</v>
      </c>
      <c r="G413" s="107">
        <v>9106750002</v>
      </c>
      <c r="H413" s="19">
        <v>42596</v>
      </c>
      <c r="I413" s="19" t="s">
        <v>59</v>
      </c>
      <c r="J413" s="21" t="s">
        <v>1566</v>
      </c>
      <c r="K413" s="21" t="s">
        <v>1567</v>
      </c>
      <c r="L413" s="22" t="s">
        <v>1816</v>
      </c>
      <c r="M413" s="22" t="s">
        <v>178</v>
      </c>
      <c r="N413" s="22" t="s">
        <v>197</v>
      </c>
      <c r="O413" s="23" t="s">
        <v>49</v>
      </c>
      <c r="P413" s="103" t="s">
        <v>1817</v>
      </c>
      <c r="Q413" s="25">
        <v>34021300</v>
      </c>
      <c r="R413" s="27">
        <v>59.55</v>
      </c>
      <c r="S413" s="23" t="s">
        <v>51</v>
      </c>
      <c r="T413" s="23" t="s">
        <v>179</v>
      </c>
      <c r="U413" s="17">
        <v>122976</v>
      </c>
      <c r="V413" s="28">
        <f t="shared" ref="V413:V418" si="32">U413*R413</f>
        <v>7323220.7999999998</v>
      </c>
      <c r="W413" s="17">
        <v>0</v>
      </c>
      <c r="X413" s="17">
        <v>74306.25</v>
      </c>
      <c r="Y413" s="17">
        <v>0</v>
      </c>
      <c r="Z413" s="29">
        <v>118061.83</v>
      </c>
      <c r="AA413" s="17" t="s">
        <v>814</v>
      </c>
      <c r="AB413" s="30">
        <f t="shared" si="31"/>
        <v>7248914.5499999998</v>
      </c>
      <c r="AC413" s="31">
        <v>1</v>
      </c>
      <c r="AD413" s="52"/>
      <c r="AE413" s="108">
        <v>9351788</v>
      </c>
      <c r="AF413" s="57">
        <v>42591</v>
      </c>
      <c r="AG413" s="17" t="s">
        <v>1353</v>
      </c>
      <c r="AH413" s="21"/>
      <c r="AI413" s="33"/>
      <c r="AJ413" s="34"/>
      <c r="AK413" s="35"/>
      <c r="AL413" s="24" t="s">
        <v>1302</v>
      </c>
    </row>
    <row r="414" spans="1:38" s="16" customFormat="1" ht="25.5" customHeight="1" x14ac:dyDescent="0.25">
      <c r="A414" s="17">
        <v>413</v>
      </c>
      <c r="B414" s="17" t="s">
        <v>38</v>
      </c>
      <c r="C414" s="17" t="s">
        <v>39</v>
      </c>
      <c r="D414" s="18" t="s">
        <v>1818</v>
      </c>
      <c r="E414" s="19">
        <v>42591</v>
      </c>
      <c r="F414" s="19" t="s">
        <v>1435</v>
      </c>
      <c r="G414" s="20">
        <v>9103750343</v>
      </c>
      <c r="H414" s="19">
        <v>42597</v>
      </c>
      <c r="I414" s="19" t="s">
        <v>59</v>
      </c>
      <c r="J414" s="21" t="s">
        <v>44</v>
      </c>
      <c r="K414" s="21" t="s">
        <v>45</v>
      </c>
      <c r="L414" s="22" t="s">
        <v>549</v>
      </c>
      <c r="M414" s="22" t="s">
        <v>629</v>
      </c>
      <c r="N414" s="22" t="s">
        <v>137</v>
      </c>
      <c r="O414" s="23" t="s">
        <v>49</v>
      </c>
      <c r="P414" s="103" t="s">
        <v>1460</v>
      </c>
      <c r="Q414" s="25">
        <v>38237090</v>
      </c>
      <c r="R414" s="27">
        <v>24</v>
      </c>
      <c r="S414" s="23" t="s">
        <v>51</v>
      </c>
      <c r="T414" s="23" t="s">
        <v>52</v>
      </c>
      <c r="U414" s="17">
        <v>1321</v>
      </c>
      <c r="V414" s="28">
        <f t="shared" si="32"/>
        <v>31704</v>
      </c>
      <c r="W414" s="17">
        <v>0</v>
      </c>
      <c r="X414" s="17">
        <v>1325</v>
      </c>
      <c r="Y414" s="17">
        <v>0</v>
      </c>
      <c r="Z414" s="29">
        <v>0</v>
      </c>
      <c r="AA414" s="17" t="s">
        <v>814</v>
      </c>
      <c r="AB414" s="30">
        <f t="shared" si="31"/>
        <v>30379</v>
      </c>
      <c r="AC414" s="31">
        <v>66.45</v>
      </c>
      <c r="AD414" s="52">
        <v>2018684.55</v>
      </c>
      <c r="AE414" s="17">
        <v>9359908</v>
      </c>
      <c r="AF414" s="21">
        <v>42591</v>
      </c>
      <c r="AG414" s="17" t="s">
        <v>1819</v>
      </c>
      <c r="AH414" s="21">
        <v>42738</v>
      </c>
      <c r="AI414" s="33" t="s">
        <v>1820</v>
      </c>
      <c r="AJ414" s="34">
        <v>31704</v>
      </c>
      <c r="AK414" s="35">
        <v>42643</v>
      </c>
      <c r="AL414" s="24" t="s">
        <v>56</v>
      </c>
    </row>
    <row r="415" spans="1:38" s="16" customFormat="1" ht="25.5" customHeight="1" x14ac:dyDescent="0.25">
      <c r="A415" s="17">
        <v>414</v>
      </c>
      <c r="B415" s="17" t="s">
        <v>38</v>
      </c>
      <c r="C415" s="17" t="s">
        <v>39</v>
      </c>
      <c r="D415" s="18" t="s">
        <v>1821</v>
      </c>
      <c r="E415" s="19">
        <v>42592</v>
      </c>
      <c r="F415" s="19" t="s">
        <v>1435</v>
      </c>
      <c r="G415" s="20">
        <v>9103750344</v>
      </c>
      <c r="H415" s="19">
        <v>42597</v>
      </c>
      <c r="I415" s="19" t="s">
        <v>59</v>
      </c>
      <c r="J415" s="21" t="s">
        <v>44</v>
      </c>
      <c r="K415" s="21" t="s">
        <v>45</v>
      </c>
      <c r="L415" s="22" t="s">
        <v>549</v>
      </c>
      <c r="M415" s="22" t="s">
        <v>629</v>
      </c>
      <c r="N415" s="22" t="s">
        <v>137</v>
      </c>
      <c r="O415" s="23" t="s">
        <v>49</v>
      </c>
      <c r="P415" s="103" t="s">
        <v>1460</v>
      </c>
      <c r="Q415" s="25">
        <v>38237090</v>
      </c>
      <c r="R415" s="27">
        <v>24</v>
      </c>
      <c r="S415" s="23" t="s">
        <v>51</v>
      </c>
      <c r="T415" s="23" t="s">
        <v>52</v>
      </c>
      <c r="U415" s="17">
        <v>1321</v>
      </c>
      <c r="V415" s="28">
        <f t="shared" si="32"/>
        <v>31704</v>
      </c>
      <c r="W415" s="17">
        <v>0</v>
      </c>
      <c r="X415" s="17">
        <v>1325</v>
      </c>
      <c r="Y415" s="17">
        <v>0</v>
      </c>
      <c r="Z415" s="29">
        <v>0</v>
      </c>
      <c r="AA415" s="17" t="s">
        <v>814</v>
      </c>
      <c r="AB415" s="30">
        <f t="shared" si="31"/>
        <v>30379</v>
      </c>
      <c r="AC415" s="31">
        <v>66.45</v>
      </c>
      <c r="AD415" s="52">
        <v>2018684.55</v>
      </c>
      <c r="AE415" s="17">
        <v>9372096</v>
      </c>
      <c r="AF415" s="21">
        <v>42591</v>
      </c>
      <c r="AG415" s="17" t="s">
        <v>1822</v>
      </c>
      <c r="AH415" s="21">
        <v>42738</v>
      </c>
      <c r="AI415" s="33" t="s">
        <v>1823</v>
      </c>
      <c r="AJ415" s="34">
        <v>31704</v>
      </c>
      <c r="AK415" s="35">
        <v>42643</v>
      </c>
      <c r="AL415" s="24" t="s">
        <v>56</v>
      </c>
    </row>
    <row r="416" spans="1:38" s="16" customFormat="1" ht="15" customHeight="1" x14ac:dyDescent="0.25">
      <c r="A416" s="17">
        <v>415</v>
      </c>
      <c r="B416" s="17" t="s">
        <v>38</v>
      </c>
      <c r="C416" s="17" t="s">
        <v>39</v>
      </c>
      <c r="D416" s="18" t="s">
        <v>1824</v>
      </c>
      <c r="E416" s="19">
        <v>42592</v>
      </c>
      <c r="F416" s="19" t="s">
        <v>1435</v>
      </c>
      <c r="G416" s="20">
        <v>9103750345</v>
      </c>
      <c r="H416" s="19">
        <v>42597</v>
      </c>
      <c r="I416" s="19" t="s">
        <v>59</v>
      </c>
      <c r="J416" s="21" t="s">
        <v>44</v>
      </c>
      <c r="K416" s="21" t="s">
        <v>45</v>
      </c>
      <c r="L416" s="22" t="s">
        <v>60</v>
      </c>
      <c r="M416" s="22" t="s">
        <v>61</v>
      </c>
      <c r="N416" s="22" t="s">
        <v>1809</v>
      </c>
      <c r="O416" s="23" t="s">
        <v>63</v>
      </c>
      <c r="P416" s="96" t="s">
        <v>1707</v>
      </c>
      <c r="Q416" s="25">
        <v>29051700</v>
      </c>
      <c r="R416" s="27">
        <v>18.41</v>
      </c>
      <c r="S416" s="23" t="s">
        <v>51</v>
      </c>
      <c r="T416" s="23" t="s">
        <v>52</v>
      </c>
      <c r="U416" s="17">
        <v>1820</v>
      </c>
      <c r="V416" s="28">
        <f t="shared" si="32"/>
        <v>33506.199999999997</v>
      </c>
      <c r="W416" s="17">
        <v>11.06</v>
      </c>
      <c r="X416" s="17">
        <v>3500</v>
      </c>
      <c r="Y416" s="17">
        <v>0</v>
      </c>
      <c r="Z416" s="29">
        <v>0</v>
      </c>
      <c r="AA416" s="17" t="s">
        <v>814</v>
      </c>
      <c r="AB416" s="30">
        <f t="shared" si="31"/>
        <v>29995.14</v>
      </c>
      <c r="AC416" s="31">
        <v>66.45</v>
      </c>
      <c r="AD416" s="52">
        <v>1993177.0530000001</v>
      </c>
      <c r="AE416" s="17">
        <v>9372038</v>
      </c>
      <c r="AF416" s="21">
        <v>42592</v>
      </c>
      <c r="AG416" s="17" t="s">
        <v>1825</v>
      </c>
      <c r="AH416" s="21">
        <v>42738</v>
      </c>
      <c r="AI416" s="33" t="s">
        <v>1826</v>
      </c>
      <c r="AJ416" s="34">
        <v>33506.199999999997</v>
      </c>
      <c r="AK416" s="35">
        <v>42636</v>
      </c>
      <c r="AL416" s="24" t="s">
        <v>56</v>
      </c>
    </row>
    <row r="417" spans="1:38" s="16" customFormat="1" ht="15" customHeight="1" x14ac:dyDescent="0.25">
      <c r="A417" s="17">
        <v>416</v>
      </c>
      <c r="B417" s="17" t="s">
        <v>38</v>
      </c>
      <c r="C417" s="17" t="s">
        <v>39</v>
      </c>
      <c r="D417" s="18" t="s">
        <v>1827</v>
      </c>
      <c r="E417" s="19">
        <v>42592</v>
      </c>
      <c r="F417" s="19" t="s">
        <v>1435</v>
      </c>
      <c r="G417" s="107">
        <v>9106750002</v>
      </c>
      <c r="H417" s="19">
        <v>42596</v>
      </c>
      <c r="I417" s="19" t="s">
        <v>59</v>
      </c>
      <c r="J417" s="21" t="s">
        <v>1566</v>
      </c>
      <c r="K417" s="21" t="s">
        <v>1567</v>
      </c>
      <c r="L417" s="22" t="s">
        <v>1816</v>
      </c>
      <c r="M417" s="22" t="s">
        <v>178</v>
      </c>
      <c r="N417" s="22" t="s">
        <v>197</v>
      </c>
      <c r="O417" s="23" t="s">
        <v>49</v>
      </c>
      <c r="P417" s="103" t="s">
        <v>1817</v>
      </c>
      <c r="Q417" s="25">
        <v>34021300</v>
      </c>
      <c r="R417" s="27">
        <v>39.39</v>
      </c>
      <c r="S417" s="23" t="s">
        <v>51</v>
      </c>
      <c r="T417" s="23" t="s">
        <v>179</v>
      </c>
      <c r="U417" s="17">
        <v>122976</v>
      </c>
      <c r="V417" s="28">
        <f t="shared" si="32"/>
        <v>4844024.6399999997</v>
      </c>
      <c r="W417" s="17">
        <v>0</v>
      </c>
      <c r="X417" s="17">
        <v>49537.5</v>
      </c>
      <c r="Y417" s="17">
        <v>0</v>
      </c>
      <c r="Z417" s="29">
        <v>78086.740000000005</v>
      </c>
      <c r="AA417" s="17" t="s">
        <v>814</v>
      </c>
      <c r="AB417" s="30">
        <f t="shared" si="31"/>
        <v>4794487.1399999997</v>
      </c>
      <c r="AC417" s="31">
        <v>1</v>
      </c>
      <c r="AD417" s="52"/>
      <c r="AE417" s="108">
        <v>9372652</v>
      </c>
      <c r="AF417" s="57">
        <v>42592</v>
      </c>
      <c r="AG417" s="17" t="s">
        <v>1353</v>
      </c>
      <c r="AH417" s="21"/>
      <c r="AI417" s="33"/>
      <c r="AJ417" s="34"/>
      <c r="AK417" s="35"/>
      <c r="AL417" s="24" t="s">
        <v>1302</v>
      </c>
    </row>
    <row r="418" spans="1:38" s="16" customFormat="1" ht="15" customHeight="1" x14ac:dyDescent="0.25">
      <c r="A418" s="17">
        <v>417</v>
      </c>
      <c r="B418" s="17" t="s">
        <v>38</v>
      </c>
      <c r="C418" s="17" t="s">
        <v>39</v>
      </c>
      <c r="D418" s="18" t="s">
        <v>1828</v>
      </c>
      <c r="E418" s="19">
        <v>42592</v>
      </c>
      <c r="F418" s="19" t="s">
        <v>1435</v>
      </c>
      <c r="G418" s="20">
        <v>9103750346</v>
      </c>
      <c r="H418" s="19">
        <v>42595</v>
      </c>
      <c r="I418" s="19" t="s">
        <v>59</v>
      </c>
      <c r="J418" s="21" t="s">
        <v>44</v>
      </c>
      <c r="K418" s="21" t="s">
        <v>45</v>
      </c>
      <c r="L418" s="22" t="s">
        <v>1418</v>
      </c>
      <c r="M418" s="22" t="s">
        <v>1829</v>
      </c>
      <c r="N418" s="22" t="s">
        <v>171</v>
      </c>
      <c r="O418" s="23" t="s">
        <v>49</v>
      </c>
      <c r="P418" s="24" t="s">
        <v>1830</v>
      </c>
      <c r="Q418" s="25">
        <v>29051700</v>
      </c>
      <c r="R418" s="27">
        <v>13</v>
      </c>
      <c r="S418" s="23" t="s">
        <v>51</v>
      </c>
      <c r="T418" s="23" t="s">
        <v>52</v>
      </c>
      <c r="U418" s="17">
        <v>1420</v>
      </c>
      <c r="V418" s="28">
        <f t="shared" si="32"/>
        <v>18460</v>
      </c>
      <c r="W418" s="17">
        <v>0</v>
      </c>
      <c r="X418" s="17">
        <v>582</v>
      </c>
      <c r="Y418" s="17">
        <v>0</v>
      </c>
      <c r="Z418" s="29">
        <v>0</v>
      </c>
      <c r="AA418" s="17" t="s">
        <v>814</v>
      </c>
      <c r="AB418" s="30">
        <f t="shared" si="31"/>
        <v>17878</v>
      </c>
      <c r="AC418" s="31">
        <v>66.45</v>
      </c>
      <c r="AD418" s="52">
        <v>1187993.1000000001</v>
      </c>
      <c r="AE418" s="41">
        <v>9380826</v>
      </c>
      <c r="AF418" s="21">
        <v>42592</v>
      </c>
      <c r="AG418" s="17" t="s">
        <v>1831</v>
      </c>
      <c r="AH418" s="21">
        <v>42738</v>
      </c>
      <c r="AI418" s="33" t="s">
        <v>1832</v>
      </c>
      <c r="AJ418" s="34">
        <v>18460</v>
      </c>
      <c r="AK418" s="35">
        <v>42642</v>
      </c>
      <c r="AL418" s="24" t="s">
        <v>56</v>
      </c>
    </row>
    <row r="419" spans="1:38" s="16" customFormat="1" ht="15" customHeight="1" x14ac:dyDescent="0.25">
      <c r="A419" s="17">
        <v>418</v>
      </c>
      <c r="B419" s="17" t="s">
        <v>38</v>
      </c>
      <c r="C419" s="17" t="s">
        <v>39</v>
      </c>
      <c r="D419" s="18" t="s">
        <v>1833</v>
      </c>
      <c r="E419" s="17" t="s">
        <v>147</v>
      </c>
      <c r="F419" s="19" t="s">
        <v>1435</v>
      </c>
      <c r="G419" s="20" t="s">
        <v>147</v>
      </c>
      <c r="H419" s="19"/>
      <c r="I419" s="19" t="s">
        <v>59</v>
      </c>
      <c r="J419" s="21" t="s">
        <v>44</v>
      </c>
      <c r="K419" s="21" t="s">
        <v>446</v>
      </c>
      <c r="L419" s="22"/>
      <c r="M419" s="48" t="s">
        <v>447</v>
      </c>
      <c r="N419" s="22"/>
      <c r="O419" s="23"/>
      <c r="P419" s="24"/>
      <c r="Q419" s="25"/>
      <c r="R419" s="27"/>
      <c r="S419" s="23"/>
      <c r="T419" s="23"/>
      <c r="U419" s="17"/>
      <c r="V419" s="28">
        <f t="shared" ref="V419" si="33">R419*U419</f>
        <v>0</v>
      </c>
      <c r="W419" s="17"/>
      <c r="X419" s="17"/>
      <c r="Y419" s="17"/>
      <c r="Z419" s="29"/>
      <c r="AA419" s="17" t="s">
        <v>814</v>
      </c>
      <c r="AB419" s="30">
        <f t="shared" si="31"/>
        <v>0</v>
      </c>
      <c r="AC419" s="31">
        <v>66.45</v>
      </c>
      <c r="AD419" s="52"/>
      <c r="AE419" s="17" t="s">
        <v>147</v>
      </c>
      <c r="AF419" s="21"/>
      <c r="AG419" s="17" t="s">
        <v>147</v>
      </c>
      <c r="AH419" s="21"/>
      <c r="AI419" s="33"/>
      <c r="AJ419" s="34"/>
      <c r="AK419" s="35"/>
      <c r="AL419" s="24" t="s">
        <v>147</v>
      </c>
    </row>
    <row r="420" spans="1:38" s="16" customFormat="1" ht="15" customHeight="1" x14ac:dyDescent="0.25">
      <c r="A420" s="17">
        <v>419</v>
      </c>
      <c r="B420" s="17" t="s">
        <v>38</v>
      </c>
      <c r="C420" s="17" t="s">
        <v>39</v>
      </c>
      <c r="D420" s="18" t="s">
        <v>1834</v>
      </c>
      <c r="E420" s="19">
        <v>42592</v>
      </c>
      <c r="F420" s="19" t="s">
        <v>1435</v>
      </c>
      <c r="G420" s="20">
        <v>9103750347</v>
      </c>
      <c r="H420" s="19">
        <v>42598</v>
      </c>
      <c r="I420" s="19" t="s">
        <v>59</v>
      </c>
      <c r="J420" s="21" t="s">
        <v>44</v>
      </c>
      <c r="K420" s="21" t="s">
        <v>45</v>
      </c>
      <c r="L420" s="22" t="s">
        <v>1835</v>
      </c>
      <c r="M420" s="22" t="s">
        <v>796</v>
      </c>
      <c r="N420" s="22" t="s">
        <v>130</v>
      </c>
      <c r="O420" s="23" t="s">
        <v>49</v>
      </c>
      <c r="P420" s="24" t="s">
        <v>1830</v>
      </c>
      <c r="Q420" s="25">
        <v>29051700</v>
      </c>
      <c r="R420" s="27">
        <v>6</v>
      </c>
      <c r="S420" s="23" t="s">
        <v>51</v>
      </c>
      <c r="T420" s="23" t="s">
        <v>52</v>
      </c>
      <c r="U420" s="17">
        <v>1550</v>
      </c>
      <c r="V420" s="28">
        <f>U420*R420</f>
        <v>9300</v>
      </c>
      <c r="W420" s="17">
        <v>0</v>
      </c>
      <c r="X420" s="17">
        <v>1100</v>
      </c>
      <c r="Y420" s="17">
        <v>0</v>
      </c>
      <c r="Z420" s="29">
        <v>0</v>
      </c>
      <c r="AA420" s="17" t="s">
        <v>814</v>
      </c>
      <c r="AB420" s="30">
        <f t="shared" si="31"/>
        <v>8200</v>
      </c>
      <c r="AC420" s="31">
        <v>66.45</v>
      </c>
      <c r="AD420" s="52">
        <v>544890</v>
      </c>
      <c r="AE420" s="41">
        <v>9384913</v>
      </c>
      <c r="AF420" s="21">
        <v>42592</v>
      </c>
      <c r="AG420" s="17" t="s">
        <v>1836</v>
      </c>
      <c r="AH420" s="21">
        <v>42738</v>
      </c>
      <c r="AI420" s="33" t="s">
        <v>1837</v>
      </c>
      <c r="AJ420" s="34">
        <v>9300</v>
      </c>
      <c r="AK420" s="35">
        <v>42619</v>
      </c>
      <c r="AL420" s="24" t="s">
        <v>56</v>
      </c>
    </row>
    <row r="421" spans="1:38" s="16" customFormat="1" ht="15" customHeight="1" x14ac:dyDescent="0.25">
      <c r="A421" s="17">
        <v>420</v>
      </c>
      <c r="B421" s="17" t="s">
        <v>38</v>
      </c>
      <c r="C421" s="17" t="s">
        <v>39</v>
      </c>
      <c r="D421" s="18" t="s">
        <v>1838</v>
      </c>
      <c r="E421" s="17" t="s">
        <v>147</v>
      </c>
      <c r="F421" s="19" t="s">
        <v>1435</v>
      </c>
      <c r="G421" s="20" t="s">
        <v>147</v>
      </c>
      <c r="H421" s="19"/>
      <c r="I421" s="19" t="s">
        <v>59</v>
      </c>
      <c r="J421" s="21" t="s">
        <v>44</v>
      </c>
      <c r="K421" s="21" t="s">
        <v>446</v>
      </c>
      <c r="L421" s="22"/>
      <c r="M421" s="48" t="s">
        <v>447</v>
      </c>
      <c r="N421" s="22"/>
      <c r="O421" s="23"/>
      <c r="P421" s="24"/>
      <c r="Q421" s="25"/>
      <c r="R421" s="27"/>
      <c r="S421" s="23"/>
      <c r="T421" s="23"/>
      <c r="U421" s="17"/>
      <c r="V421" s="28">
        <f t="shared" ref="V421" si="34">R421*U421</f>
        <v>0</v>
      </c>
      <c r="W421" s="17"/>
      <c r="X421" s="17"/>
      <c r="Y421" s="17"/>
      <c r="Z421" s="29"/>
      <c r="AA421" s="17" t="s">
        <v>814</v>
      </c>
      <c r="AB421" s="30">
        <f t="shared" si="31"/>
        <v>0</v>
      </c>
      <c r="AC421" s="31">
        <v>66.45</v>
      </c>
      <c r="AD421" s="52"/>
      <c r="AE421" s="17" t="s">
        <v>147</v>
      </c>
      <c r="AF421" s="21"/>
      <c r="AG421" s="17" t="s">
        <v>147</v>
      </c>
      <c r="AH421" s="21"/>
      <c r="AI421" s="33"/>
      <c r="AJ421" s="34"/>
      <c r="AK421" s="35"/>
      <c r="AL421" s="24" t="s">
        <v>147</v>
      </c>
    </row>
    <row r="422" spans="1:38" s="16" customFormat="1" ht="25.5" customHeight="1" x14ac:dyDescent="0.25">
      <c r="A422" s="17">
        <v>421</v>
      </c>
      <c r="B422" s="17" t="s">
        <v>38</v>
      </c>
      <c r="C422" s="17" t="s">
        <v>39</v>
      </c>
      <c r="D422" s="18" t="s">
        <v>1839</v>
      </c>
      <c r="E422" s="19">
        <v>42593</v>
      </c>
      <c r="F422" s="19" t="s">
        <v>1435</v>
      </c>
      <c r="G422" s="20">
        <v>9103750350</v>
      </c>
      <c r="H422" s="19">
        <v>42597</v>
      </c>
      <c r="I422" s="19" t="s">
        <v>59</v>
      </c>
      <c r="J422" s="21" t="s">
        <v>44</v>
      </c>
      <c r="K422" s="21" t="s">
        <v>45</v>
      </c>
      <c r="L422" s="22" t="s">
        <v>60</v>
      </c>
      <c r="M422" s="22" t="s">
        <v>273</v>
      </c>
      <c r="N422" s="22" t="s">
        <v>1809</v>
      </c>
      <c r="O422" s="23" t="s">
        <v>63</v>
      </c>
      <c r="P422" s="103" t="s">
        <v>561</v>
      </c>
      <c r="Q422" s="25">
        <v>38237090</v>
      </c>
      <c r="R422" s="27">
        <v>18</v>
      </c>
      <c r="S422" s="23" t="s">
        <v>51</v>
      </c>
      <c r="T422" s="23" t="s">
        <v>52</v>
      </c>
      <c r="U422" s="17">
        <v>1502</v>
      </c>
      <c r="V422" s="28">
        <f>U422*R422</f>
        <v>27036</v>
      </c>
      <c r="W422" s="17">
        <v>5.5</v>
      </c>
      <c r="X422" s="17">
        <v>1750</v>
      </c>
      <c r="Y422" s="17">
        <v>0</v>
      </c>
      <c r="Z422" s="29">
        <v>0</v>
      </c>
      <c r="AA422" s="17" t="s">
        <v>814</v>
      </c>
      <c r="AB422" s="30">
        <f t="shared" si="31"/>
        <v>25280.5</v>
      </c>
      <c r="AC422" s="31">
        <v>66.45</v>
      </c>
      <c r="AD422" s="52">
        <v>1679889.2250000001</v>
      </c>
      <c r="AE422" s="17">
        <v>9405616</v>
      </c>
      <c r="AF422" s="21">
        <v>42593</v>
      </c>
      <c r="AG422" s="17" t="s">
        <v>1840</v>
      </c>
      <c r="AH422" s="21">
        <v>42738</v>
      </c>
      <c r="AI422" s="33" t="s">
        <v>1841</v>
      </c>
      <c r="AJ422" s="34">
        <v>27036</v>
      </c>
      <c r="AK422" s="35">
        <v>42636</v>
      </c>
      <c r="AL422" s="24" t="s">
        <v>56</v>
      </c>
    </row>
    <row r="423" spans="1:38" s="16" customFormat="1" ht="38.25" customHeight="1" x14ac:dyDescent="0.2">
      <c r="A423" s="17">
        <v>422</v>
      </c>
      <c r="B423" s="17" t="s">
        <v>38</v>
      </c>
      <c r="C423" s="17" t="s">
        <v>39</v>
      </c>
      <c r="D423" s="18" t="s">
        <v>1842</v>
      </c>
      <c r="E423" s="19">
        <v>42594</v>
      </c>
      <c r="F423" s="19" t="s">
        <v>1435</v>
      </c>
      <c r="G423" s="20">
        <v>9103750351</v>
      </c>
      <c r="H423" s="19">
        <v>42601</v>
      </c>
      <c r="I423" s="19" t="s">
        <v>59</v>
      </c>
      <c r="J423" s="21" t="s">
        <v>44</v>
      </c>
      <c r="K423" s="21" t="s">
        <v>45</v>
      </c>
      <c r="L423" s="22" t="s">
        <v>1843</v>
      </c>
      <c r="M423" s="22" t="s">
        <v>1844</v>
      </c>
      <c r="N423" s="22" t="s">
        <v>197</v>
      </c>
      <c r="O423" s="23" t="s">
        <v>49</v>
      </c>
      <c r="P423" s="103" t="s">
        <v>1845</v>
      </c>
      <c r="Q423" s="25" t="s">
        <v>1846</v>
      </c>
      <c r="R423" s="27">
        <v>0.96</v>
      </c>
      <c r="S423" s="23" t="s">
        <v>51</v>
      </c>
      <c r="T423" s="23" t="s">
        <v>52</v>
      </c>
      <c r="U423" s="17">
        <v>0</v>
      </c>
      <c r="V423" s="28">
        <f>(0.6*805+0.36*1200)</f>
        <v>915</v>
      </c>
      <c r="W423" s="17">
        <v>0</v>
      </c>
      <c r="X423" s="17">
        <v>50</v>
      </c>
      <c r="Y423" s="17">
        <v>0</v>
      </c>
      <c r="Z423" s="29">
        <v>0</v>
      </c>
      <c r="AA423" s="17" t="s">
        <v>814</v>
      </c>
      <c r="AB423" s="30">
        <f t="shared" si="31"/>
        <v>865</v>
      </c>
      <c r="AC423" s="31">
        <v>66.45</v>
      </c>
      <c r="AD423" s="52">
        <v>57479.25</v>
      </c>
      <c r="AE423" s="41">
        <v>9426977</v>
      </c>
      <c r="AF423" s="21">
        <v>42594</v>
      </c>
      <c r="AG423" s="17" t="s">
        <v>1847</v>
      </c>
      <c r="AH423" s="21">
        <v>42783</v>
      </c>
      <c r="AI423" s="62" t="s">
        <v>1848</v>
      </c>
      <c r="AJ423" s="34">
        <v>915</v>
      </c>
      <c r="AK423" s="35">
        <v>42594</v>
      </c>
      <c r="AL423" s="24" t="s">
        <v>56</v>
      </c>
    </row>
    <row r="424" spans="1:38" s="16" customFormat="1" ht="15" customHeight="1" x14ac:dyDescent="0.25">
      <c r="A424" s="17">
        <v>423</v>
      </c>
      <c r="B424" s="17" t="s">
        <v>38</v>
      </c>
      <c r="C424" s="17" t="s">
        <v>39</v>
      </c>
      <c r="D424" s="18" t="s">
        <v>1849</v>
      </c>
      <c r="E424" s="22" t="s">
        <v>147</v>
      </c>
      <c r="F424" s="19" t="s">
        <v>1435</v>
      </c>
      <c r="G424" s="20" t="s">
        <v>147</v>
      </c>
      <c r="H424" s="19"/>
      <c r="I424" s="19" t="s">
        <v>59</v>
      </c>
      <c r="J424" s="21" t="s">
        <v>44</v>
      </c>
      <c r="K424" s="21" t="s">
        <v>446</v>
      </c>
      <c r="L424" s="22" t="s">
        <v>147</v>
      </c>
      <c r="M424" s="48" t="s">
        <v>447</v>
      </c>
      <c r="N424" s="22"/>
      <c r="O424" s="23"/>
      <c r="P424" s="24"/>
      <c r="Q424" s="25"/>
      <c r="R424" s="27"/>
      <c r="S424" s="23"/>
      <c r="T424" s="23"/>
      <c r="U424" s="17"/>
      <c r="V424" s="28">
        <f t="shared" ref="V424" si="35">R424*U424</f>
        <v>0</v>
      </c>
      <c r="W424" s="17"/>
      <c r="X424" s="17"/>
      <c r="Y424" s="17"/>
      <c r="Z424" s="29"/>
      <c r="AA424" s="17" t="s">
        <v>814</v>
      </c>
      <c r="AB424" s="30">
        <f t="shared" si="31"/>
        <v>0</v>
      </c>
      <c r="AC424" s="31">
        <v>66.45</v>
      </c>
      <c r="AD424" s="52"/>
      <c r="AE424" s="17" t="s">
        <v>147</v>
      </c>
      <c r="AF424" s="21"/>
      <c r="AG424" s="17" t="s">
        <v>147</v>
      </c>
      <c r="AH424" s="21"/>
      <c r="AI424" s="33"/>
      <c r="AJ424" s="34"/>
      <c r="AK424" s="35"/>
      <c r="AL424" s="24" t="s">
        <v>147</v>
      </c>
    </row>
    <row r="425" spans="1:38" s="16" customFormat="1" ht="15" customHeight="1" x14ac:dyDescent="0.25">
      <c r="A425" s="17">
        <v>424</v>
      </c>
      <c r="B425" s="17" t="s">
        <v>38</v>
      </c>
      <c r="C425" s="17" t="s">
        <v>39</v>
      </c>
      <c r="D425" s="18" t="s">
        <v>1850</v>
      </c>
      <c r="E425" s="19">
        <v>42595</v>
      </c>
      <c r="F425" s="19" t="s">
        <v>1435</v>
      </c>
      <c r="G425" s="20">
        <v>9103750352</v>
      </c>
      <c r="H425" s="19"/>
      <c r="I425" s="19" t="s">
        <v>59</v>
      </c>
      <c r="J425" s="21" t="s">
        <v>44</v>
      </c>
      <c r="K425" s="21" t="s">
        <v>45</v>
      </c>
      <c r="L425" s="22" t="s">
        <v>1851</v>
      </c>
      <c r="M425" s="22" t="s">
        <v>993</v>
      </c>
      <c r="N425" s="22" t="s">
        <v>130</v>
      </c>
      <c r="O425" s="23" t="s">
        <v>63</v>
      </c>
      <c r="P425" s="24" t="s">
        <v>1028</v>
      </c>
      <c r="Q425" s="25">
        <v>38237090</v>
      </c>
      <c r="R425" s="27">
        <v>24</v>
      </c>
      <c r="S425" s="23" t="s">
        <v>51</v>
      </c>
      <c r="T425" s="23" t="s">
        <v>52</v>
      </c>
      <c r="U425" s="17">
        <v>1397</v>
      </c>
      <c r="V425" s="28">
        <f t="shared" ref="V425:V428" si="36">U425*R425</f>
        <v>33528</v>
      </c>
      <c r="W425" s="17">
        <v>11.06</v>
      </c>
      <c r="X425" s="17">
        <v>1200</v>
      </c>
      <c r="Y425" s="17">
        <v>0</v>
      </c>
      <c r="Z425" s="29">
        <v>0</v>
      </c>
      <c r="AA425" s="17" t="s">
        <v>814</v>
      </c>
      <c r="AB425" s="30">
        <f t="shared" si="31"/>
        <v>32316.940000000002</v>
      </c>
      <c r="AC425" s="31">
        <v>66.45</v>
      </c>
      <c r="AD425" s="52">
        <v>2147460.6630000002</v>
      </c>
      <c r="AE425" s="17">
        <v>9452764</v>
      </c>
      <c r="AF425" s="21" t="s">
        <v>1852</v>
      </c>
      <c r="AG425" s="17"/>
      <c r="AH425" s="21"/>
      <c r="AI425" s="33"/>
      <c r="AJ425" s="34"/>
      <c r="AK425" s="35"/>
      <c r="AL425" s="24" t="s">
        <v>1302</v>
      </c>
    </row>
    <row r="426" spans="1:38" s="16" customFormat="1" ht="25.5" customHeight="1" x14ac:dyDescent="0.25">
      <c r="A426" s="17">
        <v>425</v>
      </c>
      <c r="B426" s="17" t="s">
        <v>38</v>
      </c>
      <c r="C426" s="17" t="s">
        <v>39</v>
      </c>
      <c r="D426" s="18" t="s">
        <v>1853</v>
      </c>
      <c r="E426" s="19">
        <v>42595</v>
      </c>
      <c r="F426" s="19" t="s">
        <v>1435</v>
      </c>
      <c r="G426" s="20">
        <v>9103750353</v>
      </c>
      <c r="H426" s="19"/>
      <c r="I426" s="19" t="s">
        <v>59</v>
      </c>
      <c r="J426" s="21" t="s">
        <v>44</v>
      </c>
      <c r="K426" s="21" t="s">
        <v>45</v>
      </c>
      <c r="L426" s="22" t="s">
        <v>60</v>
      </c>
      <c r="M426" s="22" t="s">
        <v>273</v>
      </c>
      <c r="N426" s="22" t="s">
        <v>1809</v>
      </c>
      <c r="O426" s="23" t="s">
        <v>63</v>
      </c>
      <c r="P426" s="103" t="s">
        <v>561</v>
      </c>
      <c r="Q426" s="25">
        <v>38237090</v>
      </c>
      <c r="R426" s="27">
        <v>36</v>
      </c>
      <c r="S426" s="23" t="s">
        <v>51</v>
      </c>
      <c r="T426" s="23" t="s">
        <v>52</v>
      </c>
      <c r="U426" s="17">
        <v>1502</v>
      </c>
      <c r="V426" s="28">
        <f>U426*R426</f>
        <v>54072</v>
      </c>
      <c r="W426" s="17">
        <v>17.84</v>
      </c>
      <c r="X426" s="17">
        <v>3500</v>
      </c>
      <c r="Y426" s="17">
        <v>0</v>
      </c>
      <c r="Z426" s="29">
        <v>0</v>
      </c>
      <c r="AA426" s="17" t="s">
        <v>814</v>
      </c>
      <c r="AB426" s="30">
        <f t="shared" si="31"/>
        <v>50554.16</v>
      </c>
      <c r="AC426" s="31">
        <v>66.45</v>
      </c>
      <c r="AD426" s="52">
        <v>3359323.9320000005</v>
      </c>
      <c r="AE426" s="17">
        <v>9453335</v>
      </c>
      <c r="AF426" s="21" t="s">
        <v>1852</v>
      </c>
      <c r="AG426" s="17" t="s">
        <v>1854</v>
      </c>
      <c r="AH426" s="21">
        <v>42815</v>
      </c>
      <c r="AI426" s="21" t="s">
        <v>1855</v>
      </c>
      <c r="AJ426" s="29">
        <v>54072</v>
      </c>
      <c r="AK426" s="21">
        <v>42595</v>
      </c>
      <c r="AL426" s="24" t="s">
        <v>1302</v>
      </c>
    </row>
    <row r="427" spans="1:38" s="16" customFormat="1" ht="38.25" customHeight="1" x14ac:dyDescent="0.25">
      <c r="A427" s="17">
        <v>426</v>
      </c>
      <c r="B427" s="17" t="s">
        <v>38</v>
      </c>
      <c r="C427" s="17" t="s">
        <v>39</v>
      </c>
      <c r="D427" s="18" t="s">
        <v>1856</v>
      </c>
      <c r="E427" s="19">
        <v>42595</v>
      </c>
      <c r="F427" s="19" t="s">
        <v>1435</v>
      </c>
      <c r="G427" s="20">
        <v>9103750354</v>
      </c>
      <c r="H427" s="19">
        <v>42604</v>
      </c>
      <c r="I427" s="19" t="s">
        <v>59</v>
      </c>
      <c r="J427" s="21" t="s">
        <v>44</v>
      </c>
      <c r="K427" s="21" t="s">
        <v>45</v>
      </c>
      <c r="L427" s="22" t="s">
        <v>482</v>
      </c>
      <c r="M427" s="22" t="s">
        <v>669</v>
      </c>
      <c r="N427" s="22" t="s">
        <v>95</v>
      </c>
      <c r="O427" s="23" t="s">
        <v>63</v>
      </c>
      <c r="P427" s="103" t="s">
        <v>1857</v>
      </c>
      <c r="Q427" s="25">
        <v>38231900</v>
      </c>
      <c r="R427" s="27">
        <v>39.909999999999997</v>
      </c>
      <c r="S427" s="23" t="s">
        <v>51</v>
      </c>
      <c r="T427" s="23" t="s">
        <v>52</v>
      </c>
      <c r="U427" s="17">
        <v>4100</v>
      </c>
      <c r="V427" s="28">
        <f t="shared" si="36"/>
        <v>163631</v>
      </c>
      <c r="W427" s="17">
        <v>54</v>
      </c>
      <c r="X427" s="17">
        <v>3100</v>
      </c>
      <c r="Y427" s="17">
        <v>0</v>
      </c>
      <c r="Z427" s="29">
        <v>0</v>
      </c>
      <c r="AA427" s="17" t="s">
        <v>814</v>
      </c>
      <c r="AB427" s="30">
        <f t="shared" si="31"/>
        <v>160477</v>
      </c>
      <c r="AC427" s="31">
        <v>66.45</v>
      </c>
      <c r="AD427" s="52">
        <v>10663696.65</v>
      </c>
      <c r="AE427" s="17">
        <v>9475508</v>
      </c>
      <c r="AF427" s="21">
        <v>42598</v>
      </c>
      <c r="AG427" s="17" t="s">
        <v>1858</v>
      </c>
      <c r="AH427" s="21">
        <v>42738</v>
      </c>
      <c r="AI427" s="33" t="s">
        <v>1859</v>
      </c>
      <c r="AJ427" s="34">
        <v>163631</v>
      </c>
      <c r="AK427" s="35">
        <v>42642</v>
      </c>
      <c r="AL427" s="24" t="s">
        <v>56</v>
      </c>
    </row>
    <row r="428" spans="1:38" s="16" customFormat="1" ht="38.25" customHeight="1" x14ac:dyDescent="0.25">
      <c r="A428" s="17">
        <v>427</v>
      </c>
      <c r="B428" s="17" t="s">
        <v>38</v>
      </c>
      <c r="C428" s="17" t="s">
        <v>39</v>
      </c>
      <c r="D428" s="18" t="s">
        <v>1860</v>
      </c>
      <c r="E428" s="19">
        <v>42598</v>
      </c>
      <c r="F428" s="19" t="s">
        <v>1435</v>
      </c>
      <c r="G428" s="20">
        <v>9103750355</v>
      </c>
      <c r="H428" s="19">
        <v>42605</v>
      </c>
      <c r="I428" s="19" t="s">
        <v>59</v>
      </c>
      <c r="J428" s="21" t="s">
        <v>44</v>
      </c>
      <c r="K428" s="21" t="s">
        <v>45</v>
      </c>
      <c r="L428" s="22" t="s">
        <v>1538</v>
      </c>
      <c r="M428" s="22" t="s">
        <v>206</v>
      </c>
      <c r="N428" s="22" t="s">
        <v>88</v>
      </c>
      <c r="O428" s="23" t="s">
        <v>49</v>
      </c>
      <c r="P428" s="103" t="s">
        <v>1861</v>
      </c>
      <c r="Q428" s="25">
        <v>38237090</v>
      </c>
      <c r="R428" s="27">
        <v>16</v>
      </c>
      <c r="S428" s="23" t="s">
        <v>51</v>
      </c>
      <c r="T428" s="23" t="s">
        <v>52</v>
      </c>
      <c r="U428" s="17">
        <v>1410</v>
      </c>
      <c r="V428" s="28">
        <f t="shared" si="36"/>
        <v>22560</v>
      </c>
      <c r="W428" s="17">
        <v>0</v>
      </c>
      <c r="X428" s="17">
        <v>500</v>
      </c>
      <c r="Y428" s="17">
        <v>0</v>
      </c>
      <c r="Z428" s="29">
        <v>0</v>
      </c>
      <c r="AA428" s="17" t="s">
        <v>814</v>
      </c>
      <c r="AB428" s="30">
        <f t="shared" si="31"/>
        <v>22060</v>
      </c>
      <c r="AC428" s="31">
        <v>66.45</v>
      </c>
      <c r="AD428" s="52">
        <v>1465887</v>
      </c>
      <c r="AE428" s="17">
        <v>9527666</v>
      </c>
      <c r="AF428" s="21">
        <v>42600</v>
      </c>
      <c r="AG428" s="17" t="s">
        <v>1862</v>
      </c>
      <c r="AH428" s="21">
        <v>42738</v>
      </c>
      <c r="AI428" s="33" t="s">
        <v>1863</v>
      </c>
      <c r="AJ428" s="34">
        <v>22560</v>
      </c>
      <c r="AK428" s="35">
        <v>42632</v>
      </c>
      <c r="AL428" s="24" t="s">
        <v>56</v>
      </c>
    </row>
    <row r="429" spans="1:38" s="16" customFormat="1" ht="25.5" customHeight="1" x14ac:dyDescent="0.25">
      <c r="A429" s="17">
        <v>428</v>
      </c>
      <c r="B429" s="17" t="s">
        <v>38</v>
      </c>
      <c r="C429" s="17" t="s">
        <v>39</v>
      </c>
      <c r="D429" s="18" t="s">
        <v>1864</v>
      </c>
      <c r="E429" s="19">
        <v>42599</v>
      </c>
      <c r="F429" s="19" t="s">
        <v>1435</v>
      </c>
      <c r="G429" s="20">
        <v>9103750356</v>
      </c>
      <c r="H429" s="19"/>
      <c r="I429" s="19" t="s">
        <v>59</v>
      </c>
      <c r="J429" s="21" t="s">
        <v>44</v>
      </c>
      <c r="K429" s="21" t="s">
        <v>45</v>
      </c>
      <c r="L429" s="22" t="s">
        <v>60</v>
      </c>
      <c r="M429" s="22" t="s">
        <v>61</v>
      </c>
      <c r="N429" s="22" t="s">
        <v>1706</v>
      </c>
      <c r="O429" s="23" t="s">
        <v>63</v>
      </c>
      <c r="P429" s="103" t="s">
        <v>1865</v>
      </c>
      <c r="Q429" s="25">
        <v>38237090</v>
      </c>
      <c r="R429" s="27">
        <v>36.28</v>
      </c>
      <c r="S429" s="23" t="s">
        <v>51</v>
      </c>
      <c r="T429" s="23" t="s">
        <v>52</v>
      </c>
      <c r="U429" s="17">
        <v>3866</v>
      </c>
      <c r="V429" s="28">
        <f>U429*R429</f>
        <v>140258.48000000001</v>
      </c>
      <c r="W429" s="17">
        <v>46.29</v>
      </c>
      <c r="X429" s="17">
        <v>3800</v>
      </c>
      <c r="Y429" s="17">
        <v>0</v>
      </c>
      <c r="Z429" s="29">
        <v>0</v>
      </c>
      <c r="AA429" s="17" t="s">
        <v>814</v>
      </c>
      <c r="AB429" s="30">
        <f t="shared" si="31"/>
        <v>136412.19</v>
      </c>
      <c r="AC429" s="31">
        <v>66.45</v>
      </c>
      <c r="AD429" s="52">
        <v>9064590.0255000014</v>
      </c>
      <c r="AE429" s="17">
        <v>9515331</v>
      </c>
      <c r="AF429" s="21" t="s">
        <v>1866</v>
      </c>
      <c r="AG429" s="17" t="s">
        <v>1867</v>
      </c>
      <c r="AH429" s="21">
        <v>42783</v>
      </c>
      <c r="AI429" s="21" t="s">
        <v>1868</v>
      </c>
      <c r="AJ429" s="29">
        <v>140258.48000000001</v>
      </c>
      <c r="AK429" s="21">
        <v>42662</v>
      </c>
      <c r="AL429" s="24" t="s">
        <v>56</v>
      </c>
    </row>
    <row r="430" spans="1:38" s="16" customFormat="1" ht="25.5" customHeight="1" x14ac:dyDescent="0.25">
      <c r="A430" s="17">
        <v>429</v>
      </c>
      <c r="B430" s="17" t="s">
        <v>38</v>
      </c>
      <c r="C430" s="17" t="s">
        <v>39</v>
      </c>
      <c r="D430" s="18" t="s">
        <v>1869</v>
      </c>
      <c r="E430" s="19">
        <v>42599</v>
      </c>
      <c r="F430" s="19" t="s">
        <v>1435</v>
      </c>
      <c r="G430" s="20">
        <v>9103750357</v>
      </c>
      <c r="H430" s="19"/>
      <c r="I430" s="19" t="s">
        <v>59</v>
      </c>
      <c r="J430" s="21" t="s">
        <v>44</v>
      </c>
      <c r="K430" s="21" t="s">
        <v>45</v>
      </c>
      <c r="L430" s="22" t="s">
        <v>60</v>
      </c>
      <c r="M430" s="22" t="s">
        <v>61</v>
      </c>
      <c r="N430" s="22" t="s">
        <v>1706</v>
      </c>
      <c r="O430" s="23" t="s">
        <v>63</v>
      </c>
      <c r="P430" s="103" t="s">
        <v>1865</v>
      </c>
      <c r="Q430" s="25">
        <v>38237090</v>
      </c>
      <c r="R430" s="27">
        <v>36</v>
      </c>
      <c r="S430" s="23" t="s">
        <v>51</v>
      </c>
      <c r="T430" s="23" t="s">
        <v>52</v>
      </c>
      <c r="U430" s="17">
        <v>3842</v>
      </c>
      <c r="V430" s="28">
        <f>U430*R430</f>
        <v>138312</v>
      </c>
      <c r="W430" s="17">
        <v>45.64</v>
      </c>
      <c r="X430" s="17">
        <v>3800</v>
      </c>
      <c r="Y430" s="17">
        <v>0</v>
      </c>
      <c r="Z430" s="29">
        <v>0</v>
      </c>
      <c r="AA430" s="17" t="s">
        <v>814</v>
      </c>
      <c r="AB430" s="30">
        <f t="shared" si="31"/>
        <v>134466.35999999999</v>
      </c>
      <c r="AC430" s="31">
        <v>66.45</v>
      </c>
      <c r="AD430" s="52">
        <v>8935289.6219999995</v>
      </c>
      <c r="AE430" s="17">
        <v>9515330</v>
      </c>
      <c r="AF430" s="21" t="s">
        <v>1866</v>
      </c>
      <c r="AG430" s="17" t="s">
        <v>1870</v>
      </c>
      <c r="AH430" s="21">
        <v>42783</v>
      </c>
      <c r="AI430" s="21" t="s">
        <v>1871</v>
      </c>
      <c r="AJ430" s="29">
        <v>138312</v>
      </c>
      <c r="AK430" s="21">
        <v>42662</v>
      </c>
      <c r="AL430" s="24" t="s">
        <v>56</v>
      </c>
    </row>
    <row r="431" spans="1:38" s="16" customFormat="1" ht="25.5" customHeight="1" x14ac:dyDescent="0.25">
      <c r="A431" s="17">
        <v>430</v>
      </c>
      <c r="B431" s="17" t="s">
        <v>38</v>
      </c>
      <c r="C431" s="17" t="s">
        <v>39</v>
      </c>
      <c r="D431" s="18" t="s">
        <v>1872</v>
      </c>
      <c r="E431" s="19">
        <v>42599</v>
      </c>
      <c r="F431" s="19" t="s">
        <v>1435</v>
      </c>
      <c r="G431" s="20">
        <v>9103750360</v>
      </c>
      <c r="H431" s="19">
        <v>42599</v>
      </c>
      <c r="I431" s="19" t="s">
        <v>59</v>
      </c>
      <c r="J431" s="21" t="s">
        <v>44</v>
      </c>
      <c r="K431" s="21" t="s">
        <v>45</v>
      </c>
      <c r="L431" s="22" t="s">
        <v>656</v>
      </c>
      <c r="M431" s="22" t="s">
        <v>240</v>
      </c>
      <c r="N431" s="22" t="s">
        <v>171</v>
      </c>
      <c r="O431" s="23" t="s">
        <v>63</v>
      </c>
      <c r="P431" s="103" t="s">
        <v>670</v>
      </c>
      <c r="Q431" s="25">
        <v>38231900</v>
      </c>
      <c r="R431" s="27">
        <v>19.850000000000001</v>
      </c>
      <c r="S431" s="23" t="s">
        <v>51</v>
      </c>
      <c r="T431" s="23" t="s">
        <v>52</v>
      </c>
      <c r="U431" s="17">
        <v>4600</v>
      </c>
      <c r="V431" s="28">
        <f>U431*R431</f>
        <v>91310</v>
      </c>
      <c r="W431" s="17">
        <v>30.13</v>
      </c>
      <c r="X431" s="17">
        <v>180</v>
      </c>
      <c r="Y431" s="17">
        <v>0</v>
      </c>
      <c r="Z431" s="29">
        <v>0</v>
      </c>
      <c r="AA431" s="17" t="s">
        <v>814</v>
      </c>
      <c r="AB431" s="30">
        <f t="shared" si="31"/>
        <v>91099.87</v>
      </c>
      <c r="AC431" s="31">
        <v>66.45</v>
      </c>
      <c r="AD431" s="52">
        <v>6053586.3614999996</v>
      </c>
      <c r="AE431" s="17">
        <v>9515341</v>
      </c>
      <c r="AF431" s="21">
        <v>42599</v>
      </c>
      <c r="AG431" s="17" t="s">
        <v>1873</v>
      </c>
      <c r="AH431" s="21">
        <v>42738</v>
      </c>
      <c r="AI431" s="33" t="s">
        <v>1874</v>
      </c>
      <c r="AJ431" s="34">
        <v>91310</v>
      </c>
      <c r="AK431" s="35">
        <v>42661</v>
      </c>
      <c r="AL431" s="24" t="s">
        <v>56</v>
      </c>
    </row>
    <row r="432" spans="1:38" s="16" customFormat="1" ht="25.5" customHeight="1" x14ac:dyDescent="0.25">
      <c r="A432" s="17">
        <v>431</v>
      </c>
      <c r="B432" s="17" t="s">
        <v>38</v>
      </c>
      <c r="C432" s="17" t="s">
        <v>39</v>
      </c>
      <c r="D432" s="18" t="s">
        <v>1875</v>
      </c>
      <c r="E432" s="19">
        <v>42599</v>
      </c>
      <c r="F432" s="19" t="s">
        <v>1435</v>
      </c>
      <c r="G432" s="20">
        <v>9103750358</v>
      </c>
      <c r="H432" s="19">
        <v>42604</v>
      </c>
      <c r="I432" s="19" t="s">
        <v>59</v>
      </c>
      <c r="J432" s="21" t="s">
        <v>44</v>
      </c>
      <c r="K432" s="21" t="s">
        <v>45</v>
      </c>
      <c r="L432" s="22" t="s">
        <v>60</v>
      </c>
      <c r="M432" s="22" t="s">
        <v>61</v>
      </c>
      <c r="N432" s="22" t="s">
        <v>1706</v>
      </c>
      <c r="O432" s="23" t="s">
        <v>63</v>
      </c>
      <c r="P432" s="103" t="s">
        <v>1865</v>
      </c>
      <c r="Q432" s="25">
        <v>38237090</v>
      </c>
      <c r="R432" s="27">
        <v>19.844000000000001</v>
      </c>
      <c r="S432" s="23" t="s">
        <v>51</v>
      </c>
      <c r="T432" s="23" t="s">
        <v>52</v>
      </c>
      <c r="U432" s="17">
        <v>3830</v>
      </c>
      <c r="V432" s="28">
        <f>U432*R432</f>
        <v>76002.52</v>
      </c>
      <c r="W432" s="17">
        <v>25.08</v>
      </c>
      <c r="X432" s="17">
        <v>1900</v>
      </c>
      <c r="Y432" s="17">
        <v>0</v>
      </c>
      <c r="Z432" s="29">
        <v>0</v>
      </c>
      <c r="AA432" s="17" t="s">
        <v>814</v>
      </c>
      <c r="AB432" s="30">
        <f t="shared" si="31"/>
        <v>74077.440000000002</v>
      </c>
      <c r="AC432" s="31">
        <v>66.45</v>
      </c>
      <c r="AD432" s="52">
        <v>4922445.8880000003</v>
      </c>
      <c r="AE432" s="17">
        <v>9519469</v>
      </c>
      <c r="AF432" s="21">
        <v>42600</v>
      </c>
      <c r="AG432" s="17" t="s">
        <v>1876</v>
      </c>
      <c r="AH432" s="21">
        <v>42738</v>
      </c>
      <c r="AI432" s="33" t="s">
        <v>1877</v>
      </c>
      <c r="AJ432" s="34">
        <v>76002.52</v>
      </c>
      <c r="AK432" s="35">
        <v>42636</v>
      </c>
      <c r="AL432" s="24" t="s">
        <v>56</v>
      </c>
    </row>
    <row r="433" spans="1:38" s="16" customFormat="1" x14ac:dyDescent="0.25">
      <c r="A433" s="17">
        <v>432</v>
      </c>
      <c r="B433" s="17" t="s">
        <v>38</v>
      </c>
      <c r="C433" s="17" t="s">
        <v>39</v>
      </c>
      <c r="D433" s="18" t="s">
        <v>1878</v>
      </c>
      <c r="E433" s="19">
        <v>42600</v>
      </c>
      <c r="F433" s="19" t="s">
        <v>1435</v>
      </c>
      <c r="G433" s="20">
        <v>9103750359</v>
      </c>
      <c r="H433" s="19">
        <v>42605</v>
      </c>
      <c r="I433" s="19" t="s">
        <v>59</v>
      </c>
      <c r="J433" s="21" t="s">
        <v>44</v>
      </c>
      <c r="K433" s="21" t="s">
        <v>45</v>
      </c>
      <c r="L433" s="22" t="s">
        <v>565</v>
      </c>
      <c r="M433" s="22" t="s">
        <v>787</v>
      </c>
      <c r="N433" s="22" t="s">
        <v>95</v>
      </c>
      <c r="O433" s="23" t="s">
        <v>63</v>
      </c>
      <c r="P433" s="24" t="s">
        <v>103</v>
      </c>
      <c r="Q433" s="25">
        <v>29157010</v>
      </c>
      <c r="R433" s="27">
        <v>95.64</v>
      </c>
      <c r="S433" s="23" t="s">
        <v>51</v>
      </c>
      <c r="T433" s="23" t="s">
        <v>52</v>
      </c>
      <c r="U433" s="17">
        <v>650</v>
      </c>
      <c r="V433" s="28">
        <f t="shared" ref="V433:V434" si="37">R433*U433</f>
        <v>62166</v>
      </c>
      <c r="W433" s="17">
        <v>20.51</v>
      </c>
      <c r="X433" s="17">
        <v>3125</v>
      </c>
      <c r="Y433" s="17">
        <v>0</v>
      </c>
      <c r="Z433" s="29">
        <v>0</v>
      </c>
      <c r="AA433" s="17" t="s">
        <v>175</v>
      </c>
      <c r="AB433" s="30">
        <f t="shared" ref="AB433:AB457" si="38">V433-W433-X433-Y433</f>
        <v>59020.49</v>
      </c>
      <c r="AC433" s="31">
        <v>66.45</v>
      </c>
      <c r="AD433" s="52">
        <v>3921911.5605000001</v>
      </c>
      <c r="AE433" s="17">
        <v>9537545</v>
      </c>
      <c r="AF433" s="21">
        <v>42601</v>
      </c>
      <c r="AG433" s="17" t="s">
        <v>1879</v>
      </c>
      <c r="AH433" s="21">
        <v>42738</v>
      </c>
      <c r="AI433" s="33" t="s">
        <v>1880</v>
      </c>
      <c r="AJ433" s="34">
        <v>62166</v>
      </c>
      <c r="AK433" s="35"/>
      <c r="AL433" s="24" t="s">
        <v>56</v>
      </c>
    </row>
    <row r="434" spans="1:38" s="16" customFormat="1" x14ac:dyDescent="0.25">
      <c r="A434" s="17">
        <v>433</v>
      </c>
      <c r="B434" s="17" t="s">
        <v>38</v>
      </c>
      <c r="C434" s="17" t="s">
        <v>39</v>
      </c>
      <c r="D434" s="18" t="s">
        <v>1881</v>
      </c>
      <c r="E434" s="22" t="s">
        <v>147</v>
      </c>
      <c r="F434" s="19" t="s">
        <v>1435</v>
      </c>
      <c r="G434" s="20" t="s">
        <v>147</v>
      </c>
      <c r="H434" s="19"/>
      <c r="I434" s="19" t="s">
        <v>59</v>
      </c>
      <c r="J434" s="21" t="s">
        <v>44</v>
      </c>
      <c r="K434" s="21" t="s">
        <v>446</v>
      </c>
      <c r="L434" s="22" t="s">
        <v>147</v>
      </c>
      <c r="M434" s="48" t="s">
        <v>447</v>
      </c>
      <c r="N434" s="22"/>
      <c r="O434" s="23"/>
      <c r="P434" s="24"/>
      <c r="Q434" s="25"/>
      <c r="R434" s="27"/>
      <c r="S434" s="23"/>
      <c r="T434" s="23"/>
      <c r="U434" s="17"/>
      <c r="V434" s="28">
        <f t="shared" si="37"/>
        <v>0</v>
      </c>
      <c r="W434" s="17"/>
      <c r="X434" s="17"/>
      <c r="Y434" s="17"/>
      <c r="Z434" s="29"/>
      <c r="AA434" s="17"/>
      <c r="AB434" s="30">
        <f t="shared" si="38"/>
        <v>0</v>
      </c>
      <c r="AC434" s="31">
        <v>66.45</v>
      </c>
      <c r="AD434" s="52"/>
      <c r="AE434" s="17" t="s">
        <v>147</v>
      </c>
      <c r="AF434" s="21"/>
      <c r="AG434" s="17" t="s">
        <v>147</v>
      </c>
      <c r="AH434" s="21"/>
      <c r="AI434" s="33"/>
      <c r="AJ434" s="34"/>
      <c r="AK434" s="35"/>
      <c r="AL434" s="24" t="s">
        <v>147</v>
      </c>
    </row>
    <row r="435" spans="1:38" s="16" customFormat="1" ht="25.5" x14ac:dyDescent="0.25">
      <c r="A435" s="17">
        <v>434</v>
      </c>
      <c r="B435" s="17" t="s">
        <v>38</v>
      </c>
      <c r="C435" s="17" t="s">
        <v>39</v>
      </c>
      <c r="D435" s="18" t="s">
        <v>1882</v>
      </c>
      <c r="E435" s="19">
        <v>42601</v>
      </c>
      <c r="F435" s="19" t="s">
        <v>1435</v>
      </c>
      <c r="G435" s="20">
        <v>9103750361</v>
      </c>
      <c r="H435" s="19">
        <v>42606</v>
      </c>
      <c r="I435" s="19" t="s">
        <v>59</v>
      </c>
      <c r="J435" s="21" t="s">
        <v>44</v>
      </c>
      <c r="K435" s="21" t="s">
        <v>45</v>
      </c>
      <c r="L435" s="22" t="s">
        <v>1883</v>
      </c>
      <c r="M435" s="22" t="s">
        <v>1884</v>
      </c>
      <c r="N435" s="22" t="s">
        <v>1885</v>
      </c>
      <c r="O435" s="23" t="s">
        <v>63</v>
      </c>
      <c r="P435" s="103" t="s">
        <v>1028</v>
      </c>
      <c r="Q435" s="25">
        <v>38237090</v>
      </c>
      <c r="R435" s="27">
        <v>5</v>
      </c>
      <c r="S435" s="23" t="s">
        <v>51</v>
      </c>
      <c r="T435" s="23" t="s">
        <v>52</v>
      </c>
      <c r="U435" s="17">
        <v>1900</v>
      </c>
      <c r="V435" s="28">
        <f>U435*R435</f>
        <v>9500</v>
      </c>
      <c r="W435" s="17">
        <v>3.14</v>
      </c>
      <c r="X435" s="17">
        <v>75</v>
      </c>
      <c r="Y435" s="17">
        <v>0</v>
      </c>
      <c r="Z435" s="29">
        <v>0</v>
      </c>
      <c r="AA435" s="17" t="s">
        <v>53</v>
      </c>
      <c r="AB435" s="30">
        <f t="shared" si="38"/>
        <v>9421.86</v>
      </c>
      <c r="AC435" s="31">
        <v>66.05</v>
      </c>
      <c r="AD435" s="52">
        <v>622313.853</v>
      </c>
      <c r="AE435" s="17">
        <v>9552648</v>
      </c>
      <c r="AF435" s="21">
        <v>42601</v>
      </c>
      <c r="AG435" s="17" t="s">
        <v>1886</v>
      </c>
      <c r="AH435" s="21">
        <v>42738</v>
      </c>
      <c r="AI435" s="21" t="s">
        <v>1887</v>
      </c>
      <c r="AJ435" s="29">
        <v>9500</v>
      </c>
      <c r="AK435" s="21">
        <v>42669</v>
      </c>
      <c r="AL435" s="24" t="s">
        <v>56</v>
      </c>
    </row>
    <row r="436" spans="1:38" s="16" customFormat="1" ht="38.25" x14ac:dyDescent="0.25">
      <c r="A436" s="17">
        <v>435</v>
      </c>
      <c r="B436" s="17" t="s">
        <v>38</v>
      </c>
      <c r="C436" s="17" t="s">
        <v>39</v>
      </c>
      <c r="D436" s="18" t="s">
        <v>1888</v>
      </c>
      <c r="E436" s="19">
        <v>42609</v>
      </c>
      <c r="F436" s="19" t="s">
        <v>1435</v>
      </c>
      <c r="G436" s="20">
        <v>9103750377</v>
      </c>
      <c r="H436" s="19"/>
      <c r="I436" s="19" t="s">
        <v>59</v>
      </c>
      <c r="J436" s="21" t="s">
        <v>44</v>
      </c>
      <c r="K436" s="21" t="s">
        <v>45</v>
      </c>
      <c r="L436" s="22" t="s">
        <v>141</v>
      </c>
      <c r="M436" s="22" t="s">
        <v>47</v>
      </c>
      <c r="N436" s="22" t="s">
        <v>130</v>
      </c>
      <c r="O436" s="23" t="s">
        <v>49</v>
      </c>
      <c r="P436" s="103" t="s">
        <v>1889</v>
      </c>
      <c r="Q436" s="25" t="s">
        <v>1273</v>
      </c>
      <c r="R436" s="27">
        <v>13.57</v>
      </c>
      <c r="S436" s="23" t="s">
        <v>51</v>
      </c>
      <c r="T436" s="23" t="s">
        <v>52</v>
      </c>
      <c r="U436" s="17">
        <v>0</v>
      </c>
      <c r="V436" s="28">
        <f>(3.57*2121+10*1385)</f>
        <v>21421.97</v>
      </c>
      <c r="W436" s="17">
        <v>0</v>
      </c>
      <c r="X436" s="17">
        <v>1550</v>
      </c>
      <c r="Y436" s="17">
        <v>0</v>
      </c>
      <c r="Z436" s="29">
        <v>0</v>
      </c>
      <c r="AA436" s="17" t="s">
        <v>53</v>
      </c>
      <c r="AB436" s="30">
        <f t="shared" si="38"/>
        <v>19871.97</v>
      </c>
      <c r="AC436" s="31">
        <v>66.05</v>
      </c>
      <c r="AD436" s="52">
        <v>1312543.6185000001</v>
      </c>
      <c r="AE436" s="17">
        <v>9709533</v>
      </c>
      <c r="AF436" s="21" t="s">
        <v>1890</v>
      </c>
      <c r="AG436" s="17" t="s">
        <v>1891</v>
      </c>
      <c r="AH436" s="21">
        <v>42738</v>
      </c>
      <c r="AI436" s="33" t="s">
        <v>1892</v>
      </c>
      <c r="AJ436" s="34">
        <v>21421.97</v>
      </c>
      <c r="AK436" s="35">
        <v>42628</v>
      </c>
      <c r="AL436" s="24" t="s">
        <v>56</v>
      </c>
    </row>
    <row r="437" spans="1:38" s="16" customFormat="1" x14ac:dyDescent="0.25">
      <c r="A437" s="17">
        <v>436</v>
      </c>
      <c r="B437" s="17" t="s">
        <v>38</v>
      </c>
      <c r="C437" s="17" t="s">
        <v>39</v>
      </c>
      <c r="D437" s="18" t="s">
        <v>1893</v>
      </c>
      <c r="E437" s="19">
        <v>42604</v>
      </c>
      <c r="F437" s="19" t="s">
        <v>1435</v>
      </c>
      <c r="G437" s="20">
        <v>9103750362</v>
      </c>
      <c r="H437" s="19"/>
      <c r="I437" s="19" t="s">
        <v>59</v>
      </c>
      <c r="J437" s="21" t="s">
        <v>44</v>
      </c>
      <c r="K437" s="21" t="s">
        <v>45</v>
      </c>
      <c r="L437" s="22" t="s">
        <v>1894</v>
      </c>
      <c r="M437" s="22" t="s">
        <v>1884</v>
      </c>
      <c r="N437" s="22" t="s">
        <v>70</v>
      </c>
      <c r="O437" s="23" t="s">
        <v>63</v>
      </c>
      <c r="P437" s="24" t="s">
        <v>483</v>
      </c>
      <c r="Q437" s="25">
        <v>29051700</v>
      </c>
      <c r="R437" s="27">
        <v>16</v>
      </c>
      <c r="S437" s="23" t="s">
        <v>51</v>
      </c>
      <c r="T437" s="23" t="s">
        <v>52</v>
      </c>
      <c r="U437" s="17">
        <v>1370</v>
      </c>
      <c r="V437" s="28">
        <f t="shared" ref="V437:V452" si="39">R437*U437</f>
        <v>21920</v>
      </c>
      <c r="W437" s="17">
        <v>7.23</v>
      </c>
      <c r="X437" s="17">
        <v>600</v>
      </c>
      <c r="Y437" s="17">
        <v>0</v>
      </c>
      <c r="Z437" s="29">
        <v>0</v>
      </c>
      <c r="AA437" s="17" t="s">
        <v>53</v>
      </c>
      <c r="AB437" s="30">
        <f t="shared" si="38"/>
        <v>21312.77</v>
      </c>
      <c r="AC437" s="31">
        <v>66.05</v>
      </c>
      <c r="AD437" s="52">
        <v>1407708.4584999999</v>
      </c>
      <c r="AE437" s="17">
        <v>9598701</v>
      </c>
      <c r="AF437" s="21" t="s">
        <v>1895</v>
      </c>
      <c r="AG437" s="17" t="s">
        <v>1896</v>
      </c>
      <c r="AH437" s="21">
        <v>42783</v>
      </c>
      <c r="AI437" s="21" t="s">
        <v>1897</v>
      </c>
      <c r="AJ437" s="29">
        <v>21920</v>
      </c>
      <c r="AK437" s="21">
        <v>42601</v>
      </c>
      <c r="AL437" s="24" t="s">
        <v>56</v>
      </c>
    </row>
    <row r="438" spans="1:38" s="16" customFormat="1" ht="63.75" x14ac:dyDescent="0.25">
      <c r="A438" s="17">
        <v>437</v>
      </c>
      <c r="B438" s="17" t="s">
        <v>38</v>
      </c>
      <c r="C438" s="17" t="s">
        <v>39</v>
      </c>
      <c r="D438" s="18" t="s">
        <v>1898</v>
      </c>
      <c r="E438" s="19">
        <v>42605</v>
      </c>
      <c r="F438" s="19" t="s">
        <v>1435</v>
      </c>
      <c r="G438" s="20">
        <v>9103750363</v>
      </c>
      <c r="H438" s="19">
        <v>42607</v>
      </c>
      <c r="I438" s="19" t="s">
        <v>59</v>
      </c>
      <c r="J438" s="21" t="s">
        <v>44</v>
      </c>
      <c r="K438" s="21" t="s">
        <v>45</v>
      </c>
      <c r="L438" s="22" t="s">
        <v>1171</v>
      </c>
      <c r="M438" s="22" t="s">
        <v>1172</v>
      </c>
      <c r="N438" s="22" t="s">
        <v>130</v>
      </c>
      <c r="O438" s="23" t="s">
        <v>49</v>
      </c>
      <c r="P438" s="103" t="s">
        <v>1899</v>
      </c>
      <c r="Q438" s="25" t="s">
        <v>1273</v>
      </c>
      <c r="R438" s="27">
        <v>25</v>
      </c>
      <c r="S438" s="23" t="s">
        <v>51</v>
      </c>
      <c r="T438" s="23" t="s">
        <v>52</v>
      </c>
      <c r="U438" s="17">
        <v>0</v>
      </c>
      <c r="V438" s="28">
        <f>(2.5*3400+20*1200+2.5*1300)</f>
        <v>35750</v>
      </c>
      <c r="W438" s="17">
        <v>0</v>
      </c>
      <c r="X438" s="17">
        <v>1000</v>
      </c>
      <c r="Y438" s="17">
        <v>0</v>
      </c>
      <c r="Z438" s="29">
        <v>0</v>
      </c>
      <c r="AA438" s="17" t="s">
        <v>53</v>
      </c>
      <c r="AB438" s="30">
        <f t="shared" si="38"/>
        <v>34750</v>
      </c>
      <c r="AC438" s="31">
        <v>66.05</v>
      </c>
      <c r="AD438" s="52">
        <v>2295237.5</v>
      </c>
      <c r="AE438" s="17">
        <v>9614994</v>
      </c>
      <c r="AF438" s="21">
        <v>42605</v>
      </c>
      <c r="AG438" s="17" t="s">
        <v>1900</v>
      </c>
      <c r="AH438" s="21">
        <v>42783</v>
      </c>
      <c r="AI438" s="21" t="s">
        <v>1901</v>
      </c>
      <c r="AJ438" s="29">
        <v>35750</v>
      </c>
      <c r="AK438" s="21">
        <v>42647</v>
      </c>
      <c r="AL438" s="24" t="s">
        <v>56</v>
      </c>
    </row>
    <row r="439" spans="1:38" s="16" customFormat="1" x14ac:dyDescent="0.25">
      <c r="A439" s="17">
        <v>438</v>
      </c>
      <c r="B439" s="17" t="s">
        <v>38</v>
      </c>
      <c r="C439" s="17" t="s">
        <v>39</v>
      </c>
      <c r="D439" s="18" t="s">
        <v>1902</v>
      </c>
      <c r="E439" s="18" t="s">
        <v>147</v>
      </c>
      <c r="F439" s="19" t="s">
        <v>1435</v>
      </c>
      <c r="G439" s="18" t="s">
        <v>147</v>
      </c>
      <c r="H439" s="19"/>
      <c r="I439" s="19" t="s">
        <v>59</v>
      </c>
      <c r="J439" s="21" t="s">
        <v>44</v>
      </c>
      <c r="K439" s="21" t="s">
        <v>446</v>
      </c>
      <c r="L439" s="22"/>
      <c r="M439" s="48" t="s">
        <v>447</v>
      </c>
      <c r="N439" s="22"/>
      <c r="O439" s="23"/>
      <c r="P439" s="24"/>
      <c r="Q439" s="25"/>
      <c r="R439" s="27"/>
      <c r="S439" s="23"/>
      <c r="T439" s="23"/>
      <c r="U439" s="17"/>
      <c r="V439" s="28">
        <f t="shared" si="39"/>
        <v>0</v>
      </c>
      <c r="W439" s="17"/>
      <c r="X439" s="17"/>
      <c r="Y439" s="17"/>
      <c r="Z439" s="29"/>
      <c r="AA439" s="17"/>
      <c r="AB439" s="30">
        <f t="shared" si="38"/>
        <v>0</v>
      </c>
      <c r="AC439" s="31"/>
      <c r="AD439" s="32"/>
      <c r="AE439" s="17" t="s">
        <v>147</v>
      </c>
      <c r="AF439" s="21"/>
      <c r="AG439" s="17" t="s">
        <v>147</v>
      </c>
      <c r="AH439" s="21"/>
      <c r="AI439" s="33"/>
      <c r="AJ439" s="34"/>
      <c r="AK439" s="35"/>
      <c r="AL439" s="18" t="s">
        <v>147</v>
      </c>
    </row>
    <row r="440" spans="1:38" s="16" customFormat="1" x14ac:dyDescent="0.25">
      <c r="A440" s="17">
        <v>439</v>
      </c>
      <c r="B440" s="17" t="s">
        <v>38</v>
      </c>
      <c r="C440" s="17" t="s">
        <v>39</v>
      </c>
      <c r="D440" s="18" t="s">
        <v>1903</v>
      </c>
      <c r="E440" s="19">
        <v>42605</v>
      </c>
      <c r="F440" s="19" t="s">
        <v>1435</v>
      </c>
      <c r="G440" s="20" t="s">
        <v>1904</v>
      </c>
      <c r="H440" s="19"/>
      <c r="I440" s="19" t="s">
        <v>59</v>
      </c>
      <c r="J440" s="21" t="s">
        <v>44</v>
      </c>
      <c r="K440" s="21" t="s">
        <v>45</v>
      </c>
      <c r="L440" s="22" t="s">
        <v>565</v>
      </c>
      <c r="M440" s="22" t="s">
        <v>787</v>
      </c>
      <c r="N440" s="22" t="s">
        <v>95</v>
      </c>
      <c r="O440" s="23" t="s">
        <v>63</v>
      </c>
      <c r="P440" s="24" t="s">
        <v>103</v>
      </c>
      <c r="Q440" s="25">
        <v>29157010</v>
      </c>
      <c r="R440" s="27">
        <v>19.52</v>
      </c>
      <c r="S440" s="23" t="s">
        <v>51</v>
      </c>
      <c r="T440" s="23" t="s">
        <v>52</v>
      </c>
      <c r="U440" s="17">
        <v>650</v>
      </c>
      <c r="V440" s="28">
        <f t="shared" si="39"/>
        <v>12688</v>
      </c>
      <c r="W440" s="17">
        <v>4.1900000000000004</v>
      </c>
      <c r="X440" s="17">
        <v>600</v>
      </c>
      <c r="Y440" s="17">
        <v>0</v>
      </c>
      <c r="Z440" s="29">
        <v>0</v>
      </c>
      <c r="AA440" s="17" t="s">
        <v>53</v>
      </c>
      <c r="AB440" s="30">
        <f t="shared" si="38"/>
        <v>12083.81</v>
      </c>
      <c r="AC440" s="31">
        <v>66.05</v>
      </c>
      <c r="AD440" s="52">
        <v>798135.65049999999</v>
      </c>
      <c r="AE440" s="17">
        <v>9628383</v>
      </c>
      <c r="AF440" s="21">
        <v>42605</v>
      </c>
      <c r="AG440" s="17"/>
      <c r="AH440" s="21"/>
      <c r="AI440" s="33"/>
      <c r="AJ440" s="34"/>
      <c r="AK440" s="35"/>
      <c r="AL440" s="24" t="s">
        <v>1302</v>
      </c>
    </row>
    <row r="441" spans="1:38" s="16" customFormat="1" ht="15" customHeight="1" x14ac:dyDescent="0.25">
      <c r="A441" s="17">
        <v>440</v>
      </c>
      <c r="B441" s="17" t="s">
        <v>38</v>
      </c>
      <c r="C441" s="17" t="s">
        <v>39</v>
      </c>
      <c r="D441" s="18" t="s">
        <v>1905</v>
      </c>
      <c r="E441" s="19">
        <v>42605</v>
      </c>
      <c r="F441" s="19" t="s">
        <v>1435</v>
      </c>
      <c r="G441" s="20">
        <v>9103750365</v>
      </c>
      <c r="H441" s="19">
        <v>42610</v>
      </c>
      <c r="I441" s="19" t="s">
        <v>59</v>
      </c>
      <c r="J441" s="21" t="s">
        <v>44</v>
      </c>
      <c r="K441" s="21" t="s">
        <v>45</v>
      </c>
      <c r="L441" s="22" t="s">
        <v>1906</v>
      </c>
      <c r="M441" s="22" t="s">
        <v>61</v>
      </c>
      <c r="N441" s="22" t="s">
        <v>197</v>
      </c>
      <c r="O441" s="23" t="s">
        <v>63</v>
      </c>
      <c r="P441" s="24" t="s">
        <v>1063</v>
      </c>
      <c r="Q441" s="25">
        <v>38237090</v>
      </c>
      <c r="R441" s="27">
        <v>19.579999999999998</v>
      </c>
      <c r="S441" s="23" t="s">
        <v>51</v>
      </c>
      <c r="T441" s="23" t="s">
        <v>52</v>
      </c>
      <c r="U441" s="17">
        <v>1920</v>
      </c>
      <c r="V441" s="28">
        <f>R441*U441</f>
        <v>37593.599999999999</v>
      </c>
      <c r="W441" s="17">
        <v>12.41</v>
      </c>
      <c r="X441" s="17">
        <v>3500</v>
      </c>
      <c r="Y441" s="17">
        <v>0</v>
      </c>
      <c r="Z441" s="29">
        <v>0</v>
      </c>
      <c r="AA441" s="17" t="s">
        <v>175</v>
      </c>
      <c r="AB441" s="30">
        <f t="shared" si="38"/>
        <v>34081.189999999995</v>
      </c>
      <c r="AC441" s="31">
        <v>66.05</v>
      </c>
      <c r="AD441" s="52">
        <v>2251062.5994999995</v>
      </c>
      <c r="AE441" s="17">
        <v>9628407</v>
      </c>
      <c r="AF441" s="21">
        <v>42605</v>
      </c>
      <c r="AG441" s="17" t="s">
        <v>1907</v>
      </c>
      <c r="AH441" s="21">
        <v>42783</v>
      </c>
      <c r="AI441" s="104" t="s">
        <v>1908</v>
      </c>
      <c r="AJ441" s="29">
        <v>37593.599999999999</v>
      </c>
      <c r="AK441" s="21">
        <v>42592</v>
      </c>
      <c r="AL441" s="24" t="s">
        <v>56</v>
      </c>
    </row>
    <row r="442" spans="1:38" s="16" customFormat="1" ht="15" customHeight="1" x14ac:dyDescent="0.25">
      <c r="A442" s="17">
        <v>441</v>
      </c>
      <c r="B442" s="17" t="s">
        <v>38</v>
      </c>
      <c r="C442" s="17" t="s">
        <v>39</v>
      </c>
      <c r="D442" s="18" t="s">
        <v>1909</v>
      </c>
      <c r="E442" s="19">
        <v>42605</v>
      </c>
      <c r="F442" s="19" t="s">
        <v>1435</v>
      </c>
      <c r="G442" s="20" t="s">
        <v>1910</v>
      </c>
      <c r="H442" s="19"/>
      <c r="I442" s="19" t="s">
        <v>59</v>
      </c>
      <c r="J442" s="21" t="s">
        <v>44</v>
      </c>
      <c r="K442" s="21" t="s">
        <v>45</v>
      </c>
      <c r="L442" s="22" t="s">
        <v>565</v>
      </c>
      <c r="M442" s="22" t="s">
        <v>787</v>
      </c>
      <c r="N442" s="22" t="s">
        <v>95</v>
      </c>
      <c r="O442" s="23" t="s">
        <v>63</v>
      </c>
      <c r="P442" s="24" t="s">
        <v>103</v>
      </c>
      <c r="Q442" s="25">
        <v>29157010</v>
      </c>
      <c r="R442" s="27">
        <v>78.72</v>
      </c>
      <c r="S442" s="23" t="s">
        <v>51</v>
      </c>
      <c r="T442" s="23" t="s">
        <v>52</v>
      </c>
      <c r="U442" s="17">
        <v>650</v>
      </c>
      <c r="V442" s="28">
        <f t="shared" si="39"/>
        <v>51168</v>
      </c>
      <c r="W442" s="17">
        <v>16.89</v>
      </c>
      <c r="X442" s="17">
        <v>2400</v>
      </c>
      <c r="Y442" s="17">
        <v>0</v>
      </c>
      <c r="Z442" s="29">
        <v>0</v>
      </c>
      <c r="AA442" s="17" t="s">
        <v>53</v>
      </c>
      <c r="AB442" s="30">
        <f t="shared" si="38"/>
        <v>48751.11</v>
      </c>
      <c r="AC442" s="31">
        <v>66.05</v>
      </c>
      <c r="AD442" s="52">
        <v>3220010.82</v>
      </c>
      <c r="AE442" s="17">
        <v>9628412</v>
      </c>
      <c r="AF442" s="21">
        <v>42605</v>
      </c>
      <c r="AG442" s="17"/>
      <c r="AH442" s="21"/>
      <c r="AI442" s="33"/>
      <c r="AJ442" s="34"/>
      <c r="AK442" s="35"/>
      <c r="AL442" s="24" t="s">
        <v>1302</v>
      </c>
    </row>
    <row r="443" spans="1:38" s="16" customFormat="1" ht="15" customHeight="1" x14ac:dyDescent="0.25">
      <c r="A443" s="17">
        <v>442</v>
      </c>
      <c r="B443" s="17" t="s">
        <v>38</v>
      </c>
      <c r="C443" s="17" t="s">
        <v>39</v>
      </c>
      <c r="D443" s="18" t="s">
        <v>1911</v>
      </c>
      <c r="E443" s="19">
        <v>42605</v>
      </c>
      <c r="F443" s="19" t="s">
        <v>1435</v>
      </c>
      <c r="G443" s="20">
        <v>9103750364</v>
      </c>
      <c r="H443" s="19"/>
      <c r="I443" s="19" t="s">
        <v>59</v>
      </c>
      <c r="J443" s="21" t="s">
        <v>44</v>
      </c>
      <c r="K443" s="21" t="s">
        <v>45</v>
      </c>
      <c r="L443" s="22" t="s">
        <v>60</v>
      </c>
      <c r="M443" s="22" t="s">
        <v>61</v>
      </c>
      <c r="N443" s="22" t="s">
        <v>62</v>
      </c>
      <c r="O443" s="23" t="s">
        <v>63</v>
      </c>
      <c r="P443" s="103" t="s">
        <v>1912</v>
      </c>
      <c r="Q443" s="25">
        <v>38237090</v>
      </c>
      <c r="R443" s="27">
        <v>39.69</v>
      </c>
      <c r="S443" s="23" t="s">
        <v>51</v>
      </c>
      <c r="T443" s="23" t="s">
        <v>52</v>
      </c>
      <c r="U443" s="17">
        <v>3547</v>
      </c>
      <c r="V443" s="28">
        <f t="shared" si="39"/>
        <v>140780.43</v>
      </c>
      <c r="W443" s="17">
        <v>46.46</v>
      </c>
      <c r="X443" s="17">
        <v>4200</v>
      </c>
      <c r="Y443" s="17">
        <v>0</v>
      </c>
      <c r="Z443" s="29">
        <v>0</v>
      </c>
      <c r="AA443" s="17" t="s">
        <v>53</v>
      </c>
      <c r="AB443" s="30">
        <f t="shared" si="38"/>
        <v>136533.97</v>
      </c>
      <c r="AC443" s="31">
        <v>66.05</v>
      </c>
      <c r="AD443" s="52">
        <v>9018068.7200000007</v>
      </c>
      <c r="AE443" s="17">
        <v>9628381</v>
      </c>
      <c r="AF443" s="21">
        <v>42605</v>
      </c>
      <c r="AG443" s="17" t="s">
        <v>1913</v>
      </c>
      <c r="AH443" s="21">
        <v>42783</v>
      </c>
      <c r="AI443" s="21" t="s">
        <v>1914</v>
      </c>
      <c r="AJ443" s="29">
        <v>140780.44</v>
      </c>
      <c r="AK443" s="21">
        <v>42662</v>
      </c>
      <c r="AL443" s="24" t="s">
        <v>56</v>
      </c>
    </row>
    <row r="444" spans="1:38" s="16" customFormat="1" x14ac:dyDescent="0.25">
      <c r="A444" s="17">
        <v>443</v>
      </c>
      <c r="B444" s="17" t="s">
        <v>38</v>
      </c>
      <c r="C444" s="17" t="s">
        <v>39</v>
      </c>
      <c r="D444" s="18" t="s">
        <v>1915</v>
      </c>
      <c r="E444" s="22" t="s">
        <v>147</v>
      </c>
      <c r="F444" s="19" t="s">
        <v>1435</v>
      </c>
      <c r="G444" s="20" t="s">
        <v>147</v>
      </c>
      <c r="H444" s="19"/>
      <c r="I444" s="19" t="s">
        <v>59</v>
      </c>
      <c r="J444" s="21" t="s">
        <v>44</v>
      </c>
      <c r="K444" s="21" t="s">
        <v>446</v>
      </c>
      <c r="L444" s="22" t="s">
        <v>147</v>
      </c>
      <c r="M444" s="48" t="s">
        <v>447</v>
      </c>
      <c r="N444" s="22"/>
      <c r="O444" s="23"/>
      <c r="P444" s="24"/>
      <c r="Q444" s="25"/>
      <c r="R444" s="27"/>
      <c r="S444" s="23"/>
      <c r="T444" s="23"/>
      <c r="U444" s="17"/>
      <c r="V444" s="28">
        <f t="shared" si="39"/>
        <v>0</v>
      </c>
      <c r="W444" s="17"/>
      <c r="X444" s="17"/>
      <c r="Y444" s="17"/>
      <c r="Z444" s="29"/>
      <c r="AA444" s="17"/>
      <c r="AB444" s="30">
        <f t="shared" si="38"/>
        <v>0</v>
      </c>
      <c r="AC444" s="31"/>
      <c r="AD444" s="32"/>
      <c r="AE444" s="17" t="s">
        <v>147</v>
      </c>
      <c r="AF444" s="21"/>
      <c r="AG444" s="17" t="s">
        <v>147</v>
      </c>
      <c r="AH444" s="21"/>
      <c r="AI444" s="33"/>
      <c r="AJ444" s="34"/>
      <c r="AK444" s="35"/>
      <c r="AL444" s="20" t="s">
        <v>147</v>
      </c>
    </row>
    <row r="445" spans="1:38" s="16" customFormat="1" x14ac:dyDescent="0.25">
      <c r="A445" s="17">
        <v>444</v>
      </c>
      <c r="B445" s="17" t="s">
        <v>38</v>
      </c>
      <c r="C445" s="17" t="s">
        <v>39</v>
      </c>
      <c r="D445" s="18" t="s">
        <v>1916</v>
      </c>
      <c r="E445" s="19">
        <v>42606</v>
      </c>
      <c r="F445" s="19" t="s">
        <v>1435</v>
      </c>
      <c r="G445" s="20" t="s">
        <v>1910</v>
      </c>
      <c r="H445" s="19"/>
      <c r="I445" s="19" t="s">
        <v>59</v>
      </c>
      <c r="J445" s="21" t="s">
        <v>44</v>
      </c>
      <c r="K445" s="21" t="s">
        <v>45</v>
      </c>
      <c r="L445" s="22" t="s">
        <v>565</v>
      </c>
      <c r="M445" s="22" t="s">
        <v>787</v>
      </c>
      <c r="N445" s="22" t="s">
        <v>95</v>
      </c>
      <c r="O445" s="23" t="s">
        <v>63</v>
      </c>
      <c r="P445" s="24" t="s">
        <v>103</v>
      </c>
      <c r="Q445" s="25">
        <v>29157010</v>
      </c>
      <c r="R445" s="27">
        <v>19.59</v>
      </c>
      <c r="S445" s="23" t="s">
        <v>51</v>
      </c>
      <c r="T445" s="23" t="s">
        <v>52</v>
      </c>
      <c r="U445" s="17">
        <v>650</v>
      </c>
      <c r="V445" s="28">
        <f t="shared" si="39"/>
        <v>12733.5</v>
      </c>
      <c r="W445" s="17">
        <v>4.2</v>
      </c>
      <c r="X445" s="17">
        <v>600</v>
      </c>
      <c r="Y445" s="17">
        <v>0</v>
      </c>
      <c r="Z445" s="29">
        <v>0</v>
      </c>
      <c r="AA445" s="17" t="s">
        <v>53</v>
      </c>
      <c r="AB445" s="30">
        <f t="shared" si="38"/>
        <v>12129.3</v>
      </c>
      <c r="AC445" s="31">
        <v>66.05</v>
      </c>
      <c r="AD445" s="52">
        <v>801140.27</v>
      </c>
      <c r="AE445" s="17">
        <v>9638765</v>
      </c>
      <c r="AF445" s="21">
        <v>42606</v>
      </c>
      <c r="AG445" s="17"/>
      <c r="AH445" s="21"/>
      <c r="AI445" s="33"/>
      <c r="AJ445" s="34"/>
      <c r="AK445" s="35"/>
      <c r="AL445" s="24" t="s">
        <v>1302</v>
      </c>
    </row>
    <row r="446" spans="1:38" s="16" customFormat="1" x14ac:dyDescent="0.25">
      <c r="A446" s="17">
        <v>445</v>
      </c>
      <c r="B446" s="17" t="s">
        <v>38</v>
      </c>
      <c r="C446" s="17" t="s">
        <v>39</v>
      </c>
      <c r="D446" s="18" t="s">
        <v>1917</v>
      </c>
      <c r="E446" s="19">
        <v>42606</v>
      </c>
      <c r="F446" s="19" t="s">
        <v>1435</v>
      </c>
      <c r="G446" s="20" t="s">
        <v>1904</v>
      </c>
      <c r="H446" s="19"/>
      <c r="I446" s="19" t="s">
        <v>59</v>
      </c>
      <c r="J446" s="21" t="s">
        <v>44</v>
      </c>
      <c r="K446" s="21" t="s">
        <v>45</v>
      </c>
      <c r="L446" s="22" t="s">
        <v>565</v>
      </c>
      <c r="M446" s="22" t="s">
        <v>787</v>
      </c>
      <c r="N446" s="22" t="s">
        <v>95</v>
      </c>
      <c r="O446" s="23" t="s">
        <v>63</v>
      </c>
      <c r="P446" s="24" t="s">
        <v>103</v>
      </c>
      <c r="Q446" s="25">
        <v>29157010</v>
      </c>
      <c r="R446" s="27">
        <v>39.18</v>
      </c>
      <c r="S446" s="23" t="s">
        <v>51</v>
      </c>
      <c r="T446" s="23" t="s">
        <v>52</v>
      </c>
      <c r="U446" s="17">
        <v>650</v>
      </c>
      <c r="V446" s="28">
        <f t="shared" si="39"/>
        <v>25467</v>
      </c>
      <c r="W446" s="17">
        <v>8.4</v>
      </c>
      <c r="X446" s="17">
        <v>1200</v>
      </c>
      <c r="Y446" s="17">
        <v>0</v>
      </c>
      <c r="Z446" s="29">
        <v>0</v>
      </c>
      <c r="AA446" s="17" t="s">
        <v>175</v>
      </c>
      <c r="AB446" s="30">
        <f t="shared" si="38"/>
        <v>24258.6</v>
      </c>
      <c r="AC446" s="31">
        <v>66.05</v>
      </c>
      <c r="AD446" s="52">
        <v>1602280.5299999998</v>
      </c>
      <c r="AE446" s="17">
        <v>9638803</v>
      </c>
      <c r="AF446" s="21">
        <v>42606</v>
      </c>
      <c r="AG446" s="17"/>
      <c r="AH446" s="21"/>
      <c r="AI446" s="33"/>
      <c r="AJ446" s="34"/>
      <c r="AK446" s="35"/>
      <c r="AL446" s="24" t="s">
        <v>1302</v>
      </c>
    </row>
    <row r="447" spans="1:38" s="16" customFormat="1" ht="25.5" x14ac:dyDescent="0.25">
      <c r="A447" s="17">
        <v>446</v>
      </c>
      <c r="B447" s="17" t="s">
        <v>38</v>
      </c>
      <c r="C447" s="17" t="s">
        <v>39</v>
      </c>
      <c r="D447" s="18" t="s">
        <v>1918</v>
      </c>
      <c r="E447" s="19">
        <v>42606</v>
      </c>
      <c r="F447" s="19" t="s">
        <v>1435</v>
      </c>
      <c r="G447" s="20">
        <v>9103750370</v>
      </c>
      <c r="H447" s="19">
        <v>42609</v>
      </c>
      <c r="I447" s="19" t="s">
        <v>59</v>
      </c>
      <c r="J447" s="21" t="s">
        <v>44</v>
      </c>
      <c r="K447" s="21" t="s">
        <v>45</v>
      </c>
      <c r="L447" s="22" t="s">
        <v>60</v>
      </c>
      <c r="M447" s="22" t="s">
        <v>61</v>
      </c>
      <c r="N447" s="22" t="s">
        <v>62</v>
      </c>
      <c r="O447" s="23" t="s">
        <v>63</v>
      </c>
      <c r="P447" s="103" t="s">
        <v>913</v>
      </c>
      <c r="Q447" s="25">
        <v>29051700</v>
      </c>
      <c r="R447" s="27">
        <v>19.844999999999999</v>
      </c>
      <c r="S447" s="23" t="s">
        <v>51</v>
      </c>
      <c r="T447" s="23" t="s">
        <v>52</v>
      </c>
      <c r="U447" s="17">
        <v>1567</v>
      </c>
      <c r="V447" s="28">
        <f t="shared" si="39"/>
        <v>31097.114999999998</v>
      </c>
      <c r="W447" s="17">
        <v>10.26</v>
      </c>
      <c r="X447" s="17">
        <v>1300</v>
      </c>
      <c r="Y447" s="17">
        <v>0</v>
      </c>
      <c r="Z447" s="29">
        <v>0</v>
      </c>
      <c r="AA447" s="17" t="s">
        <v>175</v>
      </c>
      <c r="AB447" s="30">
        <f t="shared" si="38"/>
        <v>29786.855</v>
      </c>
      <c r="AC447" s="31">
        <v>66.05</v>
      </c>
      <c r="AD447" s="52">
        <v>1967421.7727499998</v>
      </c>
      <c r="AE447" s="17">
        <v>9648959</v>
      </c>
      <c r="AF447" s="21">
        <v>42606</v>
      </c>
      <c r="AG447" s="17" t="s">
        <v>1919</v>
      </c>
      <c r="AH447" s="21">
        <v>42738</v>
      </c>
      <c r="AI447" s="21" t="s">
        <v>1920</v>
      </c>
      <c r="AJ447" s="29">
        <v>31097.119999999999</v>
      </c>
      <c r="AK447" s="21">
        <v>42636</v>
      </c>
      <c r="AL447" s="24" t="s">
        <v>56</v>
      </c>
    </row>
    <row r="448" spans="1:38" s="16" customFormat="1" x14ac:dyDescent="0.25">
      <c r="A448" s="17">
        <v>447</v>
      </c>
      <c r="B448" s="17" t="s">
        <v>38</v>
      </c>
      <c r="C448" s="17" t="s">
        <v>39</v>
      </c>
      <c r="D448" s="18" t="s">
        <v>1921</v>
      </c>
      <c r="E448" s="22" t="s">
        <v>147</v>
      </c>
      <c r="F448" s="19" t="s">
        <v>1435</v>
      </c>
      <c r="G448" s="20" t="s">
        <v>147</v>
      </c>
      <c r="H448" s="19"/>
      <c r="I448" s="19" t="s">
        <v>59</v>
      </c>
      <c r="J448" s="21" t="s">
        <v>44</v>
      </c>
      <c r="K448" s="21" t="s">
        <v>446</v>
      </c>
      <c r="L448" s="22" t="s">
        <v>147</v>
      </c>
      <c r="M448" s="48" t="s">
        <v>447</v>
      </c>
      <c r="N448" s="22"/>
      <c r="O448" s="23"/>
      <c r="P448" s="24"/>
      <c r="Q448" s="25"/>
      <c r="R448" s="27"/>
      <c r="S448" s="23"/>
      <c r="T448" s="23"/>
      <c r="U448" s="17"/>
      <c r="V448" s="28">
        <f t="shared" si="39"/>
        <v>0</v>
      </c>
      <c r="W448" s="17"/>
      <c r="X448" s="17"/>
      <c r="Y448" s="17"/>
      <c r="Z448" s="29"/>
      <c r="AA448" s="17"/>
      <c r="AB448" s="30">
        <f t="shared" si="38"/>
        <v>0</v>
      </c>
      <c r="AC448" s="31"/>
      <c r="AD448" s="32"/>
      <c r="AE448" s="17" t="s">
        <v>147</v>
      </c>
      <c r="AF448" s="21"/>
      <c r="AG448" s="17" t="s">
        <v>147</v>
      </c>
      <c r="AH448" s="21"/>
      <c r="AI448" s="33"/>
      <c r="AJ448" s="34"/>
      <c r="AK448" s="35"/>
      <c r="AL448" s="20" t="s">
        <v>147</v>
      </c>
    </row>
    <row r="449" spans="1:38" s="16" customFormat="1" x14ac:dyDescent="0.25">
      <c r="A449" s="17">
        <v>448</v>
      </c>
      <c r="B449" s="17" t="s">
        <v>38</v>
      </c>
      <c r="C449" s="17" t="s">
        <v>39</v>
      </c>
      <c r="D449" s="18" t="s">
        <v>1922</v>
      </c>
      <c r="E449" s="22" t="s">
        <v>147</v>
      </c>
      <c r="F449" s="19" t="s">
        <v>1435</v>
      </c>
      <c r="G449" s="20" t="s">
        <v>147</v>
      </c>
      <c r="H449" s="19"/>
      <c r="I449" s="19" t="s">
        <v>59</v>
      </c>
      <c r="J449" s="21" t="s">
        <v>44</v>
      </c>
      <c r="K449" s="21" t="s">
        <v>446</v>
      </c>
      <c r="L449" s="22" t="s">
        <v>147</v>
      </c>
      <c r="M449" s="48" t="s">
        <v>447</v>
      </c>
      <c r="N449" s="22"/>
      <c r="O449" s="23"/>
      <c r="P449" s="24"/>
      <c r="Q449" s="25"/>
      <c r="R449" s="27"/>
      <c r="S449" s="23"/>
      <c r="T449" s="23"/>
      <c r="U449" s="17"/>
      <c r="V449" s="28">
        <f t="shared" si="39"/>
        <v>0</v>
      </c>
      <c r="W449" s="17"/>
      <c r="X449" s="17"/>
      <c r="Y449" s="17"/>
      <c r="Z449" s="29"/>
      <c r="AA449" s="17"/>
      <c r="AB449" s="30">
        <f t="shared" si="38"/>
        <v>0</v>
      </c>
      <c r="AC449" s="31"/>
      <c r="AD449" s="32"/>
      <c r="AE449" s="17" t="s">
        <v>147</v>
      </c>
      <c r="AF449" s="21"/>
      <c r="AG449" s="17" t="s">
        <v>147</v>
      </c>
      <c r="AH449" s="21"/>
      <c r="AI449" s="33"/>
      <c r="AJ449" s="34"/>
      <c r="AK449" s="35"/>
      <c r="AL449" s="20" t="s">
        <v>147</v>
      </c>
    </row>
    <row r="450" spans="1:38" s="16" customFormat="1" ht="25.5" x14ac:dyDescent="0.25">
      <c r="A450" s="17">
        <v>449</v>
      </c>
      <c r="B450" s="17" t="s">
        <v>38</v>
      </c>
      <c r="C450" s="17" t="s">
        <v>39</v>
      </c>
      <c r="D450" s="18" t="s">
        <v>1923</v>
      </c>
      <c r="E450" s="19">
        <v>42607</v>
      </c>
      <c r="F450" s="19" t="s">
        <v>1435</v>
      </c>
      <c r="G450" s="20">
        <v>9103750371</v>
      </c>
      <c r="H450" s="19"/>
      <c r="I450" s="19" t="s">
        <v>59</v>
      </c>
      <c r="J450" s="21" t="s">
        <v>44</v>
      </c>
      <c r="K450" s="21" t="s">
        <v>45</v>
      </c>
      <c r="L450" s="22" t="s">
        <v>686</v>
      </c>
      <c r="M450" s="22" t="s">
        <v>178</v>
      </c>
      <c r="N450" s="22" t="s">
        <v>88</v>
      </c>
      <c r="O450" s="23" t="s">
        <v>49</v>
      </c>
      <c r="P450" s="103" t="s">
        <v>1080</v>
      </c>
      <c r="Q450" s="25">
        <v>38237090</v>
      </c>
      <c r="R450" s="27">
        <v>206.42</v>
      </c>
      <c r="S450" s="23" t="s">
        <v>51</v>
      </c>
      <c r="T450" s="23" t="s">
        <v>179</v>
      </c>
      <c r="U450" s="17">
        <v>128250</v>
      </c>
      <c r="V450" s="28">
        <f t="shared" si="39"/>
        <v>26473365</v>
      </c>
      <c r="W450" s="17">
        <v>0</v>
      </c>
      <c r="X450" s="17">
        <v>290620</v>
      </c>
      <c r="Y450" s="17">
        <v>0</v>
      </c>
      <c r="Z450" s="29">
        <v>334400.40000000002</v>
      </c>
      <c r="AA450" s="17" t="s">
        <v>175</v>
      </c>
      <c r="AB450" s="30">
        <f t="shared" si="38"/>
        <v>26182745</v>
      </c>
      <c r="AC450" s="31">
        <v>1</v>
      </c>
      <c r="AD450" s="52">
        <v>26182745</v>
      </c>
      <c r="AE450" s="17">
        <v>9665184</v>
      </c>
      <c r="AF450" s="21" t="s">
        <v>1924</v>
      </c>
      <c r="AG450" s="17" t="s">
        <v>1925</v>
      </c>
      <c r="AH450" s="21">
        <v>42692</v>
      </c>
      <c r="AI450" s="33" t="s">
        <v>1926</v>
      </c>
      <c r="AJ450" s="34">
        <v>26430333.210000001</v>
      </c>
      <c r="AK450" s="35">
        <v>42691</v>
      </c>
      <c r="AL450" s="24" t="s">
        <v>56</v>
      </c>
    </row>
    <row r="451" spans="1:38" s="16" customFormat="1" x14ac:dyDescent="0.25">
      <c r="A451" s="17">
        <v>450</v>
      </c>
      <c r="B451" s="17" t="s">
        <v>38</v>
      </c>
      <c r="C451" s="17" t="s">
        <v>39</v>
      </c>
      <c r="D451" s="18" t="s">
        <v>1927</v>
      </c>
      <c r="E451" s="19">
        <v>42607</v>
      </c>
      <c r="F451" s="19" t="s">
        <v>1435</v>
      </c>
      <c r="G451" s="20">
        <v>9103750372</v>
      </c>
      <c r="H451" s="19">
        <v>42611</v>
      </c>
      <c r="I451" s="19" t="s">
        <v>59</v>
      </c>
      <c r="J451" s="21" t="s">
        <v>44</v>
      </c>
      <c r="K451" s="21" t="s">
        <v>45</v>
      </c>
      <c r="L451" s="22" t="s">
        <v>60</v>
      </c>
      <c r="M451" s="22" t="s">
        <v>61</v>
      </c>
      <c r="N451" s="22" t="s">
        <v>62</v>
      </c>
      <c r="O451" s="23" t="s">
        <v>63</v>
      </c>
      <c r="P451" s="24" t="s">
        <v>103</v>
      </c>
      <c r="Q451" s="25">
        <v>29157010</v>
      </c>
      <c r="R451" s="27">
        <v>18.75</v>
      </c>
      <c r="S451" s="23" t="s">
        <v>51</v>
      </c>
      <c r="T451" s="23" t="s">
        <v>52</v>
      </c>
      <c r="U451" s="17">
        <v>895</v>
      </c>
      <c r="V451" s="28">
        <f t="shared" si="39"/>
        <v>16781.25</v>
      </c>
      <c r="W451" s="17">
        <v>5.54</v>
      </c>
      <c r="X451" s="17">
        <v>1300</v>
      </c>
      <c r="Y451" s="17">
        <v>0</v>
      </c>
      <c r="Z451" s="29">
        <v>0</v>
      </c>
      <c r="AA451" s="17" t="s">
        <v>175</v>
      </c>
      <c r="AB451" s="30">
        <f t="shared" si="38"/>
        <v>15475.71</v>
      </c>
      <c r="AC451" s="31">
        <v>66.05</v>
      </c>
      <c r="AD451" s="52">
        <v>1022170.6454999999</v>
      </c>
      <c r="AE451" s="41">
        <v>9669511</v>
      </c>
      <c r="AF451" s="21">
        <v>42607</v>
      </c>
      <c r="AG451" s="17" t="s">
        <v>1928</v>
      </c>
      <c r="AH451" s="21">
        <v>42738</v>
      </c>
      <c r="AI451" s="33" t="s">
        <v>1929</v>
      </c>
      <c r="AJ451" s="34">
        <v>16781.25</v>
      </c>
      <c r="AK451" s="35">
        <v>42636</v>
      </c>
      <c r="AL451" s="24" t="s">
        <v>56</v>
      </c>
    </row>
    <row r="452" spans="1:38" s="16" customFormat="1" ht="25.5" x14ac:dyDescent="0.25">
      <c r="A452" s="17">
        <v>451</v>
      </c>
      <c r="B452" s="17" t="s">
        <v>38</v>
      </c>
      <c r="C452" s="17" t="s">
        <v>39</v>
      </c>
      <c r="D452" s="18" t="s">
        <v>1930</v>
      </c>
      <c r="E452" s="19">
        <v>42607</v>
      </c>
      <c r="F452" s="19" t="s">
        <v>1435</v>
      </c>
      <c r="G452" s="20">
        <v>9103750373</v>
      </c>
      <c r="H452" s="19"/>
      <c r="I452" s="19" t="s">
        <v>59</v>
      </c>
      <c r="J452" s="21" t="s">
        <v>44</v>
      </c>
      <c r="K452" s="21" t="s">
        <v>45</v>
      </c>
      <c r="L452" s="22" t="s">
        <v>1254</v>
      </c>
      <c r="M452" s="22" t="s">
        <v>1931</v>
      </c>
      <c r="N452" s="22" t="s">
        <v>171</v>
      </c>
      <c r="O452" s="23" t="s">
        <v>63</v>
      </c>
      <c r="P452" s="103" t="s">
        <v>1256</v>
      </c>
      <c r="Q452" s="25">
        <v>29159090</v>
      </c>
      <c r="R452" s="27">
        <v>78.17</v>
      </c>
      <c r="S452" s="23" t="s">
        <v>51</v>
      </c>
      <c r="T452" s="23" t="s">
        <v>52</v>
      </c>
      <c r="U452" s="17">
        <v>3111</v>
      </c>
      <c r="V452" s="28">
        <f t="shared" si="39"/>
        <v>243186.87</v>
      </c>
      <c r="W452" s="17">
        <v>80.25</v>
      </c>
      <c r="X452" s="17">
        <v>10400.870000000001</v>
      </c>
      <c r="Y452" s="17">
        <v>0</v>
      </c>
      <c r="Z452" s="29">
        <v>4532.3</v>
      </c>
      <c r="AA452" s="17" t="s">
        <v>175</v>
      </c>
      <c r="AB452" s="30">
        <f t="shared" si="38"/>
        <v>232705.75</v>
      </c>
      <c r="AC452" s="31">
        <v>66.05</v>
      </c>
      <c r="AD452" s="52">
        <v>15370214.7875</v>
      </c>
      <c r="AE452" s="41">
        <v>9670480</v>
      </c>
      <c r="AF452" s="21" t="s">
        <v>1924</v>
      </c>
      <c r="AG452" s="17" t="s">
        <v>1932</v>
      </c>
      <c r="AH452" s="21">
        <v>42783</v>
      </c>
      <c r="AI452" s="21" t="s">
        <v>1933</v>
      </c>
      <c r="AJ452" s="29">
        <v>243186.87</v>
      </c>
      <c r="AK452" s="21">
        <v>42692</v>
      </c>
      <c r="AL452" s="24" t="s">
        <v>56</v>
      </c>
    </row>
    <row r="453" spans="1:38" s="16" customFormat="1" x14ac:dyDescent="0.25">
      <c r="A453" s="17">
        <v>452</v>
      </c>
      <c r="B453" s="17" t="s">
        <v>38</v>
      </c>
      <c r="C453" s="17" t="s">
        <v>39</v>
      </c>
      <c r="D453" s="18" t="s">
        <v>1934</v>
      </c>
      <c r="E453" s="22" t="s">
        <v>147</v>
      </c>
      <c r="F453" s="19" t="s">
        <v>1435</v>
      </c>
      <c r="G453" s="20" t="s">
        <v>147</v>
      </c>
      <c r="H453" s="19"/>
      <c r="I453" s="19" t="s">
        <v>59</v>
      </c>
      <c r="J453" s="21" t="s">
        <v>44</v>
      </c>
      <c r="K453" s="21" t="s">
        <v>446</v>
      </c>
      <c r="L453" s="22" t="s">
        <v>147</v>
      </c>
      <c r="M453" s="48" t="s">
        <v>447</v>
      </c>
      <c r="N453" s="22"/>
      <c r="O453" s="23"/>
      <c r="P453" s="24"/>
      <c r="Q453" s="25"/>
      <c r="R453" s="27"/>
      <c r="S453" s="23"/>
      <c r="T453" s="23"/>
      <c r="U453" s="17"/>
      <c r="V453" s="28"/>
      <c r="W453" s="17"/>
      <c r="X453" s="17"/>
      <c r="Y453" s="17"/>
      <c r="Z453" s="29"/>
      <c r="AA453" s="17"/>
      <c r="AB453" s="30">
        <f t="shared" si="38"/>
        <v>0</v>
      </c>
      <c r="AC453" s="31"/>
      <c r="AD453" s="32"/>
      <c r="AE453" s="17" t="s">
        <v>147</v>
      </c>
      <c r="AF453" s="21"/>
      <c r="AG453" s="17" t="s">
        <v>147</v>
      </c>
      <c r="AH453" s="21"/>
      <c r="AI453" s="33"/>
      <c r="AJ453" s="34"/>
      <c r="AK453" s="35"/>
      <c r="AL453" s="20" t="s">
        <v>147</v>
      </c>
    </row>
    <row r="454" spans="1:38" s="16" customFormat="1" x14ac:dyDescent="0.25">
      <c r="A454" s="17">
        <v>453</v>
      </c>
      <c r="B454" s="17" t="s">
        <v>38</v>
      </c>
      <c r="C454" s="17" t="s">
        <v>39</v>
      </c>
      <c r="D454" s="18" t="s">
        <v>1935</v>
      </c>
      <c r="E454" s="22" t="s">
        <v>147</v>
      </c>
      <c r="F454" s="19" t="s">
        <v>1435</v>
      </c>
      <c r="G454" s="20" t="s">
        <v>147</v>
      </c>
      <c r="H454" s="19"/>
      <c r="I454" s="19" t="s">
        <v>59</v>
      </c>
      <c r="J454" s="21" t="s">
        <v>44</v>
      </c>
      <c r="K454" s="21" t="s">
        <v>446</v>
      </c>
      <c r="L454" s="22" t="s">
        <v>147</v>
      </c>
      <c r="M454" s="48" t="s">
        <v>447</v>
      </c>
      <c r="N454" s="22"/>
      <c r="O454" s="23"/>
      <c r="P454" s="24"/>
      <c r="Q454" s="25"/>
      <c r="R454" s="27"/>
      <c r="S454" s="23"/>
      <c r="T454" s="23"/>
      <c r="U454" s="17"/>
      <c r="V454" s="28"/>
      <c r="W454" s="17"/>
      <c r="X454" s="17"/>
      <c r="Y454" s="17"/>
      <c r="Z454" s="29"/>
      <c r="AA454" s="17"/>
      <c r="AB454" s="30">
        <f t="shared" si="38"/>
        <v>0</v>
      </c>
      <c r="AC454" s="31"/>
      <c r="AD454" s="32"/>
      <c r="AE454" s="17" t="s">
        <v>147</v>
      </c>
      <c r="AF454" s="21"/>
      <c r="AG454" s="17" t="s">
        <v>147</v>
      </c>
      <c r="AH454" s="21"/>
      <c r="AI454" s="33"/>
      <c r="AJ454" s="34"/>
      <c r="AK454" s="35"/>
      <c r="AL454" s="20" t="s">
        <v>147</v>
      </c>
    </row>
    <row r="455" spans="1:38" s="16" customFormat="1" ht="25.5" x14ac:dyDescent="0.25">
      <c r="A455" s="17">
        <v>454</v>
      </c>
      <c r="B455" s="17" t="s">
        <v>38</v>
      </c>
      <c r="C455" s="17" t="s">
        <v>39</v>
      </c>
      <c r="D455" s="18" t="s">
        <v>1936</v>
      </c>
      <c r="E455" s="19">
        <v>42608</v>
      </c>
      <c r="F455" s="19" t="s">
        <v>1435</v>
      </c>
      <c r="G455" s="20">
        <v>9103750374</v>
      </c>
      <c r="H455" s="19"/>
      <c r="I455" s="19" t="s">
        <v>59</v>
      </c>
      <c r="J455" s="21" t="s">
        <v>44</v>
      </c>
      <c r="K455" s="21" t="s">
        <v>45</v>
      </c>
      <c r="L455" s="22" t="s">
        <v>1816</v>
      </c>
      <c r="M455" s="22" t="s">
        <v>178</v>
      </c>
      <c r="N455" s="22" t="s">
        <v>197</v>
      </c>
      <c r="O455" s="23" t="s">
        <v>63</v>
      </c>
      <c r="P455" s="103" t="s">
        <v>1080</v>
      </c>
      <c r="Q455" s="25">
        <v>38237090</v>
      </c>
      <c r="R455" s="27">
        <v>16.66</v>
      </c>
      <c r="S455" s="23" t="s">
        <v>51</v>
      </c>
      <c r="T455" s="23" t="s">
        <v>179</v>
      </c>
      <c r="U455" s="17">
        <v>116423</v>
      </c>
      <c r="V455" s="28">
        <f>U455*R455</f>
        <v>1939607.18</v>
      </c>
      <c r="W455" s="17">
        <v>640.07000000000005</v>
      </c>
      <c r="X455" s="17">
        <v>24768.75</v>
      </c>
      <c r="Y455" s="17">
        <v>0</v>
      </c>
      <c r="Z455" s="29">
        <v>0</v>
      </c>
      <c r="AA455" s="17" t="s">
        <v>175</v>
      </c>
      <c r="AB455" s="30">
        <f t="shared" si="38"/>
        <v>1914198.3599999999</v>
      </c>
      <c r="AC455" s="31">
        <v>66.05</v>
      </c>
      <c r="AD455" s="52">
        <v>126432801.67799999</v>
      </c>
      <c r="AE455" s="17">
        <v>9697415</v>
      </c>
      <c r="AF455" s="21" t="s">
        <v>1937</v>
      </c>
      <c r="AG455" s="17"/>
      <c r="AH455" s="21"/>
      <c r="AI455" s="33"/>
      <c r="AJ455" s="34"/>
      <c r="AK455" s="35"/>
      <c r="AL455" s="24" t="s">
        <v>1302</v>
      </c>
    </row>
    <row r="456" spans="1:38" s="16" customFormat="1" x14ac:dyDescent="0.25">
      <c r="A456" s="17">
        <v>455</v>
      </c>
      <c r="B456" s="17" t="s">
        <v>38</v>
      </c>
      <c r="C456" s="17" t="s">
        <v>39</v>
      </c>
      <c r="D456" s="18" t="s">
        <v>1938</v>
      </c>
      <c r="E456" s="19">
        <v>42609</v>
      </c>
      <c r="F456" s="19" t="s">
        <v>1435</v>
      </c>
      <c r="G456" s="20">
        <v>9103750375</v>
      </c>
      <c r="H456" s="19">
        <v>42609</v>
      </c>
      <c r="I456" s="19" t="s">
        <v>59</v>
      </c>
      <c r="J456" s="21" t="s">
        <v>44</v>
      </c>
      <c r="K456" s="21" t="s">
        <v>45</v>
      </c>
      <c r="L456" s="22" t="s">
        <v>656</v>
      </c>
      <c r="M456" s="22" t="s">
        <v>1939</v>
      </c>
      <c r="N456" s="22" t="s">
        <v>1885</v>
      </c>
      <c r="O456" s="23" t="s">
        <v>63</v>
      </c>
      <c r="P456" s="24" t="s">
        <v>670</v>
      </c>
      <c r="Q456" s="25">
        <v>38231900</v>
      </c>
      <c r="R456" s="27">
        <v>19.75</v>
      </c>
      <c r="S456" s="23" t="s">
        <v>51</v>
      </c>
      <c r="T456" s="23" t="s">
        <v>52</v>
      </c>
      <c r="U456" s="17">
        <v>4600</v>
      </c>
      <c r="V456" s="28">
        <f>U456*R456</f>
        <v>90850</v>
      </c>
      <c r="W456" s="17">
        <v>29.98</v>
      </c>
      <c r="X456" s="17">
        <v>200</v>
      </c>
      <c r="Y456" s="17">
        <v>0</v>
      </c>
      <c r="Z456" s="29">
        <v>0</v>
      </c>
      <c r="AA456" s="17" t="s">
        <v>175</v>
      </c>
      <c r="AB456" s="30">
        <f t="shared" si="38"/>
        <v>90620.02</v>
      </c>
      <c r="AC456" s="31">
        <v>66.05</v>
      </c>
      <c r="AD456" s="52">
        <v>5985452.3210000005</v>
      </c>
      <c r="AE456" s="41">
        <v>9710371</v>
      </c>
      <c r="AF456" s="21" t="s">
        <v>1890</v>
      </c>
      <c r="AG456" s="17" t="s">
        <v>1940</v>
      </c>
      <c r="AH456" s="21">
        <v>42738</v>
      </c>
      <c r="AI456" s="33" t="s">
        <v>1941</v>
      </c>
      <c r="AJ456" s="34">
        <v>90850</v>
      </c>
      <c r="AK456" s="35">
        <v>42671</v>
      </c>
      <c r="AL456" s="24" t="s">
        <v>56</v>
      </c>
    </row>
    <row r="457" spans="1:38" s="16" customFormat="1" x14ac:dyDescent="0.25">
      <c r="A457" s="17">
        <v>456</v>
      </c>
      <c r="B457" s="17" t="s">
        <v>38</v>
      </c>
      <c r="C457" s="17" t="s">
        <v>39</v>
      </c>
      <c r="D457" s="18" t="s">
        <v>1942</v>
      </c>
      <c r="E457" s="22" t="s">
        <v>147</v>
      </c>
      <c r="F457" s="19" t="s">
        <v>1435</v>
      </c>
      <c r="G457" s="20" t="s">
        <v>147</v>
      </c>
      <c r="H457" s="19"/>
      <c r="I457" s="19" t="s">
        <v>59</v>
      </c>
      <c r="J457" s="21" t="s">
        <v>44</v>
      </c>
      <c r="K457" s="21" t="s">
        <v>446</v>
      </c>
      <c r="L457" s="22" t="s">
        <v>147</v>
      </c>
      <c r="M457" s="48" t="s">
        <v>447</v>
      </c>
      <c r="N457" s="22"/>
      <c r="O457" s="23"/>
      <c r="P457" s="24"/>
      <c r="Q457" s="25"/>
      <c r="R457" s="27"/>
      <c r="S457" s="23"/>
      <c r="T457" s="23"/>
      <c r="U457" s="17"/>
      <c r="V457" s="28"/>
      <c r="W457" s="17"/>
      <c r="X457" s="17"/>
      <c r="Y457" s="17"/>
      <c r="Z457" s="29"/>
      <c r="AA457" s="17"/>
      <c r="AB457" s="30">
        <f t="shared" si="38"/>
        <v>0</v>
      </c>
      <c r="AC457" s="31"/>
      <c r="AD457" s="32"/>
      <c r="AE457" s="17" t="s">
        <v>147</v>
      </c>
      <c r="AF457" s="21"/>
      <c r="AG457" s="17" t="s">
        <v>147</v>
      </c>
      <c r="AH457" s="21"/>
      <c r="AI457" s="33"/>
      <c r="AJ457" s="34"/>
      <c r="AK457" s="35"/>
      <c r="AL457" s="20" t="s">
        <v>147</v>
      </c>
    </row>
    <row r="458" spans="1:38" s="16" customFormat="1" x14ac:dyDescent="0.25">
      <c r="A458" s="17">
        <v>456</v>
      </c>
      <c r="B458" s="17" t="s">
        <v>38</v>
      </c>
      <c r="C458" s="17" t="s">
        <v>39</v>
      </c>
      <c r="D458" s="18" t="s">
        <v>1943</v>
      </c>
      <c r="E458" s="19">
        <v>42609</v>
      </c>
      <c r="F458" s="19" t="s">
        <v>1435</v>
      </c>
      <c r="G458" s="20">
        <v>9106750003</v>
      </c>
      <c r="H458" s="19">
        <v>42613</v>
      </c>
      <c r="I458" s="19" t="s">
        <v>59</v>
      </c>
      <c r="J458" s="21" t="s">
        <v>1566</v>
      </c>
      <c r="K458" s="21" t="s">
        <v>1567</v>
      </c>
      <c r="L458" s="22" t="s">
        <v>1944</v>
      </c>
      <c r="M458" s="48" t="s">
        <v>178</v>
      </c>
      <c r="N458" s="22" t="s">
        <v>88</v>
      </c>
      <c r="O458" s="23" t="s">
        <v>49</v>
      </c>
      <c r="P458" s="24" t="s">
        <v>1945</v>
      </c>
      <c r="Q458" s="25">
        <v>34021300</v>
      </c>
      <c r="R458" s="27">
        <v>39.6</v>
      </c>
      <c r="S458" s="23" t="s">
        <v>51</v>
      </c>
      <c r="T458" s="23" t="s">
        <v>179</v>
      </c>
      <c r="U458" s="17">
        <v>112224</v>
      </c>
      <c r="V458" s="28">
        <f>U458*R458</f>
        <v>4444070.4000000004</v>
      </c>
      <c r="W458" s="17">
        <v>0</v>
      </c>
      <c r="X458" s="17">
        <v>79260</v>
      </c>
      <c r="Y458" s="17">
        <v>0</v>
      </c>
      <c r="Z458" s="29">
        <v>93139.199999999997</v>
      </c>
      <c r="AA458" s="17" t="s">
        <v>53</v>
      </c>
      <c r="AB458" s="30"/>
      <c r="AC458" s="63">
        <v>66.05</v>
      </c>
      <c r="AD458" s="32"/>
      <c r="AE458" s="17"/>
      <c r="AF458" s="21"/>
      <c r="AG458" s="17" t="s">
        <v>652</v>
      </c>
      <c r="AH458" s="21"/>
      <c r="AI458" s="33"/>
      <c r="AJ458" s="34"/>
      <c r="AK458" s="35"/>
      <c r="AL458" s="109"/>
    </row>
    <row r="459" spans="1:38" s="16" customFormat="1" x14ac:dyDescent="0.25">
      <c r="A459" s="17">
        <v>457</v>
      </c>
      <c r="B459" s="17" t="s">
        <v>38</v>
      </c>
      <c r="C459" s="17" t="s">
        <v>39</v>
      </c>
      <c r="D459" s="18" t="s">
        <v>1946</v>
      </c>
      <c r="E459" s="19">
        <v>42609</v>
      </c>
      <c r="F459" s="19" t="s">
        <v>1435</v>
      </c>
      <c r="G459" s="20">
        <v>9103750376</v>
      </c>
      <c r="H459" s="19"/>
      <c r="I459" s="19" t="s">
        <v>59</v>
      </c>
      <c r="J459" s="21" t="s">
        <v>44</v>
      </c>
      <c r="K459" s="21" t="s">
        <v>45</v>
      </c>
      <c r="L459" s="22" t="s">
        <v>1225</v>
      </c>
      <c r="M459" s="22" t="s">
        <v>1226</v>
      </c>
      <c r="N459" s="22" t="s">
        <v>130</v>
      </c>
      <c r="O459" s="23" t="s">
        <v>71</v>
      </c>
      <c r="P459" s="24" t="s">
        <v>918</v>
      </c>
      <c r="Q459" s="25">
        <v>38237090</v>
      </c>
      <c r="R459" s="27">
        <v>12</v>
      </c>
      <c r="S459" s="23" t="s">
        <v>51</v>
      </c>
      <c r="T459" s="23" t="s">
        <v>52</v>
      </c>
      <c r="U459" s="17">
        <v>2050</v>
      </c>
      <c r="V459" s="28">
        <f>U459*R459</f>
        <v>24600</v>
      </c>
      <c r="W459" s="17">
        <v>0</v>
      </c>
      <c r="X459" s="17">
        <v>0</v>
      </c>
      <c r="Y459" s="17">
        <v>0</v>
      </c>
      <c r="Z459" s="29">
        <v>0</v>
      </c>
      <c r="AA459" s="17" t="s">
        <v>175</v>
      </c>
      <c r="AB459" s="30">
        <f t="shared" ref="AB459:AB471" si="40">V459-W459-X459-Y459</f>
        <v>24600</v>
      </c>
      <c r="AC459" s="31">
        <v>66.05</v>
      </c>
      <c r="AD459" s="52">
        <v>1624830</v>
      </c>
      <c r="AE459" s="41">
        <v>9718143</v>
      </c>
      <c r="AF459" s="21" t="s">
        <v>1890</v>
      </c>
      <c r="AG459" s="17" t="s">
        <v>1947</v>
      </c>
      <c r="AH459" s="21" t="s">
        <v>1948</v>
      </c>
      <c r="AI459" s="21" t="s">
        <v>1949</v>
      </c>
      <c r="AJ459" s="29">
        <v>24600</v>
      </c>
      <c r="AK459" s="21">
        <v>42650</v>
      </c>
      <c r="AL459" s="24" t="s">
        <v>56</v>
      </c>
    </row>
    <row r="460" spans="1:38" s="16" customFormat="1" x14ac:dyDescent="0.25">
      <c r="A460" s="17">
        <v>458</v>
      </c>
      <c r="B460" s="17" t="s">
        <v>38</v>
      </c>
      <c r="C460" s="17" t="s">
        <v>39</v>
      </c>
      <c r="D460" s="18" t="s">
        <v>1950</v>
      </c>
      <c r="E460" s="19">
        <v>42609</v>
      </c>
      <c r="F460" s="19" t="s">
        <v>1435</v>
      </c>
      <c r="G460" s="20">
        <v>9103750378</v>
      </c>
      <c r="H460" s="19">
        <v>42616</v>
      </c>
      <c r="I460" s="19" t="s">
        <v>59</v>
      </c>
      <c r="J460" s="21" t="s">
        <v>44</v>
      </c>
      <c r="K460" s="21" t="s">
        <v>45</v>
      </c>
      <c r="L460" s="18" t="s">
        <v>621</v>
      </c>
      <c r="M460" s="22" t="s">
        <v>622</v>
      </c>
      <c r="N460" s="22" t="s">
        <v>137</v>
      </c>
      <c r="O460" s="23" t="s">
        <v>49</v>
      </c>
      <c r="P460" s="24" t="s">
        <v>483</v>
      </c>
      <c r="Q460" s="25">
        <v>29051700</v>
      </c>
      <c r="R460" s="27">
        <v>7.5</v>
      </c>
      <c r="S460" s="23" t="s">
        <v>51</v>
      </c>
      <c r="T460" s="23" t="s">
        <v>52</v>
      </c>
      <c r="U460" s="17">
        <v>1615</v>
      </c>
      <c r="V460" s="28">
        <f>U460*R460</f>
        <v>12112.5</v>
      </c>
      <c r="W460" s="17">
        <v>0</v>
      </c>
      <c r="X460" s="17">
        <v>600</v>
      </c>
      <c r="Y460" s="17">
        <v>0</v>
      </c>
      <c r="Z460" s="29">
        <v>0</v>
      </c>
      <c r="AA460" s="17" t="s">
        <v>175</v>
      </c>
      <c r="AB460" s="30">
        <f t="shared" si="40"/>
        <v>11512.5</v>
      </c>
      <c r="AC460" s="31">
        <v>66.05</v>
      </c>
      <c r="AD460" s="52">
        <v>760400.625</v>
      </c>
      <c r="AE460" s="41">
        <v>9718655</v>
      </c>
      <c r="AF460" s="21">
        <v>42609</v>
      </c>
      <c r="AG460" s="17" t="s">
        <v>1951</v>
      </c>
      <c r="AH460" s="21">
        <v>42738</v>
      </c>
      <c r="AI460" s="21" t="s">
        <v>1952</v>
      </c>
      <c r="AJ460" s="29">
        <v>12112.5</v>
      </c>
      <c r="AK460" s="21">
        <v>42671</v>
      </c>
      <c r="AL460" s="24" t="s">
        <v>56</v>
      </c>
    </row>
    <row r="461" spans="1:38" s="16" customFormat="1" ht="25.5" x14ac:dyDescent="0.25">
      <c r="A461" s="17">
        <v>459</v>
      </c>
      <c r="B461" s="17" t="s">
        <v>38</v>
      </c>
      <c r="C461" s="17" t="s">
        <v>39</v>
      </c>
      <c r="D461" s="18" t="s">
        <v>1953</v>
      </c>
      <c r="E461" s="19">
        <v>42609</v>
      </c>
      <c r="F461" s="19" t="s">
        <v>1435</v>
      </c>
      <c r="G461" s="20">
        <v>9103750379</v>
      </c>
      <c r="H461" s="19">
        <v>42614</v>
      </c>
      <c r="I461" s="19" t="s">
        <v>59</v>
      </c>
      <c r="J461" s="21" t="s">
        <v>44</v>
      </c>
      <c r="K461" s="21" t="s">
        <v>45</v>
      </c>
      <c r="L461" s="22" t="s">
        <v>260</v>
      </c>
      <c r="M461" s="22" t="s">
        <v>184</v>
      </c>
      <c r="N461" s="22" t="s">
        <v>88</v>
      </c>
      <c r="O461" s="23" t="s">
        <v>63</v>
      </c>
      <c r="P461" s="103" t="s">
        <v>1104</v>
      </c>
      <c r="Q461" s="25">
        <v>38231900</v>
      </c>
      <c r="R461" s="27">
        <v>43.2</v>
      </c>
      <c r="S461" s="23" t="s">
        <v>51</v>
      </c>
      <c r="T461" s="23" t="s">
        <v>52</v>
      </c>
      <c r="U461" s="17">
        <v>830</v>
      </c>
      <c r="V461" s="28">
        <f>U461*R461</f>
        <v>35856</v>
      </c>
      <c r="W461" s="17">
        <v>11.83</v>
      </c>
      <c r="X461" s="17">
        <v>300</v>
      </c>
      <c r="Y461" s="17">
        <v>0</v>
      </c>
      <c r="Z461" s="29">
        <v>0</v>
      </c>
      <c r="AA461" s="17" t="s">
        <v>175</v>
      </c>
      <c r="AB461" s="30">
        <f t="shared" si="40"/>
        <v>35544.17</v>
      </c>
      <c r="AC461" s="31">
        <v>66.05</v>
      </c>
      <c r="AD461" s="52">
        <v>2347692.4284999999</v>
      </c>
      <c r="AE461" s="41">
        <v>9720088</v>
      </c>
      <c r="AF461" s="21">
        <v>42609</v>
      </c>
      <c r="AG461" s="17" t="s">
        <v>1954</v>
      </c>
      <c r="AH461" s="21">
        <v>42738</v>
      </c>
      <c r="AI461" s="21" t="s">
        <v>1955</v>
      </c>
      <c r="AJ461" s="29">
        <v>35856</v>
      </c>
      <c r="AK461" s="21">
        <v>42640</v>
      </c>
      <c r="AL461" s="24" t="s">
        <v>56</v>
      </c>
    </row>
    <row r="462" spans="1:38" s="16" customFormat="1" ht="15" customHeight="1" x14ac:dyDescent="0.25">
      <c r="A462" s="17">
        <v>460</v>
      </c>
      <c r="B462" s="17" t="s">
        <v>38</v>
      </c>
      <c r="C462" s="17" t="s">
        <v>39</v>
      </c>
      <c r="D462" s="18" t="s">
        <v>1956</v>
      </c>
      <c r="E462" s="19" t="s">
        <v>147</v>
      </c>
      <c r="F462" s="19" t="s">
        <v>1435</v>
      </c>
      <c r="G462" s="20" t="s">
        <v>147</v>
      </c>
      <c r="H462" s="19"/>
      <c r="I462" s="19" t="s">
        <v>59</v>
      </c>
      <c r="J462" s="21" t="s">
        <v>44</v>
      </c>
      <c r="K462" s="21" t="s">
        <v>446</v>
      </c>
      <c r="L462" s="22"/>
      <c r="M462" s="48" t="s">
        <v>447</v>
      </c>
      <c r="N462" s="22"/>
      <c r="O462" s="23"/>
      <c r="P462" s="24"/>
      <c r="Q462" s="25"/>
      <c r="R462" s="27"/>
      <c r="S462" s="23"/>
      <c r="T462" s="23"/>
      <c r="U462" s="17"/>
      <c r="V462" s="28"/>
      <c r="W462" s="17"/>
      <c r="X462" s="17"/>
      <c r="Y462" s="17"/>
      <c r="Z462" s="29"/>
      <c r="AA462" s="17"/>
      <c r="AB462" s="30">
        <f t="shared" si="40"/>
        <v>0</v>
      </c>
      <c r="AC462" s="31">
        <v>66.05</v>
      </c>
      <c r="AD462" s="52"/>
      <c r="AE462" s="17" t="s">
        <v>147</v>
      </c>
      <c r="AF462" s="21"/>
      <c r="AG462" s="17" t="s">
        <v>147</v>
      </c>
      <c r="AH462" s="21"/>
      <c r="AI462" s="33"/>
      <c r="AJ462" s="34"/>
      <c r="AK462" s="35"/>
      <c r="AL462" s="18" t="s">
        <v>147</v>
      </c>
    </row>
    <row r="463" spans="1:38" s="16" customFormat="1" ht="15" customHeight="1" x14ac:dyDescent="0.25">
      <c r="A463" s="17">
        <v>461</v>
      </c>
      <c r="B463" s="17" t="s">
        <v>38</v>
      </c>
      <c r="C463" s="17" t="s">
        <v>39</v>
      </c>
      <c r="D463" s="18" t="s">
        <v>1957</v>
      </c>
      <c r="E463" s="19" t="s">
        <v>147</v>
      </c>
      <c r="F463" s="19" t="s">
        <v>1435</v>
      </c>
      <c r="G463" s="20" t="s">
        <v>147</v>
      </c>
      <c r="H463" s="19"/>
      <c r="I463" s="19" t="s">
        <v>59</v>
      </c>
      <c r="J463" s="21" t="s">
        <v>44</v>
      </c>
      <c r="K463" s="21" t="s">
        <v>446</v>
      </c>
      <c r="L463" s="22"/>
      <c r="M463" s="48" t="s">
        <v>447</v>
      </c>
      <c r="N463" s="22"/>
      <c r="O463" s="23"/>
      <c r="P463" s="24"/>
      <c r="Q463" s="25"/>
      <c r="R463" s="27"/>
      <c r="S463" s="23"/>
      <c r="T463" s="23"/>
      <c r="U463" s="17"/>
      <c r="V463" s="28"/>
      <c r="W463" s="17"/>
      <c r="X463" s="17"/>
      <c r="Y463" s="17"/>
      <c r="Z463" s="29"/>
      <c r="AA463" s="17"/>
      <c r="AB463" s="30">
        <f t="shared" si="40"/>
        <v>0</v>
      </c>
      <c r="AC463" s="31">
        <v>66.05</v>
      </c>
      <c r="AD463" s="52"/>
      <c r="AE463" s="17" t="s">
        <v>147</v>
      </c>
      <c r="AF463" s="21"/>
      <c r="AG463" s="17" t="s">
        <v>147</v>
      </c>
      <c r="AH463" s="21"/>
      <c r="AI463" s="33"/>
      <c r="AJ463" s="34"/>
      <c r="AK463" s="35"/>
      <c r="AL463" s="18" t="s">
        <v>147</v>
      </c>
    </row>
    <row r="464" spans="1:38" s="16" customFormat="1" ht="15" customHeight="1" x14ac:dyDescent="0.25">
      <c r="A464" s="17">
        <v>462</v>
      </c>
      <c r="B464" s="17" t="s">
        <v>38</v>
      </c>
      <c r="C464" s="17" t="s">
        <v>39</v>
      </c>
      <c r="D464" s="18" t="s">
        <v>1958</v>
      </c>
      <c r="E464" s="19">
        <v>42611</v>
      </c>
      <c r="F464" s="19" t="s">
        <v>1435</v>
      </c>
      <c r="G464" s="20">
        <v>9103750386</v>
      </c>
      <c r="H464" s="19"/>
      <c r="I464" s="19" t="s">
        <v>59</v>
      </c>
      <c r="J464" s="21" t="s">
        <v>44</v>
      </c>
      <c r="K464" s="21" t="s">
        <v>45</v>
      </c>
      <c r="L464" s="22" t="s">
        <v>643</v>
      </c>
      <c r="M464" s="22" t="s">
        <v>184</v>
      </c>
      <c r="N464" s="22" t="s">
        <v>1959</v>
      </c>
      <c r="O464" s="23" t="s">
        <v>63</v>
      </c>
      <c r="P464" s="22" t="s">
        <v>1080</v>
      </c>
      <c r="Q464" s="25">
        <v>38237090</v>
      </c>
      <c r="R464" s="27">
        <v>149.79</v>
      </c>
      <c r="S464" s="23" t="s">
        <v>51</v>
      </c>
      <c r="T464" s="23" t="s">
        <v>52</v>
      </c>
      <c r="U464" s="17">
        <v>1730</v>
      </c>
      <c r="V464" s="28">
        <f>U464*R464</f>
        <v>259136.69999999998</v>
      </c>
      <c r="W464" s="17">
        <v>85.52</v>
      </c>
      <c r="X464" s="17">
        <v>2800</v>
      </c>
      <c r="Y464" s="17">
        <v>0</v>
      </c>
      <c r="Z464" s="29">
        <v>0</v>
      </c>
      <c r="AA464" s="17" t="s">
        <v>175</v>
      </c>
      <c r="AB464" s="30">
        <f t="shared" si="40"/>
        <v>256251.18</v>
      </c>
      <c r="AC464" s="31">
        <v>66.05</v>
      </c>
      <c r="AD464" s="52">
        <v>16925390.438999999</v>
      </c>
      <c r="AE464" s="41">
        <v>9738409</v>
      </c>
      <c r="AF464" s="21" t="s">
        <v>1960</v>
      </c>
      <c r="AG464" s="17" t="s">
        <v>1961</v>
      </c>
      <c r="AH464" s="21" t="s">
        <v>1948</v>
      </c>
      <c r="AI464" s="33" t="s">
        <v>1962</v>
      </c>
      <c r="AJ464" s="29">
        <v>259136.7</v>
      </c>
      <c r="AK464" s="21">
        <v>42706</v>
      </c>
      <c r="AL464" s="24" t="s">
        <v>56</v>
      </c>
    </row>
    <row r="465" spans="1:38" s="16" customFormat="1" ht="15" customHeight="1" x14ac:dyDescent="0.25">
      <c r="A465" s="17">
        <v>463</v>
      </c>
      <c r="B465" s="17" t="s">
        <v>38</v>
      </c>
      <c r="C465" s="17" t="s">
        <v>39</v>
      </c>
      <c r="D465" s="18" t="s">
        <v>1963</v>
      </c>
      <c r="E465" s="19">
        <v>42611</v>
      </c>
      <c r="F465" s="19" t="s">
        <v>1435</v>
      </c>
      <c r="G465" s="20">
        <v>9103750387</v>
      </c>
      <c r="H465" s="19"/>
      <c r="I465" s="19" t="s">
        <v>59</v>
      </c>
      <c r="J465" s="21" t="s">
        <v>44</v>
      </c>
      <c r="K465" s="21" t="s">
        <v>45</v>
      </c>
      <c r="L465" s="22" t="s">
        <v>643</v>
      </c>
      <c r="M465" s="22" t="s">
        <v>184</v>
      </c>
      <c r="N465" s="22" t="s">
        <v>1959</v>
      </c>
      <c r="O465" s="23" t="s">
        <v>63</v>
      </c>
      <c r="P465" s="22" t="s">
        <v>1080</v>
      </c>
      <c r="Q465" s="25">
        <v>38237090</v>
      </c>
      <c r="R465" s="27">
        <v>131.69999999999999</v>
      </c>
      <c r="S465" s="23" t="s">
        <v>51</v>
      </c>
      <c r="T465" s="23" t="s">
        <v>52</v>
      </c>
      <c r="U465" s="17">
        <v>1730</v>
      </c>
      <c r="V465" s="28">
        <f>U465*R465</f>
        <v>227840.99999999997</v>
      </c>
      <c r="W465" s="17">
        <v>75.19</v>
      </c>
      <c r="X465" s="17">
        <v>2450</v>
      </c>
      <c r="Y465" s="17">
        <v>0</v>
      </c>
      <c r="Z465" s="29">
        <v>0</v>
      </c>
      <c r="AA465" s="17" t="s">
        <v>175</v>
      </c>
      <c r="AB465" s="30">
        <f t="shared" si="40"/>
        <v>225315.80999999997</v>
      </c>
      <c r="AC465" s="31">
        <v>66.05</v>
      </c>
      <c r="AD465" s="52">
        <v>14882109.250499997</v>
      </c>
      <c r="AE465" s="41">
        <v>9738282</v>
      </c>
      <c r="AF465" s="21" t="s">
        <v>1960</v>
      </c>
      <c r="AG465" s="17" t="s">
        <v>1964</v>
      </c>
      <c r="AH465" s="21">
        <v>42738</v>
      </c>
      <c r="AI465" s="33" t="s">
        <v>1965</v>
      </c>
      <c r="AJ465" s="34">
        <v>227841</v>
      </c>
      <c r="AK465" s="35">
        <v>42705</v>
      </c>
      <c r="AL465" s="24" t="s">
        <v>56</v>
      </c>
    </row>
    <row r="466" spans="1:38" s="16" customFormat="1" ht="25.5" x14ac:dyDescent="0.25">
      <c r="A466" s="17">
        <v>464</v>
      </c>
      <c r="B466" s="17" t="s">
        <v>38</v>
      </c>
      <c r="C466" s="17" t="s">
        <v>39</v>
      </c>
      <c r="D466" s="18" t="s">
        <v>1966</v>
      </c>
      <c r="E466" s="19">
        <v>42611</v>
      </c>
      <c r="F466" s="19" t="s">
        <v>1435</v>
      </c>
      <c r="G466" s="20">
        <v>9103750388</v>
      </c>
      <c r="H466" s="19">
        <v>42614</v>
      </c>
      <c r="I466" s="19" t="s">
        <v>59</v>
      </c>
      <c r="J466" s="21" t="s">
        <v>44</v>
      </c>
      <c r="K466" s="21" t="s">
        <v>45</v>
      </c>
      <c r="L466" s="22" t="s">
        <v>1967</v>
      </c>
      <c r="M466" s="22" t="s">
        <v>1968</v>
      </c>
      <c r="N466" s="22" t="s">
        <v>197</v>
      </c>
      <c r="O466" s="23" t="s">
        <v>63</v>
      </c>
      <c r="P466" s="103" t="s">
        <v>918</v>
      </c>
      <c r="Q466" s="25">
        <v>38237090</v>
      </c>
      <c r="R466" s="27">
        <v>16</v>
      </c>
      <c r="S466" s="23" t="s">
        <v>51</v>
      </c>
      <c r="T466" s="23" t="s">
        <v>52</v>
      </c>
      <c r="U466" s="17">
        <v>1300</v>
      </c>
      <c r="V466" s="28">
        <f>U466*R466</f>
        <v>20800</v>
      </c>
      <c r="W466" s="17">
        <v>6.86</v>
      </c>
      <c r="X466" s="17">
        <v>50</v>
      </c>
      <c r="Y466" s="17">
        <v>0</v>
      </c>
      <c r="Z466" s="29">
        <v>0</v>
      </c>
      <c r="AA466" s="17" t="s">
        <v>175</v>
      </c>
      <c r="AB466" s="30">
        <f t="shared" si="40"/>
        <v>20743.14</v>
      </c>
      <c r="AC466" s="31">
        <v>66.05</v>
      </c>
      <c r="AD466" s="52">
        <v>1370084.3969999999</v>
      </c>
      <c r="AE466" s="41">
        <v>9740961</v>
      </c>
      <c r="AF466" s="21">
        <v>42611</v>
      </c>
      <c r="AG466" s="17" t="s">
        <v>1969</v>
      </c>
      <c r="AH466" s="21">
        <v>42783</v>
      </c>
      <c r="AI466" s="21" t="s">
        <v>1970</v>
      </c>
      <c r="AJ466" s="29">
        <v>20800</v>
      </c>
      <c r="AK466" s="21">
        <v>42605</v>
      </c>
      <c r="AL466" s="24" t="s">
        <v>56</v>
      </c>
    </row>
    <row r="467" spans="1:38" s="16" customFormat="1" ht="25.5" x14ac:dyDescent="0.25">
      <c r="A467" s="17">
        <v>465</v>
      </c>
      <c r="B467" s="17" t="s">
        <v>38</v>
      </c>
      <c r="C467" s="17" t="s">
        <v>39</v>
      </c>
      <c r="D467" s="18" t="s">
        <v>1971</v>
      </c>
      <c r="E467" s="19">
        <v>42611</v>
      </c>
      <c r="F467" s="19" t="s">
        <v>1435</v>
      </c>
      <c r="G467" s="20">
        <v>9103750389</v>
      </c>
      <c r="H467" s="19"/>
      <c r="I467" s="19" t="s">
        <v>59</v>
      </c>
      <c r="J467" s="21" t="s">
        <v>44</v>
      </c>
      <c r="K467" s="21" t="s">
        <v>45</v>
      </c>
      <c r="L467" s="22" t="s">
        <v>1972</v>
      </c>
      <c r="M467" s="22" t="s">
        <v>515</v>
      </c>
      <c r="N467" s="22" t="s">
        <v>1973</v>
      </c>
      <c r="O467" s="23" t="s">
        <v>63</v>
      </c>
      <c r="P467" s="103" t="s">
        <v>918</v>
      </c>
      <c r="Q467" s="25">
        <v>38237090</v>
      </c>
      <c r="R467" s="27">
        <v>24</v>
      </c>
      <c r="S467" s="23" t="s">
        <v>51</v>
      </c>
      <c r="T467" s="23" t="s">
        <v>52</v>
      </c>
      <c r="U467" s="17">
        <v>1430</v>
      </c>
      <c r="V467" s="28">
        <f>U467*R467</f>
        <v>34320</v>
      </c>
      <c r="W467" s="17">
        <v>11.33</v>
      </c>
      <c r="X467" s="17">
        <v>1075</v>
      </c>
      <c r="Y467" s="17">
        <v>0</v>
      </c>
      <c r="Z467" s="29">
        <v>638.4</v>
      </c>
      <c r="AA467" s="17" t="s">
        <v>175</v>
      </c>
      <c r="AB467" s="30">
        <f t="shared" si="40"/>
        <v>33233.67</v>
      </c>
      <c r="AC467" s="31">
        <v>66.05</v>
      </c>
      <c r="AD467" s="52">
        <v>2195083.9035</v>
      </c>
      <c r="AE467" s="41">
        <v>9741089</v>
      </c>
      <c r="AF467" s="21" t="s">
        <v>1960</v>
      </c>
      <c r="AG467" s="17" t="s">
        <v>1974</v>
      </c>
      <c r="AH467" s="21">
        <v>42738</v>
      </c>
      <c r="AI467" s="33" t="s">
        <v>1975</v>
      </c>
      <c r="AJ467" s="34">
        <v>34320</v>
      </c>
      <c r="AK467" s="35">
        <v>42685</v>
      </c>
      <c r="AL467" s="24" t="s">
        <v>56</v>
      </c>
    </row>
    <row r="468" spans="1:38" s="16" customFormat="1" x14ac:dyDescent="0.25">
      <c r="A468" s="17">
        <v>466</v>
      </c>
      <c r="B468" s="17" t="s">
        <v>38</v>
      </c>
      <c r="C468" s="17" t="s">
        <v>39</v>
      </c>
      <c r="D468" s="18" t="s">
        <v>1976</v>
      </c>
      <c r="E468" s="18" t="s">
        <v>147</v>
      </c>
      <c r="F468" s="19" t="s">
        <v>1435</v>
      </c>
      <c r="G468" s="20" t="s">
        <v>147</v>
      </c>
      <c r="H468" s="19"/>
      <c r="I468" s="19" t="s">
        <v>59</v>
      </c>
      <c r="J468" s="21" t="s">
        <v>44</v>
      </c>
      <c r="K468" s="21" t="s">
        <v>446</v>
      </c>
      <c r="L468" s="22"/>
      <c r="M468" s="48" t="s">
        <v>447</v>
      </c>
      <c r="N468" s="22"/>
      <c r="O468" s="23"/>
      <c r="P468" s="24"/>
      <c r="Q468" s="25"/>
      <c r="R468" s="27"/>
      <c r="S468" s="23" t="s">
        <v>51</v>
      </c>
      <c r="T468" s="23" t="s">
        <v>52</v>
      </c>
      <c r="U468" s="17"/>
      <c r="V468" s="28">
        <f t="shared" ref="V468:V504" si="41">U468*R468</f>
        <v>0</v>
      </c>
      <c r="W468" s="17"/>
      <c r="X468" s="17"/>
      <c r="Y468" s="17"/>
      <c r="Z468" s="29"/>
      <c r="AA468" s="17" t="s">
        <v>175</v>
      </c>
      <c r="AB468" s="30">
        <f t="shared" si="40"/>
        <v>0</v>
      </c>
      <c r="AC468" s="83"/>
      <c r="AD468" s="32"/>
      <c r="AE468" s="17" t="s">
        <v>147</v>
      </c>
      <c r="AF468" s="21"/>
      <c r="AG468" s="17" t="s">
        <v>147</v>
      </c>
      <c r="AH468" s="21"/>
      <c r="AI468" s="33"/>
      <c r="AJ468" s="34"/>
      <c r="AK468" s="35"/>
      <c r="AL468" s="18" t="s">
        <v>147</v>
      </c>
    </row>
    <row r="469" spans="1:38" s="16" customFormat="1" x14ac:dyDescent="0.25">
      <c r="A469" s="17">
        <v>467</v>
      </c>
      <c r="B469" s="17" t="s">
        <v>38</v>
      </c>
      <c r="C469" s="17" t="s">
        <v>39</v>
      </c>
      <c r="D469" s="18" t="s">
        <v>1977</v>
      </c>
      <c r="E469" s="19">
        <v>42612</v>
      </c>
      <c r="F469" s="19" t="s">
        <v>1435</v>
      </c>
      <c r="G469" s="20">
        <v>9103750390</v>
      </c>
      <c r="H469" s="19">
        <v>42612</v>
      </c>
      <c r="I469" s="19" t="s">
        <v>59</v>
      </c>
      <c r="J469" s="21" t="s">
        <v>44</v>
      </c>
      <c r="K469" s="21" t="s">
        <v>45</v>
      </c>
      <c r="L469" s="22" t="s">
        <v>1978</v>
      </c>
      <c r="M469" s="22" t="s">
        <v>721</v>
      </c>
      <c r="N469" s="22" t="s">
        <v>95</v>
      </c>
      <c r="O469" s="23" t="s">
        <v>49</v>
      </c>
      <c r="P469" s="24" t="s">
        <v>927</v>
      </c>
      <c r="Q469" s="25">
        <v>38237090</v>
      </c>
      <c r="R469" s="27">
        <v>16</v>
      </c>
      <c r="S469" s="23" t="s">
        <v>51</v>
      </c>
      <c r="T469" s="23" t="s">
        <v>52</v>
      </c>
      <c r="U469" s="17">
        <v>3950</v>
      </c>
      <c r="V469" s="28">
        <f t="shared" si="41"/>
        <v>63200</v>
      </c>
      <c r="W469" s="17">
        <v>0</v>
      </c>
      <c r="X469" s="17">
        <v>50</v>
      </c>
      <c r="Y469" s="17">
        <v>0</v>
      </c>
      <c r="Z469" s="29">
        <v>632</v>
      </c>
      <c r="AA469" s="17" t="s">
        <v>175</v>
      </c>
      <c r="AB469" s="30">
        <f t="shared" si="40"/>
        <v>63150</v>
      </c>
      <c r="AC469" s="83">
        <v>66.05</v>
      </c>
      <c r="AD469" s="52">
        <v>4171057.5</v>
      </c>
      <c r="AE469" s="41">
        <v>9768446</v>
      </c>
      <c r="AF469" s="21" t="s">
        <v>1979</v>
      </c>
      <c r="AG469" s="17" t="s">
        <v>1980</v>
      </c>
      <c r="AH469" s="21">
        <v>42738</v>
      </c>
      <c r="AI469" s="33" t="s">
        <v>1981</v>
      </c>
      <c r="AJ469" s="34">
        <v>63200</v>
      </c>
      <c r="AK469" s="35">
        <v>42647</v>
      </c>
      <c r="AL469" s="24" t="s">
        <v>56</v>
      </c>
    </row>
    <row r="470" spans="1:38" s="16" customFormat="1" x14ac:dyDescent="0.25">
      <c r="A470" s="17">
        <v>468</v>
      </c>
      <c r="B470" s="17" t="s">
        <v>38</v>
      </c>
      <c r="C470" s="17" t="s">
        <v>39</v>
      </c>
      <c r="D470" s="18" t="s">
        <v>1982</v>
      </c>
      <c r="E470" s="19">
        <v>42613</v>
      </c>
      <c r="F470" s="19" t="s">
        <v>1435</v>
      </c>
      <c r="G470" s="20">
        <v>9703750391</v>
      </c>
      <c r="H470" s="19">
        <v>42616</v>
      </c>
      <c r="I470" s="19" t="s">
        <v>59</v>
      </c>
      <c r="J470" s="21" t="s">
        <v>44</v>
      </c>
      <c r="K470" s="21" t="s">
        <v>45</v>
      </c>
      <c r="L470" s="22" t="s">
        <v>403</v>
      </c>
      <c r="M470" s="22" t="s">
        <v>374</v>
      </c>
      <c r="N470" s="22" t="s">
        <v>130</v>
      </c>
      <c r="O470" s="23" t="s">
        <v>63</v>
      </c>
      <c r="P470" s="24" t="s">
        <v>918</v>
      </c>
      <c r="Q470" s="25">
        <v>38237090</v>
      </c>
      <c r="R470" s="27">
        <v>26</v>
      </c>
      <c r="S470" s="23" t="s">
        <v>51</v>
      </c>
      <c r="T470" s="23" t="s">
        <v>52</v>
      </c>
      <c r="U470" s="17">
        <v>1280</v>
      </c>
      <c r="V470" s="28">
        <f t="shared" si="41"/>
        <v>33280</v>
      </c>
      <c r="W470" s="17">
        <v>10.98</v>
      </c>
      <c r="X470" s="17">
        <v>60</v>
      </c>
      <c r="Y470" s="17">
        <v>0</v>
      </c>
      <c r="Z470" s="29">
        <v>0</v>
      </c>
      <c r="AA470" s="17" t="s">
        <v>175</v>
      </c>
      <c r="AB470" s="30">
        <f t="shared" si="40"/>
        <v>33209.019999999997</v>
      </c>
      <c r="AC470" s="83">
        <v>66.05</v>
      </c>
      <c r="AD470" s="52">
        <v>2193455.7709999997</v>
      </c>
      <c r="AE470" s="41">
        <v>9789946</v>
      </c>
      <c r="AF470" s="21" t="s">
        <v>1983</v>
      </c>
      <c r="AG470" s="17" t="s">
        <v>1984</v>
      </c>
      <c r="AH470" s="21">
        <v>42783</v>
      </c>
      <c r="AI470" s="21" t="s">
        <v>1985</v>
      </c>
      <c r="AJ470" s="29">
        <v>33280</v>
      </c>
      <c r="AK470" s="21">
        <v>42649</v>
      </c>
      <c r="AL470" s="24" t="s">
        <v>56</v>
      </c>
    </row>
    <row r="471" spans="1:38" s="16" customFormat="1" ht="25.5" x14ac:dyDescent="0.25">
      <c r="A471" s="17">
        <v>469</v>
      </c>
      <c r="B471" s="17" t="s">
        <v>38</v>
      </c>
      <c r="C471" s="17" t="s">
        <v>39</v>
      </c>
      <c r="D471" s="18" t="s">
        <v>1986</v>
      </c>
      <c r="E471" s="19">
        <v>42613</v>
      </c>
      <c r="F471" s="19" t="s">
        <v>1435</v>
      </c>
      <c r="G471" s="20">
        <v>9103750392</v>
      </c>
      <c r="H471" s="19">
        <v>42613</v>
      </c>
      <c r="I471" s="19" t="s">
        <v>59</v>
      </c>
      <c r="J471" s="21" t="s">
        <v>44</v>
      </c>
      <c r="K471" s="21" t="s">
        <v>45</v>
      </c>
      <c r="L471" s="22" t="s">
        <v>1291</v>
      </c>
      <c r="M471" s="22" t="s">
        <v>1186</v>
      </c>
      <c r="N471" s="22" t="s">
        <v>130</v>
      </c>
      <c r="O471" s="23" t="s">
        <v>49</v>
      </c>
      <c r="P471" s="103" t="s">
        <v>1987</v>
      </c>
      <c r="Q471" s="25">
        <v>38237090</v>
      </c>
      <c r="R471" s="27">
        <v>24</v>
      </c>
      <c r="S471" s="23" t="s">
        <v>51</v>
      </c>
      <c r="T471" s="23" t="s">
        <v>52</v>
      </c>
      <c r="U471" s="17">
        <v>1315</v>
      </c>
      <c r="V471" s="28">
        <f t="shared" si="41"/>
        <v>31560</v>
      </c>
      <c r="W471" s="17">
        <v>0</v>
      </c>
      <c r="X471" s="17">
        <v>800</v>
      </c>
      <c r="Y471" s="17">
        <v>0</v>
      </c>
      <c r="Z471" s="29">
        <v>480</v>
      </c>
      <c r="AA471" s="17" t="s">
        <v>175</v>
      </c>
      <c r="AB471" s="30">
        <f t="shared" si="40"/>
        <v>30760</v>
      </c>
      <c r="AC471" s="83">
        <v>66.05</v>
      </c>
      <c r="AD471" s="52">
        <v>2031698</v>
      </c>
      <c r="AE471" s="17">
        <v>9796736</v>
      </c>
      <c r="AF471" s="21">
        <v>42613</v>
      </c>
      <c r="AG471" s="17" t="s">
        <v>1988</v>
      </c>
      <c r="AH471" s="21">
        <v>42738</v>
      </c>
      <c r="AI471" s="33" t="s">
        <v>1989</v>
      </c>
      <c r="AJ471" s="34">
        <v>31560</v>
      </c>
      <c r="AK471" s="35">
        <v>42671</v>
      </c>
      <c r="AL471" s="24" t="s">
        <v>56</v>
      </c>
    </row>
    <row r="472" spans="1:38" s="16" customFormat="1" x14ac:dyDescent="0.25">
      <c r="A472" s="17">
        <v>469</v>
      </c>
      <c r="B472" s="17" t="s">
        <v>38</v>
      </c>
      <c r="C472" s="17" t="s">
        <v>39</v>
      </c>
      <c r="D472" s="18" t="s">
        <v>1990</v>
      </c>
      <c r="E472" s="19">
        <v>42613</v>
      </c>
      <c r="F472" s="19" t="s">
        <v>1435</v>
      </c>
      <c r="G472" s="20" t="s">
        <v>1991</v>
      </c>
      <c r="H472" s="19">
        <v>42619</v>
      </c>
      <c r="I472" s="19" t="s">
        <v>59</v>
      </c>
      <c r="J472" s="21" t="s">
        <v>1566</v>
      </c>
      <c r="K472" s="21" t="s">
        <v>1567</v>
      </c>
      <c r="L472" s="22" t="s">
        <v>1992</v>
      </c>
      <c r="M472" s="22" t="s">
        <v>178</v>
      </c>
      <c r="N472" s="22" t="s">
        <v>88</v>
      </c>
      <c r="O472" s="23" t="s">
        <v>49</v>
      </c>
      <c r="P472" s="103" t="s">
        <v>1993</v>
      </c>
      <c r="Q472" s="25">
        <v>34021300</v>
      </c>
      <c r="R472" s="27">
        <v>99.08</v>
      </c>
      <c r="S472" s="23" t="s">
        <v>51</v>
      </c>
      <c r="T472" s="23" t="s">
        <v>179</v>
      </c>
      <c r="U472" s="17">
        <v>132300</v>
      </c>
      <c r="V472" s="28">
        <f t="shared" si="41"/>
        <v>13108284</v>
      </c>
      <c r="W472" s="17">
        <v>0</v>
      </c>
      <c r="X472" s="17">
        <v>123843.75</v>
      </c>
      <c r="Y472" s="17">
        <v>0</v>
      </c>
      <c r="Z472" s="29">
        <v>297240</v>
      </c>
      <c r="AA472" s="17" t="s">
        <v>175</v>
      </c>
      <c r="AB472" s="30"/>
      <c r="AC472" s="63">
        <v>66.05</v>
      </c>
      <c r="AD472" s="32"/>
      <c r="AE472" s="17"/>
      <c r="AF472" s="21"/>
      <c r="AG472" s="17" t="s">
        <v>652</v>
      </c>
      <c r="AH472" s="21"/>
      <c r="AI472" s="33"/>
      <c r="AJ472" s="34"/>
      <c r="AK472" s="35"/>
      <c r="AL472" s="24"/>
    </row>
    <row r="473" spans="1:38" s="16" customFormat="1" ht="25.5" x14ac:dyDescent="0.25">
      <c r="A473" s="17">
        <v>470</v>
      </c>
      <c r="B473" s="17" t="s">
        <v>38</v>
      </c>
      <c r="C473" s="17" t="s">
        <v>39</v>
      </c>
      <c r="D473" s="18" t="s">
        <v>1994</v>
      </c>
      <c r="E473" s="19">
        <v>42613</v>
      </c>
      <c r="F473" s="19" t="s">
        <v>1435</v>
      </c>
      <c r="G473" s="20">
        <v>9103750393</v>
      </c>
      <c r="H473" s="19">
        <v>42621</v>
      </c>
      <c r="I473" s="19" t="s">
        <v>59</v>
      </c>
      <c r="J473" s="21" t="s">
        <v>44</v>
      </c>
      <c r="K473" s="21" t="s">
        <v>45</v>
      </c>
      <c r="L473" s="22" t="s">
        <v>1995</v>
      </c>
      <c r="M473" s="22" t="s">
        <v>613</v>
      </c>
      <c r="N473" s="22" t="s">
        <v>88</v>
      </c>
      <c r="O473" s="23" t="s">
        <v>63</v>
      </c>
      <c r="P473" s="103" t="s">
        <v>1996</v>
      </c>
      <c r="Q473" s="25">
        <v>38237090</v>
      </c>
      <c r="R473" s="27">
        <v>4</v>
      </c>
      <c r="S473" s="23" t="s">
        <v>51</v>
      </c>
      <c r="T473" s="23" t="s">
        <v>52</v>
      </c>
      <c r="U473" s="17">
        <v>4895</v>
      </c>
      <c r="V473" s="28">
        <f t="shared" si="41"/>
        <v>19580</v>
      </c>
      <c r="W473" s="17">
        <v>6.46</v>
      </c>
      <c r="X473" s="17">
        <v>50</v>
      </c>
      <c r="Y473" s="17">
        <v>0</v>
      </c>
      <c r="Z473" s="29">
        <v>0</v>
      </c>
      <c r="AA473" s="17" t="s">
        <v>175</v>
      </c>
      <c r="AB473" s="30">
        <f t="shared" ref="AB473:AB504" si="42">V473-W473-X473-Y473</f>
        <v>19523.54</v>
      </c>
      <c r="AC473" s="63">
        <v>66.05</v>
      </c>
      <c r="AD473" s="32"/>
      <c r="AE473" s="41">
        <v>9796854</v>
      </c>
      <c r="AF473" s="21">
        <v>42613</v>
      </c>
      <c r="AG473" s="17" t="s">
        <v>1997</v>
      </c>
      <c r="AH473" s="21">
        <v>42738</v>
      </c>
      <c r="AI473" s="21" t="s">
        <v>1998</v>
      </c>
      <c r="AJ473" s="29">
        <v>19580</v>
      </c>
      <c r="AK473" s="21">
        <v>42642</v>
      </c>
      <c r="AL473" s="24" t="s">
        <v>56</v>
      </c>
    </row>
    <row r="474" spans="1:38" s="16" customFormat="1" ht="25.5" x14ac:dyDescent="0.25">
      <c r="A474" s="17">
        <v>471</v>
      </c>
      <c r="B474" s="17" t="s">
        <v>38</v>
      </c>
      <c r="C474" s="17" t="s">
        <v>39</v>
      </c>
      <c r="D474" s="18" t="s">
        <v>1999</v>
      </c>
      <c r="E474" s="19">
        <v>42613</v>
      </c>
      <c r="F474" s="19" t="s">
        <v>1435</v>
      </c>
      <c r="G474" s="20" t="s">
        <v>2000</v>
      </c>
      <c r="H474" s="19">
        <v>42618</v>
      </c>
      <c r="I474" s="19" t="s">
        <v>59</v>
      </c>
      <c r="J474" s="21" t="s">
        <v>44</v>
      </c>
      <c r="K474" s="21" t="s">
        <v>45</v>
      </c>
      <c r="L474" s="22" t="s">
        <v>1291</v>
      </c>
      <c r="M474" s="22" t="s">
        <v>1186</v>
      </c>
      <c r="N474" s="22" t="s">
        <v>130</v>
      </c>
      <c r="O474" s="23" t="s">
        <v>49</v>
      </c>
      <c r="P474" s="103" t="s">
        <v>1987</v>
      </c>
      <c r="Q474" s="25">
        <v>38237090</v>
      </c>
      <c r="R474" s="27">
        <v>24</v>
      </c>
      <c r="S474" s="23" t="s">
        <v>51</v>
      </c>
      <c r="T474" s="23" t="s">
        <v>52</v>
      </c>
      <c r="U474" s="17">
        <v>1315</v>
      </c>
      <c r="V474" s="28">
        <f t="shared" si="41"/>
        <v>31560</v>
      </c>
      <c r="W474" s="17">
        <v>0</v>
      </c>
      <c r="X474" s="17">
        <v>800</v>
      </c>
      <c r="Y474" s="17">
        <v>0</v>
      </c>
      <c r="Z474" s="29">
        <v>480</v>
      </c>
      <c r="AA474" s="17" t="s">
        <v>175</v>
      </c>
      <c r="AB474" s="30">
        <f t="shared" si="42"/>
        <v>30760</v>
      </c>
      <c r="AC474" s="83">
        <v>66.05</v>
      </c>
      <c r="AD474" s="52">
        <v>2031698</v>
      </c>
      <c r="AE474" s="41">
        <v>9798523</v>
      </c>
      <c r="AF474" s="21">
        <v>42613</v>
      </c>
      <c r="AG474" s="17" t="s">
        <v>2001</v>
      </c>
      <c r="AH474" s="21">
        <v>42738</v>
      </c>
      <c r="AI474" s="21" t="s">
        <v>2002</v>
      </c>
      <c r="AJ474" s="29">
        <v>31560</v>
      </c>
      <c r="AK474" s="21">
        <v>42642</v>
      </c>
      <c r="AL474" s="24" t="s">
        <v>56</v>
      </c>
    </row>
    <row r="475" spans="1:38" s="16" customFormat="1" ht="25.5" x14ac:dyDescent="0.25">
      <c r="A475" s="17">
        <v>472</v>
      </c>
      <c r="B475" s="17" t="s">
        <v>38</v>
      </c>
      <c r="C475" s="17" t="s">
        <v>39</v>
      </c>
      <c r="D475" s="18" t="s">
        <v>2003</v>
      </c>
      <c r="E475" s="19">
        <v>42614</v>
      </c>
      <c r="F475" s="19" t="s">
        <v>2004</v>
      </c>
      <c r="G475" s="20">
        <v>9103750410</v>
      </c>
      <c r="H475" s="19"/>
      <c r="I475" s="19" t="s">
        <v>59</v>
      </c>
      <c r="J475" s="21" t="s">
        <v>44</v>
      </c>
      <c r="K475" s="21" t="s">
        <v>45</v>
      </c>
      <c r="L475" s="22" t="s">
        <v>621</v>
      </c>
      <c r="M475" s="22" t="s">
        <v>2005</v>
      </c>
      <c r="N475" s="22" t="s">
        <v>137</v>
      </c>
      <c r="O475" s="23" t="s">
        <v>71</v>
      </c>
      <c r="P475" s="103" t="s">
        <v>2006</v>
      </c>
      <c r="Q475" s="25">
        <v>29051700</v>
      </c>
      <c r="R475" s="27">
        <v>0.3</v>
      </c>
      <c r="S475" s="23" t="s">
        <v>51</v>
      </c>
      <c r="T475" s="23" t="s">
        <v>52</v>
      </c>
      <c r="U475" s="17">
        <v>1645</v>
      </c>
      <c r="V475" s="28">
        <f t="shared" si="41"/>
        <v>493.5</v>
      </c>
      <c r="W475" s="17">
        <v>0</v>
      </c>
      <c r="X475" s="17">
        <v>0</v>
      </c>
      <c r="Y475" s="17">
        <v>0</v>
      </c>
      <c r="Z475" s="29">
        <v>0</v>
      </c>
      <c r="AA475" s="17" t="s">
        <v>175</v>
      </c>
      <c r="AB475" s="30">
        <f t="shared" si="42"/>
        <v>493.5</v>
      </c>
      <c r="AC475" s="31">
        <v>66.05</v>
      </c>
      <c r="AD475" s="32"/>
      <c r="AE475" s="17">
        <v>9892390</v>
      </c>
      <c r="AF475" s="21" t="s">
        <v>2007</v>
      </c>
      <c r="AG475" s="17" t="s">
        <v>2951</v>
      </c>
      <c r="AH475" s="21" t="str">
        <f>VLOOKUP(AE475,'[2]updated master EPCG'!$AD$3032:$AO$3978,10,0)</f>
        <v>18.02.2017</v>
      </c>
      <c r="AI475" s="33"/>
      <c r="AJ475" s="34"/>
      <c r="AK475" s="35">
        <v>42724</v>
      </c>
      <c r="AL475" s="24" t="s">
        <v>211</v>
      </c>
    </row>
    <row r="476" spans="1:38" s="16" customFormat="1" ht="25.5" x14ac:dyDescent="0.25">
      <c r="A476" s="17">
        <v>473</v>
      </c>
      <c r="B476" s="17" t="s">
        <v>38</v>
      </c>
      <c r="C476" s="17" t="s">
        <v>39</v>
      </c>
      <c r="D476" s="18" t="s">
        <v>2008</v>
      </c>
      <c r="E476" s="19">
        <v>42614</v>
      </c>
      <c r="F476" s="19" t="s">
        <v>2004</v>
      </c>
      <c r="G476" s="20">
        <v>9103750395</v>
      </c>
      <c r="H476" s="19">
        <v>42620</v>
      </c>
      <c r="I476" s="19" t="s">
        <v>59</v>
      </c>
      <c r="J476" s="21" t="s">
        <v>44</v>
      </c>
      <c r="K476" s="21" t="s">
        <v>45</v>
      </c>
      <c r="L476" s="22" t="s">
        <v>2009</v>
      </c>
      <c r="M476" s="22" t="s">
        <v>2010</v>
      </c>
      <c r="N476" s="22" t="s">
        <v>88</v>
      </c>
      <c r="O476" s="23" t="s">
        <v>63</v>
      </c>
      <c r="P476" s="103" t="s">
        <v>2011</v>
      </c>
      <c r="Q476" s="25">
        <v>38237090</v>
      </c>
      <c r="R476" s="27">
        <v>13.6</v>
      </c>
      <c r="S476" s="23" t="s">
        <v>51</v>
      </c>
      <c r="T476" s="23" t="s">
        <v>52</v>
      </c>
      <c r="U476" s="17">
        <v>1440</v>
      </c>
      <c r="V476" s="28">
        <f t="shared" si="41"/>
        <v>19584</v>
      </c>
      <c r="W476" s="17">
        <v>6.46</v>
      </c>
      <c r="X476" s="17">
        <v>50</v>
      </c>
      <c r="Y476" s="17">
        <v>0</v>
      </c>
      <c r="Z476" s="29">
        <v>0</v>
      </c>
      <c r="AA476" s="17" t="s">
        <v>175</v>
      </c>
      <c r="AB476" s="30">
        <f t="shared" si="42"/>
        <v>19527.54</v>
      </c>
      <c r="AC476" s="31">
        <v>66.05</v>
      </c>
      <c r="AD476" s="32"/>
      <c r="AE476" s="17">
        <v>9816415</v>
      </c>
      <c r="AF476" s="21" t="s">
        <v>2012</v>
      </c>
      <c r="AG476" s="17" t="s">
        <v>2013</v>
      </c>
      <c r="AH476" s="21">
        <v>42738</v>
      </c>
      <c r="AI476" s="21" t="s">
        <v>2014</v>
      </c>
      <c r="AJ476" s="29">
        <v>19584</v>
      </c>
      <c r="AK476" s="21">
        <v>42643</v>
      </c>
      <c r="AL476" s="24" t="s">
        <v>56</v>
      </c>
    </row>
    <row r="477" spans="1:38" s="16" customFormat="1" ht="25.5" x14ac:dyDescent="0.25">
      <c r="A477" s="17">
        <v>474</v>
      </c>
      <c r="B477" s="17" t="s">
        <v>38</v>
      </c>
      <c r="C477" s="17" t="s">
        <v>39</v>
      </c>
      <c r="D477" s="18" t="s">
        <v>2015</v>
      </c>
      <c r="E477" s="19">
        <v>42614</v>
      </c>
      <c r="F477" s="19" t="s">
        <v>2004</v>
      </c>
      <c r="G477" s="20" t="s">
        <v>2000</v>
      </c>
      <c r="H477" s="19">
        <v>42618</v>
      </c>
      <c r="I477" s="19" t="s">
        <v>59</v>
      </c>
      <c r="J477" s="21" t="s">
        <v>44</v>
      </c>
      <c r="K477" s="21" t="s">
        <v>45</v>
      </c>
      <c r="L477" s="22" t="s">
        <v>1291</v>
      </c>
      <c r="M477" s="22" t="s">
        <v>1186</v>
      </c>
      <c r="N477" s="22" t="s">
        <v>130</v>
      </c>
      <c r="O477" s="23" t="s">
        <v>49</v>
      </c>
      <c r="P477" s="103" t="s">
        <v>1987</v>
      </c>
      <c r="Q477" s="25">
        <v>38237090</v>
      </c>
      <c r="R477" s="27">
        <v>24</v>
      </c>
      <c r="S477" s="23" t="s">
        <v>51</v>
      </c>
      <c r="T477" s="23" t="s">
        <v>52</v>
      </c>
      <c r="U477" s="17">
        <v>1315</v>
      </c>
      <c r="V477" s="28">
        <f t="shared" si="41"/>
        <v>31560</v>
      </c>
      <c r="W477" s="17">
        <v>0</v>
      </c>
      <c r="X477" s="17">
        <v>800</v>
      </c>
      <c r="Y477" s="17">
        <v>0</v>
      </c>
      <c r="Z477" s="29">
        <v>480</v>
      </c>
      <c r="AA477" s="17" t="s">
        <v>175</v>
      </c>
      <c r="AB477" s="30">
        <f t="shared" si="42"/>
        <v>30760</v>
      </c>
      <c r="AC477" s="31">
        <v>66.05</v>
      </c>
      <c r="AD477" s="32">
        <v>2031698</v>
      </c>
      <c r="AE477" s="17">
        <v>9818783</v>
      </c>
      <c r="AF477" s="21">
        <v>42614</v>
      </c>
      <c r="AG477" s="17"/>
      <c r="AH477" s="21"/>
      <c r="AI477" s="33"/>
      <c r="AJ477" s="34"/>
      <c r="AK477" s="35"/>
      <c r="AL477" s="24" t="s">
        <v>1302</v>
      </c>
    </row>
    <row r="478" spans="1:38" s="16" customFormat="1" x14ac:dyDescent="0.25">
      <c r="A478" s="17">
        <v>475</v>
      </c>
      <c r="B478" s="17" t="s">
        <v>38</v>
      </c>
      <c r="C478" s="17" t="s">
        <v>39</v>
      </c>
      <c r="D478" s="18" t="s">
        <v>2016</v>
      </c>
      <c r="E478" s="19">
        <v>42614</v>
      </c>
      <c r="F478" s="19" t="s">
        <v>2004</v>
      </c>
      <c r="G478" s="20">
        <v>9103750397</v>
      </c>
      <c r="H478" s="19"/>
      <c r="I478" s="19" t="s">
        <v>59</v>
      </c>
      <c r="J478" s="21" t="s">
        <v>44</v>
      </c>
      <c r="K478" s="21" t="s">
        <v>45</v>
      </c>
      <c r="L478" s="22" t="s">
        <v>307</v>
      </c>
      <c r="M478" s="22" t="s">
        <v>1186</v>
      </c>
      <c r="N478" s="22" t="s">
        <v>95</v>
      </c>
      <c r="O478" s="23" t="s">
        <v>63</v>
      </c>
      <c r="P478" s="24" t="s">
        <v>918</v>
      </c>
      <c r="Q478" s="25">
        <v>38237090</v>
      </c>
      <c r="R478" s="27">
        <v>16</v>
      </c>
      <c r="S478" s="23" t="s">
        <v>51</v>
      </c>
      <c r="T478" s="23" t="s">
        <v>52</v>
      </c>
      <c r="U478" s="17">
        <v>1285</v>
      </c>
      <c r="V478" s="28">
        <f t="shared" si="41"/>
        <v>20560</v>
      </c>
      <c r="W478" s="17">
        <v>6.78</v>
      </c>
      <c r="X478" s="17">
        <v>400</v>
      </c>
      <c r="Y478" s="17">
        <v>0</v>
      </c>
      <c r="Z478" s="29">
        <v>0</v>
      </c>
      <c r="AA478" s="17" t="s">
        <v>175</v>
      </c>
      <c r="AB478" s="30">
        <f t="shared" si="42"/>
        <v>20153.22</v>
      </c>
      <c r="AC478" s="31">
        <v>66.05</v>
      </c>
      <c r="AD478" s="17"/>
      <c r="AE478" s="17">
        <v>9822801</v>
      </c>
      <c r="AF478" s="21" t="s">
        <v>2012</v>
      </c>
      <c r="AG478" s="17"/>
      <c r="AH478" s="21"/>
      <c r="AI478" s="33"/>
      <c r="AJ478" s="34"/>
      <c r="AK478" s="35"/>
      <c r="AL478" s="24" t="s">
        <v>1302</v>
      </c>
    </row>
    <row r="479" spans="1:38" s="16" customFormat="1" x14ac:dyDescent="0.25">
      <c r="A479" s="17">
        <v>476</v>
      </c>
      <c r="B479" s="17" t="s">
        <v>38</v>
      </c>
      <c r="C479" s="17" t="s">
        <v>39</v>
      </c>
      <c r="D479" s="18" t="s">
        <v>2017</v>
      </c>
      <c r="E479" s="19">
        <v>42614</v>
      </c>
      <c r="F479" s="19" t="s">
        <v>2004</v>
      </c>
      <c r="G479" s="20">
        <v>9103750398</v>
      </c>
      <c r="H479" s="19">
        <v>42614</v>
      </c>
      <c r="I479" s="19" t="s">
        <v>59</v>
      </c>
      <c r="J479" s="21" t="s">
        <v>44</v>
      </c>
      <c r="K479" s="21" t="s">
        <v>45</v>
      </c>
      <c r="L479" s="22" t="s">
        <v>845</v>
      </c>
      <c r="M479" s="22" t="s">
        <v>721</v>
      </c>
      <c r="N479" s="22" t="s">
        <v>95</v>
      </c>
      <c r="O479" s="23" t="s">
        <v>49</v>
      </c>
      <c r="P479" s="24" t="s">
        <v>828</v>
      </c>
      <c r="Q479" s="25">
        <v>29161990</v>
      </c>
      <c r="R479" s="27">
        <v>19.48</v>
      </c>
      <c r="S479" s="23" t="s">
        <v>51</v>
      </c>
      <c r="T479" s="23" t="s">
        <v>52</v>
      </c>
      <c r="U479" s="17">
        <v>3200</v>
      </c>
      <c r="V479" s="28">
        <f t="shared" si="41"/>
        <v>62336</v>
      </c>
      <c r="W479" s="17">
        <v>0</v>
      </c>
      <c r="X479" s="17">
        <v>800</v>
      </c>
      <c r="Y479" s="17">
        <v>0</v>
      </c>
      <c r="Z479" s="29">
        <v>0</v>
      </c>
      <c r="AA479" s="17" t="s">
        <v>175</v>
      </c>
      <c r="AB479" s="30">
        <f t="shared" si="42"/>
        <v>61536</v>
      </c>
      <c r="AC479" s="31">
        <v>66.05</v>
      </c>
      <c r="AD479" s="17"/>
      <c r="AE479" s="17">
        <v>9826863</v>
      </c>
      <c r="AF479" s="21" t="s">
        <v>2012</v>
      </c>
      <c r="AG479" s="17" t="s">
        <v>2947</v>
      </c>
      <c r="AH479" s="21" t="str">
        <f>VLOOKUP(AE479,'[2]updated master EPCG'!$AD$3032:$AO$3978,10,0)</f>
        <v>18.02.2017</v>
      </c>
      <c r="AI479" s="33"/>
      <c r="AJ479" s="34"/>
      <c r="AK479" s="35"/>
      <c r="AL479" s="24" t="s">
        <v>211</v>
      </c>
    </row>
    <row r="480" spans="1:38" s="16" customFormat="1" ht="25.5" x14ac:dyDescent="0.25">
      <c r="A480" s="17">
        <v>477</v>
      </c>
      <c r="B480" s="17" t="s">
        <v>38</v>
      </c>
      <c r="C480" s="17" t="s">
        <v>39</v>
      </c>
      <c r="D480" s="18" t="s">
        <v>2018</v>
      </c>
      <c r="E480" s="19">
        <v>42615</v>
      </c>
      <c r="F480" s="19" t="s">
        <v>2004</v>
      </c>
      <c r="G480" s="20">
        <v>9103750399</v>
      </c>
      <c r="H480" s="19"/>
      <c r="I480" s="19" t="s">
        <v>59</v>
      </c>
      <c r="J480" s="21" t="s">
        <v>44</v>
      </c>
      <c r="K480" s="21" t="s">
        <v>45</v>
      </c>
      <c r="L480" s="22" t="s">
        <v>549</v>
      </c>
      <c r="M480" s="22" t="s">
        <v>629</v>
      </c>
      <c r="N480" s="22" t="s">
        <v>137</v>
      </c>
      <c r="O480" s="23" t="s">
        <v>49</v>
      </c>
      <c r="P480" s="103" t="s">
        <v>1460</v>
      </c>
      <c r="Q480" s="25">
        <v>38237090</v>
      </c>
      <c r="R480" s="27">
        <v>24</v>
      </c>
      <c r="S480" s="23" t="s">
        <v>51</v>
      </c>
      <c r="T480" s="23" t="s">
        <v>52</v>
      </c>
      <c r="U480" s="17">
        <v>1321</v>
      </c>
      <c r="V480" s="28">
        <f t="shared" si="41"/>
        <v>31704</v>
      </c>
      <c r="W480" s="17">
        <v>0</v>
      </c>
      <c r="X480" s="17">
        <v>1550</v>
      </c>
      <c r="Y480" s="17">
        <v>0</v>
      </c>
      <c r="Z480" s="29">
        <v>0</v>
      </c>
      <c r="AA480" s="17" t="s">
        <v>175</v>
      </c>
      <c r="AB480" s="30">
        <f t="shared" si="42"/>
        <v>30154</v>
      </c>
      <c r="AC480" s="31">
        <v>66.2</v>
      </c>
      <c r="AD480" s="17"/>
      <c r="AE480" s="17">
        <v>9840031</v>
      </c>
      <c r="AF480" s="21">
        <v>42615</v>
      </c>
      <c r="AG480" s="17" t="s">
        <v>2949</v>
      </c>
      <c r="AH480" s="21" t="str">
        <f>VLOOKUP(AE480,'[2]updated master EPCG'!$AD$3032:$AO$3978,10,0)</f>
        <v>18.02.2017</v>
      </c>
      <c r="AI480" s="33"/>
      <c r="AJ480" s="34"/>
      <c r="AK480" s="35"/>
      <c r="AL480" s="24" t="s">
        <v>211</v>
      </c>
    </row>
    <row r="481" spans="1:38" s="16" customFormat="1" ht="25.5" x14ac:dyDescent="0.25">
      <c r="A481" s="17">
        <v>478</v>
      </c>
      <c r="B481" s="17" t="s">
        <v>38</v>
      </c>
      <c r="C481" s="17" t="s">
        <v>39</v>
      </c>
      <c r="D481" s="18" t="s">
        <v>2019</v>
      </c>
      <c r="E481" s="19">
        <v>42615</v>
      </c>
      <c r="F481" s="19" t="s">
        <v>2004</v>
      </c>
      <c r="G481" s="20">
        <v>9103750400</v>
      </c>
      <c r="H481" s="19"/>
      <c r="I481" s="19" t="s">
        <v>59</v>
      </c>
      <c r="J481" s="21" t="s">
        <v>44</v>
      </c>
      <c r="K481" s="21" t="s">
        <v>45</v>
      </c>
      <c r="L481" s="22" t="s">
        <v>656</v>
      </c>
      <c r="M481" s="22" t="s">
        <v>650</v>
      </c>
      <c r="N481" s="22" t="s">
        <v>1973</v>
      </c>
      <c r="O481" s="23" t="s">
        <v>63</v>
      </c>
      <c r="P481" s="103" t="s">
        <v>670</v>
      </c>
      <c r="Q481" s="25">
        <v>38231900</v>
      </c>
      <c r="R481" s="27">
        <v>59.42</v>
      </c>
      <c r="S481" s="23" t="s">
        <v>51</v>
      </c>
      <c r="T481" s="23" t="s">
        <v>52</v>
      </c>
      <c r="U481" s="17">
        <v>4800</v>
      </c>
      <c r="V481" s="28">
        <f t="shared" si="41"/>
        <v>285216</v>
      </c>
      <c r="W481" s="17">
        <v>94.12</v>
      </c>
      <c r="X481" s="17">
        <v>675</v>
      </c>
      <c r="Y481" s="17">
        <v>0</v>
      </c>
      <c r="Z481" s="29">
        <v>0</v>
      </c>
      <c r="AA481" s="17" t="s">
        <v>175</v>
      </c>
      <c r="AB481" s="30">
        <f t="shared" si="42"/>
        <v>284446.88</v>
      </c>
      <c r="AC481" s="31">
        <v>66.2</v>
      </c>
      <c r="AD481" s="17"/>
      <c r="AE481" s="17">
        <v>9844627</v>
      </c>
      <c r="AF481" s="21" t="s">
        <v>2020</v>
      </c>
      <c r="AG481" s="17" t="s">
        <v>2948</v>
      </c>
      <c r="AH481" s="21" t="str">
        <f>VLOOKUP(AE481,'[2]updated master EPCG'!$AD$3032:$AO$3978,10,0)</f>
        <v>18.02.2017</v>
      </c>
      <c r="AI481" s="33"/>
      <c r="AJ481" s="34"/>
      <c r="AK481" s="35"/>
      <c r="AL481" s="24" t="s">
        <v>211</v>
      </c>
    </row>
    <row r="482" spans="1:38" s="16" customFormat="1" x14ac:dyDescent="0.25">
      <c r="A482" s="17">
        <v>479</v>
      </c>
      <c r="B482" s="17" t="s">
        <v>38</v>
      </c>
      <c r="C482" s="17" t="s">
        <v>39</v>
      </c>
      <c r="D482" s="18" t="s">
        <v>2021</v>
      </c>
      <c r="E482" s="19">
        <v>42615</v>
      </c>
      <c r="F482" s="19" t="s">
        <v>2004</v>
      </c>
      <c r="G482" s="20" t="s">
        <v>2022</v>
      </c>
      <c r="H482" s="19">
        <v>42616</v>
      </c>
      <c r="I482" s="19" t="s">
        <v>59</v>
      </c>
      <c r="J482" s="21" t="s">
        <v>44</v>
      </c>
      <c r="K482" s="21" t="s">
        <v>45</v>
      </c>
      <c r="L482" s="22" t="s">
        <v>2023</v>
      </c>
      <c r="M482" s="22" t="s">
        <v>184</v>
      </c>
      <c r="N482" s="22" t="s">
        <v>130</v>
      </c>
      <c r="O482" s="23" t="s">
        <v>49</v>
      </c>
      <c r="P482" s="24" t="s">
        <v>828</v>
      </c>
      <c r="Q482" s="25">
        <v>29161990</v>
      </c>
      <c r="R482" s="27">
        <v>14.4</v>
      </c>
      <c r="S482" s="23" t="s">
        <v>51</v>
      </c>
      <c r="T482" s="23" t="s">
        <v>52</v>
      </c>
      <c r="U482" s="17">
        <v>2950</v>
      </c>
      <c r="V482" s="28">
        <f t="shared" si="41"/>
        <v>42480</v>
      </c>
      <c r="W482" s="17">
        <v>0</v>
      </c>
      <c r="X482" s="17">
        <v>300</v>
      </c>
      <c r="Y482" s="17">
        <v>0</v>
      </c>
      <c r="Z482" s="29">
        <v>424.8</v>
      </c>
      <c r="AA482" s="17" t="s">
        <v>175</v>
      </c>
      <c r="AB482" s="30">
        <f t="shared" si="42"/>
        <v>42180</v>
      </c>
      <c r="AC482" s="31">
        <v>66.2</v>
      </c>
      <c r="AD482" s="17"/>
      <c r="AE482" s="17">
        <v>9847783</v>
      </c>
      <c r="AF482" s="21">
        <v>42615</v>
      </c>
      <c r="AG482" s="17" t="s">
        <v>2995</v>
      </c>
      <c r="AH482" s="21">
        <f>VLOOKUP(AE482,'[2]updated master EPCG'!$AD$3032:$AO$3978,10,0)</f>
        <v>42800</v>
      </c>
      <c r="AI482" s="33"/>
      <c r="AJ482" s="34"/>
      <c r="AK482" s="35"/>
      <c r="AL482" s="24" t="s">
        <v>211</v>
      </c>
    </row>
    <row r="483" spans="1:38" s="16" customFormat="1" x14ac:dyDescent="0.25">
      <c r="A483" s="17">
        <v>480</v>
      </c>
      <c r="B483" s="17" t="s">
        <v>38</v>
      </c>
      <c r="C483" s="17" t="s">
        <v>39</v>
      </c>
      <c r="D483" s="18" t="s">
        <v>2024</v>
      </c>
      <c r="E483" s="19">
        <v>42616</v>
      </c>
      <c r="F483" s="19" t="s">
        <v>2004</v>
      </c>
      <c r="G483" s="20" t="s">
        <v>2022</v>
      </c>
      <c r="H483" s="19">
        <v>42616</v>
      </c>
      <c r="I483" s="19" t="s">
        <v>59</v>
      </c>
      <c r="J483" s="21" t="s">
        <v>44</v>
      </c>
      <c r="K483" s="21" t="s">
        <v>45</v>
      </c>
      <c r="L483" s="22" t="s">
        <v>1205</v>
      </c>
      <c r="M483" s="22" t="s">
        <v>184</v>
      </c>
      <c r="N483" s="22" t="s">
        <v>130</v>
      </c>
      <c r="O483" s="23" t="s">
        <v>49</v>
      </c>
      <c r="P483" s="24" t="s">
        <v>828</v>
      </c>
      <c r="Q483" s="25">
        <v>29161990</v>
      </c>
      <c r="R483" s="27">
        <v>14.4</v>
      </c>
      <c r="S483" s="23" t="s">
        <v>51</v>
      </c>
      <c r="T483" s="23" t="s">
        <v>52</v>
      </c>
      <c r="U483" s="17">
        <v>2950</v>
      </c>
      <c r="V483" s="28">
        <f t="shared" si="41"/>
        <v>42480</v>
      </c>
      <c r="W483" s="17">
        <v>0</v>
      </c>
      <c r="X483" s="17">
        <v>300</v>
      </c>
      <c r="Y483" s="17">
        <v>0</v>
      </c>
      <c r="Z483" s="29">
        <v>424.8</v>
      </c>
      <c r="AA483" s="17" t="s">
        <v>175</v>
      </c>
      <c r="AB483" s="30">
        <f t="shared" si="42"/>
        <v>42180</v>
      </c>
      <c r="AC483" s="31">
        <v>66.2</v>
      </c>
      <c r="AD483" s="17"/>
      <c r="AE483" s="17">
        <v>9862895</v>
      </c>
      <c r="AF483" s="21">
        <v>42616</v>
      </c>
      <c r="AG483" s="17" t="s">
        <v>2996</v>
      </c>
      <c r="AH483" s="21">
        <f>VLOOKUP(AE483,'[2]updated master EPCG'!$AD$3032:$AO$3978,10,0)</f>
        <v>42800</v>
      </c>
      <c r="AI483" s="33"/>
      <c r="AJ483" s="34"/>
      <c r="AK483" s="35"/>
      <c r="AL483" s="24" t="s">
        <v>1302</v>
      </c>
    </row>
    <row r="484" spans="1:38" s="16" customFormat="1" ht="25.5" x14ac:dyDescent="0.25">
      <c r="A484" s="17">
        <v>481</v>
      </c>
      <c r="B484" s="17" t="s">
        <v>38</v>
      </c>
      <c r="C484" s="17" t="s">
        <v>39</v>
      </c>
      <c r="D484" s="18" t="s">
        <v>2025</v>
      </c>
      <c r="E484" s="19">
        <v>42616</v>
      </c>
      <c r="F484" s="19" t="s">
        <v>2004</v>
      </c>
      <c r="G484" s="20">
        <v>9103750401</v>
      </c>
      <c r="H484" s="19">
        <v>42620</v>
      </c>
      <c r="I484" s="19" t="s">
        <v>59</v>
      </c>
      <c r="J484" s="21" t="s">
        <v>44</v>
      </c>
      <c r="K484" s="21" t="s">
        <v>45</v>
      </c>
      <c r="L484" s="22" t="s">
        <v>963</v>
      </c>
      <c r="M484" s="22" t="s">
        <v>964</v>
      </c>
      <c r="N484" s="22" t="s">
        <v>130</v>
      </c>
      <c r="O484" s="23" t="s">
        <v>63</v>
      </c>
      <c r="P484" s="103" t="s">
        <v>918</v>
      </c>
      <c r="Q484" s="25">
        <v>38237090</v>
      </c>
      <c r="R484" s="27">
        <v>16</v>
      </c>
      <c r="S484" s="23" t="s">
        <v>51</v>
      </c>
      <c r="T484" s="23" t="s">
        <v>52</v>
      </c>
      <c r="U484" s="17">
        <v>1290</v>
      </c>
      <c r="V484" s="28">
        <f t="shared" si="41"/>
        <v>20640</v>
      </c>
      <c r="W484" s="17">
        <v>6.81</v>
      </c>
      <c r="X484" s="17">
        <v>850</v>
      </c>
      <c r="Y484" s="17">
        <v>0</v>
      </c>
      <c r="Z484" s="29">
        <v>0</v>
      </c>
      <c r="AA484" s="17" t="s">
        <v>175</v>
      </c>
      <c r="AB484" s="30">
        <f t="shared" si="42"/>
        <v>19783.189999999999</v>
      </c>
      <c r="AC484" s="31">
        <v>66.2</v>
      </c>
      <c r="AD484" s="17"/>
      <c r="AE484" s="17">
        <v>9862883</v>
      </c>
      <c r="AF484" s="21">
        <v>42616</v>
      </c>
      <c r="AG484" s="17" t="s">
        <v>2950</v>
      </c>
      <c r="AH484" s="21" t="str">
        <f>VLOOKUP(AE484,'[2]updated master EPCG'!$AD$3032:$AO$3978,10,0)</f>
        <v>18.02.2017</v>
      </c>
      <c r="AI484" s="33"/>
      <c r="AJ484" s="34"/>
      <c r="AK484" s="35"/>
      <c r="AL484" s="24" t="s">
        <v>211</v>
      </c>
    </row>
    <row r="485" spans="1:38" s="16" customFormat="1" x14ac:dyDescent="0.25">
      <c r="A485" s="17">
        <v>482</v>
      </c>
      <c r="B485" s="17" t="s">
        <v>38</v>
      </c>
      <c r="C485" s="17" t="s">
        <v>39</v>
      </c>
      <c r="D485" s="18" t="s">
        <v>2026</v>
      </c>
      <c r="E485" s="19">
        <v>42616</v>
      </c>
      <c r="F485" s="19" t="s">
        <v>2004</v>
      </c>
      <c r="G485" s="20">
        <v>9103750402</v>
      </c>
      <c r="H485" s="19"/>
      <c r="I485" s="19" t="s">
        <v>59</v>
      </c>
      <c r="J485" s="21" t="s">
        <v>44</v>
      </c>
      <c r="K485" s="21" t="s">
        <v>45</v>
      </c>
      <c r="L485" s="22" t="s">
        <v>621</v>
      </c>
      <c r="M485" s="22" t="s">
        <v>2005</v>
      </c>
      <c r="N485" s="22" t="s">
        <v>137</v>
      </c>
      <c r="O485" s="23" t="s">
        <v>49</v>
      </c>
      <c r="P485" s="24" t="s">
        <v>918</v>
      </c>
      <c r="Q485" s="25">
        <v>38237090</v>
      </c>
      <c r="R485" s="27">
        <v>6</v>
      </c>
      <c r="S485" s="23" t="s">
        <v>51</v>
      </c>
      <c r="T485" s="23" t="s">
        <v>52</v>
      </c>
      <c r="U485" s="17">
        <v>1560</v>
      </c>
      <c r="V485" s="28">
        <f t="shared" si="41"/>
        <v>9360</v>
      </c>
      <c r="W485" s="17">
        <v>0</v>
      </c>
      <c r="X485" s="17">
        <v>850</v>
      </c>
      <c r="Y485" s="17">
        <v>0</v>
      </c>
      <c r="Z485" s="29">
        <v>0</v>
      </c>
      <c r="AA485" s="17" t="s">
        <v>175</v>
      </c>
      <c r="AB485" s="30">
        <f t="shared" si="42"/>
        <v>8510</v>
      </c>
      <c r="AC485" s="31">
        <v>66.2</v>
      </c>
      <c r="AD485" s="17"/>
      <c r="AE485" s="17">
        <v>9864431</v>
      </c>
      <c r="AF485" s="21" t="s">
        <v>2027</v>
      </c>
      <c r="AG485" s="17"/>
      <c r="AH485" s="21"/>
      <c r="AI485" s="33"/>
      <c r="AJ485" s="34"/>
      <c r="AK485" s="35"/>
      <c r="AL485" s="24" t="s">
        <v>1302</v>
      </c>
    </row>
    <row r="486" spans="1:38" s="16" customFormat="1" x14ac:dyDescent="0.25">
      <c r="A486" s="17">
        <v>483</v>
      </c>
      <c r="B486" s="17" t="s">
        <v>38</v>
      </c>
      <c r="C486" s="17" t="s">
        <v>39</v>
      </c>
      <c r="D486" s="18" t="s">
        <v>2028</v>
      </c>
      <c r="E486" s="19">
        <v>42616</v>
      </c>
      <c r="F486" s="19" t="s">
        <v>2004</v>
      </c>
      <c r="G486" s="20">
        <v>9103750409</v>
      </c>
      <c r="H486" s="19"/>
      <c r="I486" s="19" t="s">
        <v>59</v>
      </c>
      <c r="J486" s="21" t="s">
        <v>44</v>
      </c>
      <c r="K486" s="21" t="s">
        <v>45</v>
      </c>
      <c r="L486" s="22" t="s">
        <v>1555</v>
      </c>
      <c r="M486" s="22" t="s">
        <v>515</v>
      </c>
      <c r="N486" s="22" t="s">
        <v>137</v>
      </c>
      <c r="O486" s="23" t="s">
        <v>63</v>
      </c>
      <c r="P486" s="24" t="s">
        <v>2029</v>
      </c>
      <c r="Q486" s="25">
        <v>38237090</v>
      </c>
      <c r="R486" s="27">
        <v>18.809999999999999</v>
      </c>
      <c r="S486" s="23" t="s">
        <v>51</v>
      </c>
      <c r="T486" s="23" t="s">
        <v>52</v>
      </c>
      <c r="U486" s="17">
        <v>1880</v>
      </c>
      <c r="V486" s="28">
        <f t="shared" si="41"/>
        <v>35362.799999999996</v>
      </c>
      <c r="W486" s="17">
        <v>11.67</v>
      </c>
      <c r="X486" s="17">
        <v>1225</v>
      </c>
      <c r="Y486" s="17">
        <v>0</v>
      </c>
      <c r="Z486" s="29">
        <v>376.2</v>
      </c>
      <c r="AA486" s="17" t="s">
        <v>175</v>
      </c>
      <c r="AB486" s="30">
        <f t="shared" si="42"/>
        <v>34126.129999999997</v>
      </c>
      <c r="AC486" s="31">
        <v>66.2</v>
      </c>
      <c r="AD486" s="17"/>
      <c r="AE486" s="17">
        <v>9864366</v>
      </c>
      <c r="AF486" s="21" t="s">
        <v>2027</v>
      </c>
      <c r="AG486" s="17"/>
      <c r="AH486" s="21"/>
      <c r="AI486" s="33"/>
      <c r="AJ486" s="34"/>
      <c r="AK486" s="35"/>
      <c r="AL486" s="24" t="s">
        <v>1302</v>
      </c>
    </row>
    <row r="487" spans="1:38" s="16" customFormat="1" ht="15" customHeight="1" x14ac:dyDescent="0.25">
      <c r="A487" s="17">
        <v>484</v>
      </c>
      <c r="B487" s="17" t="s">
        <v>38</v>
      </c>
      <c r="C487" s="17" t="s">
        <v>39</v>
      </c>
      <c r="D487" s="18" t="s">
        <v>2030</v>
      </c>
      <c r="E487" s="19">
        <v>42619</v>
      </c>
      <c r="F487" s="19" t="s">
        <v>2004</v>
      </c>
      <c r="G487" s="20">
        <v>9103750405</v>
      </c>
      <c r="H487" s="19"/>
      <c r="I487" s="19" t="s">
        <v>59</v>
      </c>
      <c r="J487" s="21" t="s">
        <v>44</v>
      </c>
      <c r="K487" s="21" t="s">
        <v>45</v>
      </c>
      <c r="L487" s="22" t="s">
        <v>943</v>
      </c>
      <c r="M487" s="22" t="s">
        <v>944</v>
      </c>
      <c r="N487" s="22" t="s">
        <v>95</v>
      </c>
      <c r="O487" s="23" t="s">
        <v>63</v>
      </c>
      <c r="P487" s="24" t="s">
        <v>1315</v>
      </c>
      <c r="Q487" s="25">
        <v>38237090</v>
      </c>
      <c r="R487" s="27">
        <v>32</v>
      </c>
      <c r="S487" s="23" t="s">
        <v>51</v>
      </c>
      <c r="T487" s="23" t="s">
        <v>52</v>
      </c>
      <c r="U487" s="17">
        <v>1306</v>
      </c>
      <c r="V487" s="28">
        <f t="shared" si="41"/>
        <v>41792</v>
      </c>
      <c r="W487" s="17">
        <v>13.79</v>
      </c>
      <c r="X487" s="17">
        <v>1300</v>
      </c>
      <c r="Y487" s="17">
        <v>0</v>
      </c>
      <c r="Z487" s="29">
        <v>0</v>
      </c>
      <c r="AA487" s="17" t="s">
        <v>175</v>
      </c>
      <c r="AB487" s="30">
        <f t="shared" si="42"/>
        <v>40478.21</v>
      </c>
      <c r="AC487" s="31">
        <v>66.2</v>
      </c>
      <c r="AD487" s="17"/>
      <c r="AE487" s="17">
        <v>9893147</v>
      </c>
      <c r="AF487" s="21" t="s">
        <v>2007</v>
      </c>
      <c r="AG487" s="17"/>
      <c r="AH487" s="21"/>
      <c r="AI487" s="33"/>
      <c r="AJ487" s="34"/>
      <c r="AK487" s="35"/>
      <c r="AL487" s="24" t="s">
        <v>1302</v>
      </c>
    </row>
    <row r="488" spans="1:38" s="16" customFormat="1" ht="15" customHeight="1" x14ac:dyDescent="0.25">
      <c r="A488" s="17">
        <v>485</v>
      </c>
      <c r="B488" s="17" t="s">
        <v>38</v>
      </c>
      <c r="C488" s="17" t="s">
        <v>39</v>
      </c>
      <c r="D488" s="18" t="s">
        <v>2031</v>
      </c>
      <c r="E488" s="19">
        <v>42619</v>
      </c>
      <c r="F488" s="19" t="s">
        <v>2004</v>
      </c>
      <c r="G488" s="20">
        <v>9103750406</v>
      </c>
      <c r="H488" s="19">
        <v>42626</v>
      </c>
      <c r="I488" s="19" t="s">
        <v>59</v>
      </c>
      <c r="J488" s="21" t="s">
        <v>44</v>
      </c>
      <c r="K488" s="21" t="s">
        <v>45</v>
      </c>
      <c r="L488" s="22" t="s">
        <v>1549</v>
      </c>
      <c r="M488" s="22" t="s">
        <v>121</v>
      </c>
      <c r="N488" s="22" t="s">
        <v>2032</v>
      </c>
      <c r="O488" s="23" t="s">
        <v>49</v>
      </c>
      <c r="P488" s="24" t="s">
        <v>1315</v>
      </c>
      <c r="Q488" s="25">
        <v>38237090</v>
      </c>
      <c r="R488" s="27">
        <v>52</v>
      </c>
      <c r="S488" s="23" t="s">
        <v>51</v>
      </c>
      <c r="T488" s="23" t="s">
        <v>52</v>
      </c>
      <c r="U488" s="17">
        <v>1250</v>
      </c>
      <c r="V488" s="28">
        <f t="shared" si="41"/>
        <v>65000</v>
      </c>
      <c r="W488" s="17">
        <v>0</v>
      </c>
      <c r="X488" s="17">
        <v>2700</v>
      </c>
      <c r="Y488" s="17">
        <v>0</v>
      </c>
      <c r="Z488" s="29">
        <v>0</v>
      </c>
      <c r="AA488" s="17" t="s">
        <v>175</v>
      </c>
      <c r="AB488" s="30">
        <f t="shared" si="42"/>
        <v>62300</v>
      </c>
      <c r="AC488" s="31">
        <v>66.2</v>
      </c>
      <c r="AD488" s="17"/>
      <c r="AE488" s="17">
        <v>9893029</v>
      </c>
      <c r="AF488" s="21">
        <v>42619</v>
      </c>
      <c r="AG488" s="17" t="s">
        <v>2931</v>
      </c>
      <c r="AH488" s="21">
        <f>VLOOKUP(AE488,'[2]updated master EPCG'!$AD$3032:$AO$3978,10,0)</f>
        <v>42783</v>
      </c>
      <c r="AI488" s="33"/>
      <c r="AJ488" s="34"/>
      <c r="AK488" s="35"/>
      <c r="AL488" s="24" t="s">
        <v>211</v>
      </c>
    </row>
    <row r="489" spans="1:38" s="16" customFormat="1" ht="15" customHeight="1" x14ac:dyDescent="0.25">
      <c r="A489" s="17">
        <v>486</v>
      </c>
      <c r="B489" s="17" t="s">
        <v>38</v>
      </c>
      <c r="C489" s="17" t="s">
        <v>39</v>
      </c>
      <c r="D489" s="18" t="s">
        <v>2033</v>
      </c>
      <c r="E489" s="19">
        <v>42619</v>
      </c>
      <c r="F489" s="19" t="s">
        <v>2004</v>
      </c>
      <c r="G489" s="20">
        <v>9103750407</v>
      </c>
      <c r="H489" s="19"/>
      <c r="I489" s="19" t="s">
        <v>59</v>
      </c>
      <c r="J489" s="21" t="s">
        <v>44</v>
      </c>
      <c r="K489" s="21" t="s">
        <v>45</v>
      </c>
      <c r="L489" s="22" t="s">
        <v>60</v>
      </c>
      <c r="M489" s="22" t="s">
        <v>61</v>
      </c>
      <c r="N489" s="22" t="s">
        <v>62</v>
      </c>
      <c r="O489" s="23" t="s">
        <v>63</v>
      </c>
      <c r="P489" s="24" t="s">
        <v>1315</v>
      </c>
      <c r="Q489" s="25">
        <v>38237090</v>
      </c>
      <c r="R489" s="27">
        <v>19.844999999999999</v>
      </c>
      <c r="S489" s="23" t="s">
        <v>51</v>
      </c>
      <c r="T489" s="23" t="s">
        <v>52</v>
      </c>
      <c r="U489" s="17">
        <v>1397</v>
      </c>
      <c r="V489" s="28">
        <f t="shared" si="41"/>
        <v>27723.465</v>
      </c>
      <c r="W489" s="17">
        <v>9.15</v>
      </c>
      <c r="X489" s="17">
        <v>1350</v>
      </c>
      <c r="Y489" s="17">
        <v>0</v>
      </c>
      <c r="Z489" s="29">
        <v>0</v>
      </c>
      <c r="AA489" s="17" t="s">
        <v>175</v>
      </c>
      <c r="AB489" s="30">
        <f t="shared" si="42"/>
        <v>26364.314999999999</v>
      </c>
      <c r="AC489" s="31">
        <v>66.2</v>
      </c>
      <c r="AD489" s="17"/>
      <c r="AE489" s="17">
        <v>9895576</v>
      </c>
      <c r="AF489" s="21" t="s">
        <v>2007</v>
      </c>
      <c r="AG489" s="17" t="s">
        <v>2952</v>
      </c>
      <c r="AH489" s="21" t="str">
        <f>VLOOKUP(AE489,'[2]updated master EPCG'!$AD$3032:$AO$3978,10,0)</f>
        <v>18.02.2017</v>
      </c>
      <c r="AI489" s="33"/>
      <c r="AJ489" s="34"/>
      <c r="AK489" s="35"/>
      <c r="AL489" s="24" t="s">
        <v>1302</v>
      </c>
    </row>
    <row r="490" spans="1:38" s="16" customFormat="1" ht="15" customHeight="1" x14ac:dyDescent="0.25">
      <c r="A490" s="17">
        <v>487</v>
      </c>
      <c r="B490" s="17" t="s">
        <v>38</v>
      </c>
      <c r="C490" s="17" t="s">
        <v>39</v>
      </c>
      <c r="D490" s="18" t="s">
        <v>2034</v>
      </c>
      <c r="E490" s="19">
        <v>42619</v>
      </c>
      <c r="F490" s="19" t="s">
        <v>2004</v>
      </c>
      <c r="G490" s="20">
        <v>9103750408</v>
      </c>
      <c r="H490" s="19"/>
      <c r="I490" s="19" t="s">
        <v>59</v>
      </c>
      <c r="J490" s="21" t="s">
        <v>44</v>
      </c>
      <c r="K490" s="21" t="s">
        <v>45</v>
      </c>
      <c r="L490" s="22" t="s">
        <v>741</v>
      </c>
      <c r="M490" s="22" t="s">
        <v>1186</v>
      </c>
      <c r="N490" s="22" t="s">
        <v>1973</v>
      </c>
      <c r="O490" s="23" t="s">
        <v>49</v>
      </c>
      <c r="P490" s="24" t="s">
        <v>1534</v>
      </c>
      <c r="Q490" s="25">
        <v>38237090</v>
      </c>
      <c r="R490" s="27">
        <v>12</v>
      </c>
      <c r="S490" s="23" t="s">
        <v>51</v>
      </c>
      <c r="T490" s="23" t="s">
        <v>52</v>
      </c>
      <c r="U490" s="17">
        <v>1360</v>
      </c>
      <c r="V490" s="28">
        <f t="shared" si="41"/>
        <v>16320</v>
      </c>
      <c r="W490" s="17">
        <v>0</v>
      </c>
      <c r="X490" s="17">
        <v>413</v>
      </c>
      <c r="Y490" s="17">
        <v>0</v>
      </c>
      <c r="Z490" s="29">
        <v>0</v>
      </c>
      <c r="AA490" s="17" t="s">
        <v>175</v>
      </c>
      <c r="AB490" s="30">
        <f t="shared" si="42"/>
        <v>15907</v>
      </c>
      <c r="AC490" s="31">
        <v>66.2</v>
      </c>
      <c r="AD490" s="17"/>
      <c r="AE490" s="17">
        <v>9897801</v>
      </c>
      <c r="AF490" s="21" t="s">
        <v>2007</v>
      </c>
      <c r="AG490" s="17" t="s">
        <v>3003</v>
      </c>
      <c r="AH490" s="21">
        <f>VLOOKUP(AE490,'[2]updated master EPCG'!$AD$3032:$AO$3978,10,0)</f>
        <v>42815</v>
      </c>
      <c r="AI490" s="33"/>
      <c r="AJ490" s="34"/>
      <c r="AK490" s="35"/>
      <c r="AL490" s="24" t="s">
        <v>2035</v>
      </c>
    </row>
    <row r="491" spans="1:38" s="16" customFormat="1" ht="15" customHeight="1" x14ac:dyDescent="0.25">
      <c r="A491" s="17">
        <v>488</v>
      </c>
      <c r="B491" s="17" t="s">
        <v>38</v>
      </c>
      <c r="C491" s="17" t="s">
        <v>39</v>
      </c>
      <c r="D491" s="18" t="s">
        <v>2036</v>
      </c>
      <c r="E491" s="19">
        <v>42620</v>
      </c>
      <c r="F491" s="19" t="s">
        <v>2004</v>
      </c>
      <c r="G491" s="20">
        <v>9103750411</v>
      </c>
      <c r="H491" s="19"/>
      <c r="I491" s="19" t="s">
        <v>59</v>
      </c>
      <c r="J491" s="21" t="s">
        <v>44</v>
      </c>
      <c r="K491" s="21" t="s">
        <v>45</v>
      </c>
      <c r="L491" s="22" t="s">
        <v>1338</v>
      </c>
      <c r="M491" s="22" t="s">
        <v>1339</v>
      </c>
      <c r="N491" s="22" t="s">
        <v>1973</v>
      </c>
      <c r="O491" s="23" t="s">
        <v>63</v>
      </c>
      <c r="P491" s="24" t="s">
        <v>573</v>
      </c>
      <c r="Q491" s="25">
        <v>38237090</v>
      </c>
      <c r="R491" s="27">
        <v>1.175</v>
      </c>
      <c r="S491" s="23" t="s">
        <v>51</v>
      </c>
      <c r="T491" s="23" t="s">
        <v>52</v>
      </c>
      <c r="U491" s="17">
        <v>3985</v>
      </c>
      <c r="V491" s="28">
        <f t="shared" si="41"/>
        <v>4682.375</v>
      </c>
      <c r="W491" s="17">
        <v>1.55</v>
      </c>
      <c r="X491" s="17">
        <v>75</v>
      </c>
      <c r="Y491" s="17">
        <v>0</v>
      </c>
      <c r="Z491" s="29">
        <v>0</v>
      </c>
      <c r="AA491" s="17" t="s">
        <v>175</v>
      </c>
      <c r="AB491" s="30">
        <f t="shared" si="42"/>
        <v>4605.8249999999998</v>
      </c>
      <c r="AC491" s="31">
        <v>66.2</v>
      </c>
      <c r="AD491" s="17"/>
      <c r="AE491" s="17">
        <v>9915875</v>
      </c>
      <c r="AF491" s="21" t="s">
        <v>2037</v>
      </c>
      <c r="AG491" s="17" t="s">
        <v>2930</v>
      </c>
      <c r="AH491" s="21">
        <f>VLOOKUP(AE491,'[2]updated master EPCG'!$AD$3032:$AO$3978,10,0)</f>
        <v>42783</v>
      </c>
      <c r="AI491" s="33"/>
      <c r="AJ491" s="34"/>
      <c r="AK491" s="35"/>
      <c r="AL491" s="24" t="s">
        <v>1302</v>
      </c>
    </row>
    <row r="492" spans="1:38" s="16" customFormat="1" ht="15" customHeight="1" x14ac:dyDescent="0.25">
      <c r="A492" s="17">
        <v>489</v>
      </c>
      <c r="B492" s="17" t="s">
        <v>38</v>
      </c>
      <c r="C492" s="17" t="s">
        <v>39</v>
      </c>
      <c r="D492" s="18" t="s">
        <v>2038</v>
      </c>
      <c r="E492" s="19">
        <v>42620</v>
      </c>
      <c r="F492" s="19" t="s">
        <v>2004</v>
      </c>
      <c r="G492" s="20">
        <v>9103750412</v>
      </c>
      <c r="H492" s="19"/>
      <c r="I492" s="19" t="s">
        <v>59</v>
      </c>
      <c r="J492" s="21" t="s">
        <v>44</v>
      </c>
      <c r="K492" s="21" t="s">
        <v>45</v>
      </c>
      <c r="L492" s="22" t="s">
        <v>60</v>
      </c>
      <c r="M492" s="22" t="s">
        <v>61</v>
      </c>
      <c r="N492" s="22" t="s">
        <v>62</v>
      </c>
      <c r="O492" s="23" t="s">
        <v>63</v>
      </c>
      <c r="P492" s="24" t="s">
        <v>1315</v>
      </c>
      <c r="Q492" s="25">
        <v>38237090</v>
      </c>
      <c r="R492" s="27">
        <v>19.844999999999999</v>
      </c>
      <c r="S492" s="23" t="s">
        <v>51</v>
      </c>
      <c r="T492" s="23" t="s">
        <v>52</v>
      </c>
      <c r="U492" s="17">
        <v>1438</v>
      </c>
      <c r="V492" s="28">
        <f t="shared" si="41"/>
        <v>28537.109999999997</v>
      </c>
      <c r="W492" s="17">
        <v>9.42</v>
      </c>
      <c r="X492" s="17">
        <v>2100</v>
      </c>
      <c r="Y492" s="17">
        <v>0</v>
      </c>
      <c r="Z492" s="29">
        <v>0</v>
      </c>
      <c r="AA492" s="17" t="s">
        <v>175</v>
      </c>
      <c r="AB492" s="30">
        <f t="shared" si="42"/>
        <v>26427.69</v>
      </c>
      <c r="AC492" s="31">
        <v>66.2</v>
      </c>
      <c r="AD492" s="17"/>
      <c r="AE492" s="17">
        <v>9922665</v>
      </c>
      <c r="AF492" s="21" t="s">
        <v>2037</v>
      </c>
      <c r="AG492" s="17" t="s">
        <v>2953</v>
      </c>
      <c r="AH492" s="21" t="str">
        <f>VLOOKUP(AE492,'[2]updated master EPCG'!$AD$3032:$AO$3978,10,0)</f>
        <v>18.02.2017</v>
      </c>
      <c r="AI492" s="33"/>
      <c r="AJ492" s="34"/>
      <c r="AK492" s="35"/>
      <c r="AL492" s="24" t="s">
        <v>1302</v>
      </c>
    </row>
    <row r="493" spans="1:38" s="16" customFormat="1" x14ac:dyDescent="0.25">
      <c r="A493" s="17">
        <v>490</v>
      </c>
      <c r="B493" s="17" t="s">
        <v>38</v>
      </c>
      <c r="C493" s="17" t="s">
        <v>39</v>
      </c>
      <c r="D493" s="18" t="s">
        <v>2039</v>
      </c>
      <c r="E493" s="19">
        <v>42620</v>
      </c>
      <c r="F493" s="19" t="s">
        <v>2004</v>
      </c>
      <c r="G493" s="20">
        <v>9103750413</v>
      </c>
      <c r="H493" s="19">
        <v>42625</v>
      </c>
      <c r="I493" s="19" t="s">
        <v>59</v>
      </c>
      <c r="J493" s="21" t="s">
        <v>44</v>
      </c>
      <c r="K493" s="21" t="s">
        <v>45</v>
      </c>
      <c r="L493" s="22" t="s">
        <v>60</v>
      </c>
      <c r="M493" s="22" t="s">
        <v>61</v>
      </c>
      <c r="N493" s="22" t="s">
        <v>62</v>
      </c>
      <c r="O493" s="23" t="s">
        <v>63</v>
      </c>
      <c r="P493" s="24" t="s">
        <v>2040</v>
      </c>
      <c r="Q493" s="25">
        <v>38237040</v>
      </c>
      <c r="R493" s="27">
        <v>19.844999999999999</v>
      </c>
      <c r="S493" s="23" t="s">
        <v>51</v>
      </c>
      <c r="T493" s="23" t="s">
        <v>52</v>
      </c>
      <c r="U493" s="17">
        <v>3547</v>
      </c>
      <c r="V493" s="28">
        <f t="shared" ref="V493" si="43">R493*U493</f>
        <v>70390.214999999997</v>
      </c>
      <c r="W493" s="17">
        <v>23.23</v>
      </c>
      <c r="X493" s="17">
        <v>2100</v>
      </c>
      <c r="Y493" s="17">
        <v>0</v>
      </c>
      <c r="Z493" s="29">
        <v>0</v>
      </c>
      <c r="AA493" s="17" t="s">
        <v>175</v>
      </c>
      <c r="AB493" s="30">
        <f t="shared" si="42"/>
        <v>68266.985000000001</v>
      </c>
      <c r="AC493" s="31">
        <v>66.2</v>
      </c>
      <c r="AD493" s="17">
        <v>4519274.7300000004</v>
      </c>
      <c r="AE493" s="17">
        <v>9923506</v>
      </c>
      <c r="AF493" s="21" t="s">
        <v>2037</v>
      </c>
      <c r="AG493" s="17"/>
      <c r="AH493" s="21"/>
      <c r="AI493" s="33"/>
      <c r="AJ493" s="34"/>
      <c r="AK493" s="35"/>
      <c r="AL493" s="24" t="s">
        <v>1302</v>
      </c>
    </row>
    <row r="494" spans="1:38" s="16" customFormat="1" x14ac:dyDescent="0.25">
      <c r="A494" s="17">
        <v>491</v>
      </c>
      <c r="B494" s="17" t="s">
        <v>38</v>
      </c>
      <c r="C494" s="17" t="s">
        <v>39</v>
      </c>
      <c r="D494" s="18" t="s">
        <v>2041</v>
      </c>
      <c r="E494" s="19">
        <v>42621</v>
      </c>
      <c r="F494" s="19" t="s">
        <v>2004</v>
      </c>
      <c r="G494" s="20">
        <v>9103750414</v>
      </c>
      <c r="H494" s="19"/>
      <c r="I494" s="19" t="s">
        <v>59</v>
      </c>
      <c r="J494" s="21" t="s">
        <v>44</v>
      </c>
      <c r="K494" s="21" t="s">
        <v>45</v>
      </c>
      <c r="L494" s="22" t="s">
        <v>2042</v>
      </c>
      <c r="M494" s="22" t="s">
        <v>2043</v>
      </c>
      <c r="N494" s="22" t="s">
        <v>197</v>
      </c>
      <c r="O494" s="23" t="s">
        <v>63</v>
      </c>
      <c r="P494" s="24" t="s">
        <v>2044</v>
      </c>
      <c r="Q494" s="25">
        <v>29159090</v>
      </c>
      <c r="R494" s="27">
        <v>6</v>
      </c>
      <c r="S494" s="23" t="s">
        <v>51</v>
      </c>
      <c r="T494" s="23" t="s">
        <v>52</v>
      </c>
      <c r="U494" s="17">
        <v>4100</v>
      </c>
      <c r="V494" s="28">
        <f t="shared" si="41"/>
        <v>24600</v>
      </c>
      <c r="W494" s="17">
        <v>8.1199999999999992</v>
      </c>
      <c r="X494" s="17">
        <v>50</v>
      </c>
      <c r="Y494" s="17">
        <v>0</v>
      </c>
      <c r="Z494" s="29">
        <v>0</v>
      </c>
      <c r="AA494" s="17" t="s">
        <v>175</v>
      </c>
      <c r="AB494" s="30">
        <f t="shared" si="42"/>
        <v>24541.88</v>
      </c>
      <c r="AC494" s="31">
        <v>66.2</v>
      </c>
      <c r="AD494" s="17"/>
      <c r="AE494" s="17">
        <v>9945944</v>
      </c>
      <c r="AF494" s="21" t="s">
        <v>2045</v>
      </c>
      <c r="AG494" s="17" t="s">
        <v>2932</v>
      </c>
      <c r="AH494" s="21">
        <f>VLOOKUP(AE494,'[2]updated master EPCG'!$AD$3032:$AO$3978,10,0)</f>
        <v>42783</v>
      </c>
      <c r="AI494" s="33"/>
      <c r="AJ494" s="34"/>
      <c r="AK494" s="35"/>
      <c r="AL494" s="24" t="s">
        <v>1302</v>
      </c>
    </row>
    <row r="495" spans="1:38" s="16" customFormat="1" x14ac:dyDescent="0.25">
      <c r="A495" s="17">
        <v>492</v>
      </c>
      <c r="B495" s="17" t="s">
        <v>38</v>
      </c>
      <c r="C495" s="17" t="s">
        <v>39</v>
      </c>
      <c r="D495" s="18" t="s">
        <v>2046</v>
      </c>
      <c r="E495" s="19">
        <v>42622</v>
      </c>
      <c r="F495" s="19" t="s">
        <v>2004</v>
      </c>
      <c r="G495" s="20">
        <v>9103750585</v>
      </c>
      <c r="H495" s="19">
        <v>42678</v>
      </c>
      <c r="I495" s="19" t="s">
        <v>59</v>
      </c>
      <c r="J495" s="21" t="s">
        <v>44</v>
      </c>
      <c r="K495" s="21" t="s">
        <v>45</v>
      </c>
      <c r="L495" s="22" t="s">
        <v>2047</v>
      </c>
      <c r="M495" s="22" t="s">
        <v>2048</v>
      </c>
      <c r="N495" s="22" t="s">
        <v>130</v>
      </c>
      <c r="O495" s="23" t="s">
        <v>63</v>
      </c>
      <c r="P495" s="24" t="s">
        <v>918</v>
      </c>
      <c r="Q495" s="25">
        <v>38237090</v>
      </c>
      <c r="R495" s="27">
        <v>16</v>
      </c>
      <c r="S495" s="23" t="s">
        <v>51</v>
      </c>
      <c r="T495" s="23" t="s">
        <v>52</v>
      </c>
      <c r="U495" s="17">
        <v>0</v>
      </c>
      <c r="V495" s="28">
        <f>(6*1350+5*1380+5*1470)</f>
        <v>22350</v>
      </c>
      <c r="W495" s="17">
        <v>7.38</v>
      </c>
      <c r="X495" s="17">
        <v>700</v>
      </c>
      <c r="Y495" s="17">
        <v>0</v>
      </c>
      <c r="Z495" s="29">
        <v>0</v>
      </c>
      <c r="AA495" s="17" t="s">
        <v>175</v>
      </c>
      <c r="AB495" s="30">
        <f t="shared" si="42"/>
        <v>21642.62</v>
      </c>
      <c r="AC495" s="31">
        <v>66.2</v>
      </c>
      <c r="AD495" s="17"/>
      <c r="AE495" s="17">
        <v>9966015</v>
      </c>
      <c r="AF495" s="21">
        <v>42622</v>
      </c>
      <c r="AG495" s="17" t="s">
        <v>2955</v>
      </c>
      <c r="AH495" s="21" t="str">
        <f>VLOOKUP(AE495,'[2]updated master EPCG'!$AD$3032:$AO$3978,10,0)</f>
        <v>18.02.2017</v>
      </c>
      <c r="AI495" s="33"/>
      <c r="AJ495" s="34"/>
      <c r="AK495" s="35"/>
      <c r="AL495" s="24" t="s">
        <v>211</v>
      </c>
    </row>
    <row r="496" spans="1:38" s="16" customFormat="1" ht="25.5" x14ac:dyDescent="0.25">
      <c r="A496" s="17">
        <v>493</v>
      </c>
      <c r="B496" s="17" t="s">
        <v>38</v>
      </c>
      <c r="C496" s="17" t="s">
        <v>39</v>
      </c>
      <c r="D496" s="18" t="s">
        <v>2049</v>
      </c>
      <c r="E496" s="19">
        <v>42622</v>
      </c>
      <c r="F496" s="19" t="s">
        <v>2004</v>
      </c>
      <c r="G496" s="20">
        <v>9103750416</v>
      </c>
      <c r="H496" s="19"/>
      <c r="I496" s="19" t="s">
        <v>59</v>
      </c>
      <c r="J496" s="21" t="s">
        <v>44</v>
      </c>
      <c r="K496" s="21" t="s">
        <v>45</v>
      </c>
      <c r="L496" s="22" t="s">
        <v>2050</v>
      </c>
      <c r="M496" s="22" t="s">
        <v>2048</v>
      </c>
      <c r="N496" s="22" t="s">
        <v>197</v>
      </c>
      <c r="O496" s="23" t="s">
        <v>63</v>
      </c>
      <c r="P496" s="103" t="s">
        <v>1534</v>
      </c>
      <c r="Q496" s="25">
        <v>38237090</v>
      </c>
      <c r="R496" s="27">
        <v>16</v>
      </c>
      <c r="S496" s="23" t="s">
        <v>51</v>
      </c>
      <c r="T496" s="23" t="s">
        <v>52</v>
      </c>
      <c r="U496" s="17">
        <v>1320</v>
      </c>
      <c r="V496" s="28">
        <f t="shared" si="41"/>
        <v>21120</v>
      </c>
      <c r="W496" s="17">
        <v>6.97</v>
      </c>
      <c r="X496" s="17">
        <v>800</v>
      </c>
      <c r="Y496" s="17">
        <v>0</v>
      </c>
      <c r="Z496" s="29">
        <v>0</v>
      </c>
      <c r="AA496" s="17" t="s">
        <v>175</v>
      </c>
      <c r="AB496" s="30">
        <f t="shared" si="42"/>
        <v>20313.03</v>
      </c>
      <c r="AC496" s="31">
        <v>66.2</v>
      </c>
      <c r="AD496" s="17"/>
      <c r="AE496" s="17">
        <v>9966374</v>
      </c>
      <c r="AF496" s="21" t="s">
        <v>2051</v>
      </c>
      <c r="AG496" s="17" t="s">
        <v>2933</v>
      </c>
      <c r="AH496" s="21">
        <f>VLOOKUP(AE496,'[2]updated master EPCG'!$AD$3032:$AO$3978,10,0)</f>
        <v>42783</v>
      </c>
      <c r="AI496" s="33"/>
      <c r="AJ496" s="34"/>
      <c r="AK496" s="35"/>
      <c r="AL496" s="24" t="s">
        <v>1302</v>
      </c>
    </row>
    <row r="497" spans="1:38" s="16" customFormat="1" x14ac:dyDescent="0.2">
      <c r="A497" s="17">
        <v>494</v>
      </c>
      <c r="B497" s="17" t="s">
        <v>38</v>
      </c>
      <c r="C497" s="17" t="s">
        <v>39</v>
      </c>
      <c r="D497" s="18" t="s">
        <v>2052</v>
      </c>
      <c r="E497" s="19">
        <v>42622</v>
      </c>
      <c r="F497" s="19" t="s">
        <v>2004</v>
      </c>
      <c r="G497" s="20">
        <v>9103750417</v>
      </c>
      <c r="H497" s="19"/>
      <c r="I497" s="19" t="s">
        <v>59</v>
      </c>
      <c r="J497" s="21" t="s">
        <v>44</v>
      </c>
      <c r="K497" s="21" t="s">
        <v>45</v>
      </c>
      <c r="L497" s="22" t="s">
        <v>643</v>
      </c>
      <c r="M497" s="22" t="s">
        <v>184</v>
      </c>
      <c r="N497" s="22" t="s">
        <v>1959</v>
      </c>
      <c r="O497" s="23" t="s">
        <v>63</v>
      </c>
      <c r="P497" s="24" t="s">
        <v>1080</v>
      </c>
      <c r="Q497" s="25">
        <v>38237090</v>
      </c>
      <c r="R497" s="27">
        <v>18.5</v>
      </c>
      <c r="S497" s="23" t="s">
        <v>51</v>
      </c>
      <c r="T497" s="23" t="s">
        <v>52</v>
      </c>
      <c r="U497" s="17">
        <v>1730</v>
      </c>
      <c r="V497" s="28">
        <f t="shared" si="41"/>
        <v>32005</v>
      </c>
      <c r="W497" s="17">
        <v>10.56</v>
      </c>
      <c r="X497" s="17">
        <v>350</v>
      </c>
      <c r="Y497" s="17">
        <v>0</v>
      </c>
      <c r="Z497" s="29">
        <v>0</v>
      </c>
      <c r="AA497" s="17" t="s">
        <v>175</v>
      </c>
      <c r="AB497" s="30">
        <f t="shared" si="42"/>
        <v>31644.44</v>
      </c>
      <c r="AC497" s="31">
        <v>66.2</v>
      </c>
      <c r="AD497" s="17"/>
      <c r="AE497" s="17">
        <v>9969090</v>
      </c>
      <c r="AF497" s="21" t="s">
        <v>2051</v>
      </c>
      <c r="AG497" s="17" t="s">
        <v>2954</v>
      </c>
      <c r="AH497" s="21" t="str">
        <f>VLOOKUP(AE497,'[2]updated master EPCG'!$AD$3032:$AO$3978,10,0)</f>
        <v>18.02.2017</v>
      </c>
      <c r="AI497" s="110" t="s">
        <v>2053</v>
      </c>
      <c r="AJ497" s="111">
        <v>31829.5</v>
      </c>
      <c r="AK497" s="35">
        <v>42717</v>
      </c>
      <c r="AL497" s="24" t="s">
        <v>2035</v>
      </c>
    </row>
    <row r="498" spans="1:38" s="16" customFormat="1" x14ac:dyDescent="0.25">
      <c r="A498" s="17">
        <v>495</v>
      </c>
      <c r="B498" s="17" t="s">
        <v>38</v>
      </c>
      <c r="C498" s="17" t="s">
        <v>39</v>
      </c>
      <c r="D498" s="18" t="s">
        <v>2054</v>
      </c>
      <c r="E498" s="19">
        <v>42623</v>
      </c>
      <c r="F498" s="19" t="s">
        <v>2004</v>
      </c>
      <c r="G498" s="20">
        <v>9103750418</v>
      </c>
      <c r="H498" s="19"/>
      <c r="I498" s="19" t="s">
        <v>59</v>
      </c>
      <c r="J498" s="21" t="s">
        <v>44</v>
      </c>
      <c r="K498" s="21" t="s">
        <v>45</v>
      </c>
      <c r="L498" s="22" t="s">
        <v>2050</v>
      </c>
      <c r="M498" s="22" t="s">
        <v>964</v>
      </c>
      <c r="N498" s="22" t="s">
        <v>197</v>
      </c>
      <c r="O498" s="23" t="s">
        <v>63</v>
      </c>
      <c r="P498" s="24" t="s">
        <v>1534</v>
      </c>
      <c r="Q498" s="25">
        <v>38237090</v>
      </c>
      <c r="R498" s="27">
        <v>16</v>
      </c>
      <c r="S498" s="23" t="s">
        <v>51</v>
      </c>
      <c r="T498" s="23" t="s">
        <v>52</v>
      </c>
      <c r="U498" s="17">
        <v>1320</v>
      </c>
      <c r="V498" s="28">
        <f t="shared" si="41"/>
        <v>21120</v>
      </c>
      <c r="W498" s="17">
        <v>6.97</v>
      </c>
      <c r="X498" s="17">
        <v>700</v>
      </c>
      <c r="Y498" s="17">
        <v>0</v>
      </c>
      <c r="Z498" s="29">
        <v>0</v>
      </c>
      <c r="AA498" s="17" t="s">
        <v>175</v>
      </c>
      <c r="AB498" s="30">
        <f t="shared" si="42"/>
        <v>20413.03</v>
      </c>
      <c r="AC498" s="31">
        <v>66.2</v>
      </c>
      <c r="AD498" s="17"/>
      <c r="AE498" s="17">
        <v>9982786</v>
      </c>
      <c r="AF498" s="21" t="s">
        <v>2055</v>
      </c>
      <c r="AG498" s="17" t="s">
        <v>2934</v>
      </c>
      <c r="AH498" s="21">
        <f>VLOOKUP(AE498,'[2]updated master EPCG'!$AD$3032:$AO$3978,10,0)</f>
        <v>42783</v>
      </c>
      <c r="AI498" s="33"/>
      <c r="AJ498" s="34"/>
      <c r="AK498" s="35"/>
      <c r="AL498" s="24" t="s">
        <v>1302</v>
      </c>
    </row>
    <row r="499" spans="1:38" s="16" customFormat="1" ht="25.5" x14ac:dyDescent="0.25">
      <c r="A499" s="17">
        <v>496</v>
      </c>
      <c r="B499" s="17" t="s">
        <v>38</v>
      </c>
      <c r="C499" s="17" t="s">
        <v>39</v>
      </c>
      <c r="D499" s="18" t="s">
        <v>2056</v>
      </c>
      <c r="E499" s="19">
        <v>42623</v>
      </c>
      <c r="F499" s="19" t="s">
        <v>2004</v>
      </c>
      <c r="G499" s="20">
        <v>9103750420</v>
      </c>
      <c r="H499" s="19"/>
      <c r="I499" s="19" t="s">
        <v>59</v>
      </c>
      <c r="J499" s="21" t="s">
        <v>44</v>
      </c>
      <c r="K499" s="21" t="s">
        <v>45</v>
      </c>
      <c r="L499" s="22" t="s">
        <v>60</v>
      </c>
      <c r="M499" s="22" t="s">
        <v>61</v>
      </c>
      <c r="N499" s="22" t="s">
        <v>62</v>
      </c>
      <c r="O499" s="23" t="s">
        <v>63</v>
      </c>
      <c r="P499" s="103" t="s">
        <v>587</v>
      </c>
      <c r="Q499" s="25">
        <v>29051700</v>
      </c>
      <c r="R499" s="27">
        <v>39.69</v>
      </c>
      <c r="S499" s="23" t="s">
        <v>51</v>
      </c>
      <c r="T499" s="23" t="s">
        <v>52</v>
      </c>
      <c r="U499" s="17">
        <v>1248</v>
      </c>
      <c r="V499" s="28">
        <f t="shared" ref="V499" si="44">R499*U499</f>
        <v>49533.119999999995</v>
      </c>
      <c r="W499" s="17">
        <v>16.350000000000001</v>
      </c>
      <c r="X499" s="17">
        <v>4200</v>
      </c>
      <c r="Y499" s="17">
        <v>0</v>
      </c>
      <c r="Z499" s="29">
        <v>0</v>
      </c>
      <c r="AA499" s="17" t="s">
        <v>175</v>
      </c>
      <c r="AB499" s="30">
        <f t="shared" si="42"/>
        <v>45316.77</v>
      </c>
      <c r="AC499" s="31">
        <v>66.2</v>
      </c>
      <c r="AD499" s="17"/>
      <c r="AE499" s="17">
        <v>9982791</v>
      </c>
      <c r="AF499" s="21" t="s">
        <v>2055</v>
      </c>
      <c r="AG499" s="17" t="s">
        <v>2957</v>
      </c>
      <c r="AH499" s="21" t="str">
        <f>VLOOKUP(AE499,'[2]updated master EPCG'!$AD$3032:$AO$3978,10,0)</f>
        <v>18.02.2017</v>
      </c>
      <c r="AI499" s="33"/>
      <c r="AJ499" s="34"/>
      <c r="AK499" s="35"/>
      <c r="AL499" s="24" t="s">
        <v>1302</v>
      </c>
    </row>
    <row r="500" spans="1:38" s="16" customFormat="1" ht="25.5" x14ac:dyDescent="0.25">
      <c r="A500" s="17">
        <v>497</v>
      </c>
      <c r="B500" s="17" t="s">
        <v>38</v>
      </c>
      <c r="C500" s="17" t="s">
        <v>39</v>
      </c>
      <c r="D500" s="18" t="s">
        <v>2057</v>
      </c>
      <c r="E500" s="19">
        <v>42623</v>
      </c>
      <c r="F500" s="19" t="s">
        <v>2004</v>
      </c>
      <c r="G500" s="20">
        <v>9103750419</v>
      </c>
      <c r="H500" s="19"/>
      <c r="I500" s="19" t="s">
        <v>59</v>
      </c>
      <c r="J500" s="21" t="s">
        <v>44</v>
      </c>
      <c r="K500" s="21" t="s">
        <v>45</v>
      </c>
      <c r="L500" s="22" t="s">
        <v>60</v>
      </c>
      <c r="M500" s="22" t="s">
        <v>61</v>
      </c>
      <c r="N500" s="22" t="s">
        <v>62</v>
      </c>
      <c r="O500" s="23" t="s">
        <v>63</v>
      </c>
      <c r="P500" s="103" t="s">
        <v>587</v>
      </c>
      <c r="Q500" s="25">
        <v>29051700</v>
      </c>
      <c r="R500" s="27">
        <v>19.844999999999999</v>
      </c>
      <c r="S500" s="23" t="s">
        <v>51</v>
      </c>
      <c r="T500" s="23" t="s">
        <v>52</v>
      </c>
      <c r="U500" s="17">
        <v>1502</v>
      </c>
      <c r="V500" s="28">
        <f t="shared" si="41"/>
        <v>29807.19</v>
      </c>
      <c r="W500" s="17">
        <v>9.84</v>
      </c>
      <c r="X500" s="17">
        <v>2100</v>
      </c>
      <c r="Y500" s="17">
        <v>0</v>
      </c>
      <c r="Z500" s="29">
        <v>0</v>
      </c>
      <c r="AA500" s="17" t="s">
        <v>175</v>
      </c>
      <c r="AB500" s="30">
        <f t="shared" si="42"/>
        <v>27697.35</v>
      </c>
      <c r="AC500" s="31">
        <v>66.2</v>
      </c>
      <c r="AD500" s="17"/>
      <c r="AE500" s="17">
        <v>9983736</v>
      </c>
      <c r="AF500" s="21" t="s">
        <v>2055</v>
      </c>
      <c r="AG500" s="17" t="s">
        <v>2958</v>
      </c>
      <c r="AH500" s="21" t="str">
        <f>VLOOKUP(AE500,'[2]updated master EPCG'!$AD$3032:$AO$3978,10,0)</f>
        <v>18.02.2017</v>
      </c>
      <c r="AI500" s="33"/>
      <c r="AJ500" s="34"/>
      <c r="AK500" s="35"/>
      <c r="AL500" s="24" t="s">
        <v>1302</v>
      </c>
    </row>
    <row r="501" spans="1:38" s="16" customFormat="1" ht="89.25" x14ac:dyDescent="0.25">
      <c r="A501" s="17">
        <v>498</v>
      </c>
      <c r="B501" s="17" t="s">
        <v>38</v>
      </c>
      <c r="C501" s="17" t="s">
        <v>39</v>
      </c>
      <c r="D501" s="18" t="s">
        <v>2058</v>
      </c>
      <c r="E501" s="19">
        <v>42625</v>
      </c>
      <c r="F501" s="19" t="s">
        <v>2004</v>
      </c>
      <c r="G501" s="20">
        <v>9103750421</v>
      </c>
      <c r="H501" s="19"/>
      <c r="I501" s="19" t="s">
        <v>59</v>
      </c>
      <c r="J501" s="21" t="s">
        <v>44</v>
      </c>
      <c r="K501" s="21" t="s">
        <v>45</v>
      </c>
      <c r="L501" s="22" t="s">
        <v>213</v>
      </c>
      <c r="M501" s="22" t="s">
        <v>2059</v>
      </c>
      <c r="N501" s="22" t="s">
        <v>1885</v>
      </c>
      <c r="O501" s="23" t="s">
        <v>49</v>
      </c>
      <c r="P501" s="103" t="s">
        <v>2060</v>
      </c>
      <c r="Q501" s="25" t="s">
        <v>1483</v>
      </c>
      <c r="R501" s="27">
        <v>12.75</v>
      </c>
      <c r="S501" s="23" t="s">
        <v>51</v>
      </c>
      <c r="T501" s="23" t="s">
        <v>52</v>
      </c>
      <c r="U501" s="17">
        <v>0</v>
      </c>
      <c r="V501" s="28">
        <f>(3.25*1420+3.25*1505+3.25*1385+3*1405)</f>
        <v>18222.5</v>
      </c>
      <c r="W501" s="17">
        <v>0</v>
      </c>
      <c r="X501" s="17">
        <v>850</v>
      </c>
      <c r="Y501" s="17">
        <v>0</v>
      </c>
      <c r="Z501" s="29">
        <v>0</v>
      </c>
      <c r="AA501" s="17" t="s">
        <v>175</v>
      </c>
      <c r="AB501" s="30">
        <f t="shared" si="42"/>
        <v>17372.5</v>
      </c>
      <c r="AC501" s="31">
        <v>66.2</v>
      </c>
      <c r="AD501" s="17"/>
      <c r="AE501" s="17">
        <v>9993542</v>
      </c>
      <c r="AF501" s="21" t="s">
        <v>2061</v>
      </c>
      <c r="AG501" s="17" t="s">
        <v>2956</v>
      </c>
      <c r="AH501" s="21" t="str">
        <f>VLOOKUP(AE501,'[2]updated master EPCG'!$AD$3032:$AO$3978,10,0)</f>
        <v>18.02.2017</v>
      </c>
      <c r="AI501" s="33"/>
      <c r="AJ501" s="34"/>
      <c r="AK501" s="35"/>
      <c r="AL501" s="24" t="s">
        <v>1302</v>
      </c>
    </row>
    <row r="502" spans="1:38" s="16" customFormat="1" ht="25.5" x14ac:dyDescent="0.25">
      <c r="A502" s="17">
        <v>499</v>
      </c>
      <c r="B502" s="17" t="s">
        <v>38</v>
      </c>
      <c r="C502" s="17" t="s">
        <v>39</v>
      </c>
      <c r="D502" s="18" t="s">
        <v>2062</v>
      </c>
      <c r="E502" s="19">
        <v>42625</v>
      </c>
      <c r="F502" s="19" t="s">
        <v>2004</v>
      </c>
      <c r="G502" s="20">
        <v>9103750422</v>
      </c>
      <c r="H502" s="19"/>
      <c r="I502" s="19" t="s">
        <v>59</v>
      </c>
      <c r="J502" s="21" t="s">
        <v>44</v>
      </c>
      <c r="K502" s="21" t="s">
        <v>45</v>
      </c>
      <c r="L502" s="22" t="s">
        <v>60</v>
      </c>
      <c r="M502" s="22" t="s">
        <v>61</v>
      </c>
      <c r="N502" s="22" t="s">
        <v>62</v>
      </c>
      <c r="O502" s="23" t="s">
        <v>63</v>
      </c>
      <c r="P502" s="103" t="s">
        <v>587</v>
      </c>
      <c r="Q502" s="25">
        <v>29051700</v>
      </c>
      <c r="R502" s="27">
        <v>39.69</v>
      </c>
      <c r="S502" s="23" t="s">
        <v>51</v>
      </c>
      <c r="T502" s="23" t="s">
        <v>52</v>
      </c>
      <c r="U502" s="17">
        <v>1502</v>
      </c>
      <c r="V502" s="28">
        <f t="shared" ref="V502" si="45">U502*R502</f>
        <v>59614.38</v>
      </c>
      <c r="W502" s="17">
        <v>19.670000000000002</v>
      </c>
      <c r="X502" s="17">
        <v>4100</v>
      </c>
      <c r="Y502" s="17">
        <v>0</v>
      </c>
      <c r="Z502" s="29">
        <v>0</v>
      </c>
      <c r="AA502" s="17" t="s">
        <v>175</v>
      </c>
      <c r="AB502" s="30">
        <f t="shared" si="42"/>
        <v>55494.71</v>
      </c>
      <c r="AC502" s="31">
        <v>66.2</v>
      </c>
      <c r="AD502" s="17"/>
      <c r="AE502" s="17">
        <v>1002802</v>
      </c>
      <c r="AF502" s="21" t="s">
        <v>2061</v>
      </c>
      <c r="AG502" s="17" t="s">
        <v>2935</v>
      </c>
      <c r="AH502" s="21">
        <f>VLOOKUP(AE502,'[2]updated master EPCG'!$AD$3032:$AO$3978,10,0)</f>
        <v>42783</v>
      </c>
      <c r="AI502" s="33"/>
      <c r="AJ502" s="34"/>
      <c r="AK502" s="35"/>
      <c r="AL502" s="24" t="s">
        <v>1302</v>
      </c>
    </row>
    <row r="503" spans="1:38" s="16" customFormat="1" x14ac:dyDescent="0.25">
      <c r="A503" s="17">
        <v>500</v>
      </c>
      <c r="B503" s="17" t="s">
        <v>38</v>
      </c>
      <c r="C503" s="17" t="s">
        <v>39</v>
      </c>
      <c r="D503" s="18" t="s">
        <v>2063</v>
      </c>
      <c r="E503" s="19">
        <v>42625</v>
      </c>
      <c r="F503" s="19" t="s">
        <v>2004</v>
      </c>
      <c r="G503" s="20">
        <v>9103750424</v>
      </c>
      <c r="H503" s="19">
        <v>42629</v>
      </c>
      <c r="I503" s="19" t="s">
        <v>59</v>
      </c>
      <c r="J503" s="21" t="s">
        <v>44</v>
      </c>
      <c r="K503" s="21" t="s">
        <v>45</v>
      </c>
      <c r="L503" s="22" t="s">
        <v>2064</v>
      </c>
      <c r="M503" s="22" t="s">
        <v>2065</v>
      </c>
      <c r="N503" s="22" t="s">
        <v>130</v>
      </c>
      <c r="O503" s="23" t="s">
        <v>49</v>
      </c>
      <c r="P503" s="24" t="s">
        <v>1033</v>
      </c>
      <c r="Q503" s="25">
        <v>29051700</v>
      </c>
      <c r="R503" s="27">
        <v>16</v>
      </c>
      <c r="S503" s="23" t="s">
        <v>51</v>
      </c>
      <c r="T503" s="23" t="s">
        <v>52</v>
      </c>
      <c r="U503" s="17">
        <v>1514</v>
      </c>
      <c r="V503" s="28">
        <f t="shared" si="41"/>
        <v>24224</v>
      </c>
      <c r="W503" s="17">
        <v>0</v>
      </c>
      <c r="X503" s="17">
        <v>1050</v>
      </c>
      <c r="Y503" s="17">
        <v>0</v>
      </c>
      <c r="Z503" s="29">
        <v>0</v>
      </c>
      <c r="AA503" s="17" t="s">
        <v>175</v>
      </c>
      <c r="AB503" s="30">
        <f t="shared" si="42"/>
        <v>23174</v>
      </c>
      <c r="AC503" s="31">
        <v>66.2</v>
      </c>
      <c r="AD503" s="17"/>
      <c r="AE503" s="17">
        <v>1008955</v>
      </c>
      <c r="AF503" s="21" t="s">
        <v>2061</v>
      </c>
      <c r="AG503" s="17"/>
      <c r="AH503" s="21"/>
      <c r="AI503" s="33"/>
      <c r="AJ503" s="34"/>
      <c r="AK503" s="35"/>
      <c r="AL503" s="24" t="s">
        <v>211</v>
      </c>
    </row>
    <row r="504" spans="1:38" s="16" customFormat="1" x14ac:dyDescent="0.25">
      <c r="A504" s="17">
        <v>501</v>
      </c>
      <c r="B504" s="17" t="s">
        <v>38</v>
      </c>
      <c r="C504" s="17" t="s">
        <v>39</v>
      </c>
      <c r="D504" s="18" t="s">
        <v>2066</v>
      </c>
      <c r="E504" s="19">
        <v>42625</v>
      </c>
      <c r="F504" s="19" t="s">
        <v>2004</v>
      </c>
      <c r="G504" s="20">
        <v>9103750423</v>
      </c>
      <c r="H504" s="19">
        <v>42631</v>
      </c>
      <c r="I504" s="19" t="s">
        <v>59</v>
      </c>
      <c r="J504" s="21" t="s">
        <v>44</v>
      </c>
      <c r="K504" s="21" t="s">
        <v>45</v>
      </c>
      <c r="L504" s="22" t="s">
        <v>2067</v>
      </c>
      <c r="M504" s="22" t="s">
        <v>2068</v>
      </c>
      <c r="N504" s="22" t="s">
        <v>88</v>
      </c>
      <c r="O504" s="23" t="s">
        <v>49</v>
      </c>
      <c r="P504" s="24" t="s">
        <v>918</v>
      </c>
      <c r="Q504" s="25">
        <v>38237090</v>
      </c>
      <c r="R504" s="27">
        <v>7</v>
      </c>
      <c r="S504" s="23" t="s">
        <v>51</v>
      </c>
      <c r="T504" s="23" t="s">
        <v>52</v>
      </c>
      <c r="U504" s="17">
        <v>1470</v>
      </c>
      <c r="V504" s="28">
        <f t="shared" si="41"/>
        <v>10290</v>
      </c>
      <c r="W504" s="17">
        <v>0</v>
      </c>
      <c r="X504" s="17">
        <v>350</v>
      </c>
      <c r="Y504" s="17">
        <v>0</v>
      </c>
      <c r="Z504" s="29">
        <v>0</v>
      </c>
      <c r="AA504" s="17" t="s">
        <v>175</v>
      </c>
      <c r="AB504" s="30">
        <f t="shared" si="42"/>
        <v>9940</v>
      </c>
      <c r="AC504" s="31">
        <v>66.2</v>
      </c>
      <c r="AD504" s="17"/>
      <c r="AE504" s="17">
        <v>1005749</v>
      </c>
      <c r="AF504" s="21">
        <v>42625</v>
      </c>
      <c r="AG504" s="17" t="s">
        <v>2959</v>
      </c>
      <c r="AH504" s="21" t="str">
        <f>VLOOKUP(AE504,'[2]updated master EPCG'!$AD$3032:$AO$3978,10,0)</f>
        <v>18.02.2017</v>
      </c>
      <c r="AI504" s="33"/>
      <c r="AJ504" s="34"/>
      <c r="AK504" s="35"/>
      <c r="AL504" s="24" t="s">
        <v>211</v>
      </c>
    </row>
    <row r="505" spans="1:38" s="16" customFormat="1" ht="25.5" x14ac:dyDescent="0.25">
      <c r="A505" s="17">
        <v>502</v>
      </c>
      <c r="B505" s="17" t="s">
        <v>38</v>
      </c>
      <c r="C505" s="17" t="s">
        <v>39</v>
      </c>
      <c r="D505" s="18" t="s">
        <v>2069</v>
      </c>
      <c r="E505" s="19">
        <v>42625</v>
      </c>
      <c r="F505" s="19" t="s">
        <v>2004</v>
      </c>
      <c r="G505" s="20" t="s">
        <v>2070</v>
      </c>
      <c r="H505" s="19"/>
      <c r="I505" s="19" t="s">
        <v>59</v>
      </c>
      <c r="J505" s="21" t="s">
        <v>44</v>
      </c>
      <c r="K505" s="21" t="s">
        <v>45</v>
      </c>
      <c r="L505" s="22" t="s">
        <v>60</v>
      </c>
      <c r="M505" s="22" t="s">
        <v>273</v>
      </c>
      <c r="N505" s="22" t="s">
        <v>62</v>
      </c>
      <c r="O505" s="23" t="s">
        <v>63</v>
      </c>
      <c r="P505" s="103" t="s">
        <v>587</v>
      </c>
      <c r="Q505" s="25">
        <v>29051700</v>
      </c>
      <c r="R505" s="27">
        <v>21.875</v>
      </c>
      <c r="S505" s="23" t="s">
        <v>51</v>
      </c>
      <c r="T505" s="23" t="s">
        <v>52</v>
      </c>
      <c r="U505" s="17">
        <v>1248</v>
      </c>
      <c r="V505" s="28">
        <f t="shared" ref="V505:V525" si="46">R505*U505</f>
        <v>27300</v>
      </c>
      <c r="W505" s="17">
        <v>9.01</v>
      </c>
      <c r="X505" s="17">
        <v>1710</v>
      </c>
      <c r="Y505" s="17">
        <v>0</v>
      </c>
      <c r="Z505" s="29">
        <v>0</v>
      </c>
      <c r="AA505" s="17" t="s">
        <v>175</v>
      </c>
      <c r="AB505" s="30">
        <f t="shared" ref="AB505:AB533" si="47">V505-W505-X505-Y505</f>
        <v>25580.99</v>
      </c>
      <c r="AC505" s="31">
        <v>66.2</v>
      </c>
      <c r="AD505" s="17"/>
      <c r="AE505" s="17">
        <v>1009027</v>
      </c>
      <c r="AF505" s="21" t="s">
        <v>2061</v>
      </c>
      <c r="AG505" s="17" t="s">
        <v>2988</v>
      </c>
      <c r="AH505" s="21">
        <f>VLOOKUP(AE505,'[2]updated master EPCG'!$AD$3032:$AO$3978,10,0)</f>
        <v>42800</v>
      </c>
      <c r="AI505" s="33"/>
      <c r="AJ505" s="34"/>
      <c r="AK505" s="35"/>
      <c r="AL505" s="24" t="s">
        <v>1302</v>
      </c>
    </row>
    <row r="506" spans="1:38" s="16" customFormat="1" ht="25.5" x14ac:dyDescent="0.25">
      <c r="A506" s="17">
        <v>503</v>
      </c>
      <c r="B506" s="17" t="s">
        <v>38</v>
      </c>
      <c r="C506" s="17" t="s">
        <v>39</v>
      </c>
      <c r="D506" s="18" t="s">
        <v>2071</v>
      </c>
      <c r="E506" s="19">
        <v>42626</v>
      </c>
      <c r="F506" s="19" t="s">
        <v>2004</v>
      </c>
      <c r="G506" s="20" t="s">
        <v>2070</v>
      </c>
      <c r="H506" s="19"/>
      <c r="I506" s="19" t="s">
        <v>59</v>
      </c>
      <c r="J506" s="21" t="s">
        <v>44</v>
      </c>
      <c r="K506" s="21" t="s">
        <v>45</v>
      </c>
      <c r="L506" s="22" t="s">
        <v>60</v>
      </c>
      <c r="M506" s="22" t="s">
        <v>273</v>
      </c>
      <c r="N506" s="22" t="s">
        <v>62</v>
      </c>
      <c r="O506" s="23" t="s">
        <v>63</v>
      </c>
      <c r="P506" s="103" t="s">
        <v>587</v>
      </c>
      <c r="Q506" s="25">
        <v>29051700</v>
      </c>
      <c r="R506" s="27">
        <v>21.875</v>
      </c>
      <c r="S506" s="23" t="s">
        <v>51</v>
      </c>
      <c r="T506" s="23" t="s">
        <v>52</v>
      </c>
      <c r="U506" s="17">
        <v>1248</v>
      </c>
      <c r="V506" s="28">
        <f t="shared" si="46"/>
        <v>27300</v>
      </c>
      <c r="W506" s="17">
        <v>9.01</v>
      </c>
      <c r="X506" s="17">
        <v>1710</v>
      </c>
      <c r="Y506" s="17">
        <v>0</v>
      </c>
      <c r="Z506" s="29">
        <v>0</v>
      </c>
      <c r="AA506" s="17" t="s">
        <v>175</v>
      </c>
      <c r="AB506" s="30">
        <f t="shared" si="47"/>
        <v>25580.99</v>
      </c>
      <c r="AC506" s="31">
        <v>66.2</v>
      </c>
      <c r="AD506" s="17"/>
      <c r="AE506" s="17">
        <v>1015158</v>
      </c>
      <c r="AF506" s="21" t="s">
        <v>2072</v>
      </c>
      <c r="AG506" s="17" t="s">
        <v>2989</v>
      </c>
      <c r="AH506" s="21">
        <f>VLOOKUP(AE506,'[2]updated master EPCG'!$AD$3032:$AO$3978,10,0)</f>
        <v>42800</v>
      </c>
      <c r="AI506" s="33"/>
      <c r="AJ506" s="34"/>
      <c r="AK506" s="35"/>
      <c r="AL506" s="24" t="s">
        <v>1302</v>
      </c>
    </row>
    <row r="507" spans="1:38" s="16" customFormat="1" ht="25.5" x14ac:dyDescent="0.25">
      <c r="A507" s="17">
        <v>504</v>
      </c>
      <c r="B507" s="17" t="s">
        <v>38</v>
      </c>
      <c r="C507" s="17" t="s">
        <v>39</v>
      </c>
      <c r="D507" s="18" t="s">
        <v>2073</v>
      </c>
      <c r="E507" s="19">
        <v>42626</v>
      </c>
      <c r="F507" s="19" t="s">
        <v>2004</v>
      </c>
      <c r="G507" s="20">
        <v>9103750427</v>
      </c>
      <c r="H507" s="19"/>
      <c r="I507" s="19" t="s">
        <v>59</v>
      </c>
      <c r="J507" s="21" t="s">
        <v>44</v>
      </c>
      <c r="K507" s="21" t="s">
        <v>45</v>
      </c>
      <c r="L507" s="22" t="s">
        <v>60</v>
      </c>
      <c r="M507" s="22" t="s">
        <v>61</v>
      </c>
      <c r="N507" s="22" t="s">
        <v>62</v>
      </c>
      <c r="O507" s="23" t="s">
        <v>63</v>
      </c>
      <c r="P507" s="103" t="s">
        <v>587</v>
      </c>
      <c r="Q507" s="25">
        <v>29051700</v>
      </c>
      <c r="R507" s="27">
        <v>19.844999999999999</v>
      </c>
      <c r="S507" s="23" t="s">
        <v>51</v>
      </c>
      <c r="T507" s="23" t="s">
        <v>52</v>
      </c>
      <c r="U507" s="17">
        <v>1467</v>
      </c>
      <c r="V507" s="28">
        <f t="shared" si="46"/>
        <v>29112.614999999998</v>
      </c>
      <c r="W507" s="17">
        <v>9.61</v>
      </c>
      <c r="X507" s="17">
        <v>1450</v>
      </c>
      <c r="Y507" s="17">
        <v>0</v>
      </c>
      <c r="Z507" s="29">
        <v>0</v>
      </c>
      <c r="AA507" s="17" t="s">
        <v>175</v>
      </c>
      <c r="AB507" s="30">
        <f t="shared" si="47"/>
        <v>27653.004999999997</v>
      </c>
      <c r="AC507" s="31">
        <v>66.2</v>
      </c>
      <c r="AD507" s="17"/>
      <c r="AE507" s="17">
        <v>1016985</v>
      </c>
      <c r="AF507" s="21" t="s">
        <v>2072</v>
      </c>
      <c r="AG507" s="17" t="s">
        <v>2960</v>
      </c>
      <c r="AH507" s="21" t="str">
        <f>VLOOKUP(AE507,'[2]updated master EPCG'!$AD$3032:$AO$3978,10,0)</f>
        <v>18.02.2017</v>
      </c>
      <c r="AI507" s="33"/>
      <c r="AJ507" s="34"/>
      <c r="AK507" s="35"/>
      <c r="AL507" s="24" t="s">
        <v>1302</v>
      </c>
    </row>
    <row r="508" spans="1:38" s="16" customFormat="1" ht="25.5" x14ac:dyDescent="0.25">
      <c r="A508" s="17">
        <v>505</v>
      </c>
      <c r="B508" s="17" t="s">
        <v>38</v>
      </c>
      <c r="C508" s="17" t="s">
        <v>39</v>
      </c>
      <c r="D508" s="18" t="s">
        <v>2074</v>
      </c>
      <c r="E508" s="19">
        <v>42626</v>
      </c>
      <c r="F508" s="19" t="s">
        <v>2004</v>
      </c>
      <c r="G508" s="20">
        <v>9103750428</v>
      </c>
      <c r="H508" s="19"/>
      <c r="I508" s="19" t="s">
        <v>59</v>
      </c>
      <c r="J508" s="21" t="s">
        <v>44</v>
      </c>
      <c r="K508" s="21" t="s">
        <v>45</v>
      </c>
      <c r="L508" s="22" t="s">
        <v>60</v>
      </c>
      <c r="M508" s="22" t="s">
        <v>61</v>
      </c>
      <c r="N508" s="22" t="s">
        <v>62</v>
      </c>
      <c r="O508" s="23" t="s">
        <v>63</v>
      </c>
      <c r="P508" s="103" t="s">
        <v>587</v>
      </c>
      <c r="Q508" s="25">
        <v>29051700</v>
      </c>
      <c r="R508" s="27">
        <v>19.844999999999999</v>
      </c>
      <c r="S508" s="23" t="s">
        <v>51</v>
      </c>
      <c r="T508" s="23" t="s">
        <v>52</v>
      </c>
      <c r="U508" s="17">
        <v>1508</v>
      </c>
      <c r="V508" s="28">
        <f t="shared" si="46"/>
        <v>29926.26</v>
      </c>
      <c r="W508" s="17">
        <v>9.8800000000000008</v>
      </c>
      <c r="X508" s="17">
        <v>2200</v>
      </c>
      <c r="Y508" s="17">
        <v>0</v>
      </c>
      <c r="Z508" s="29">
        <v>0</v>
      </c>
      <c r="AA508" s="17" t="s">
        <v>175</v>
      </c>
      <c r="AB508" s="30">
        <f t="shared" si="47"/>
        <v>27716.379999999997</v>
      </c>
      <c r="AC508" s="31">
        <v>66.2</v>
      </c>
      <c r="AD508" s="17"/>
      <c r="AE508" s="17">
        <v>1019219</v>
      </c>
      <c r="AF508" s="21" t="s">
        <v>2072</v>
      </c>
      <c r="AG508" s="17" t="s">
        <v>2936</v>
      </c>
      <c r="AH508" s="21">
        <f>VLOOKUP(AE508,'[2]updated master EPCG'!$AD$3032:$AO$3978,10,0)</f>
        <v>42783</v>
      </c>
      <c r="AI508" s="33"/>
      <c r="AJ508" s="34"/>
      <c r="AK508" s="35"/>
      <c r="AL508" s="24" t="s">
        <v>1302</v>
      </c>
    </row>
    <row r="509" spans="1:38" s="16" customFormat="1" x14ac:dyDescent="0.25">
      <c r="A509" s="17">
        <v>506</v>
      </c>
      <c r="B509" s="17" t="s">
        <v>38</v>
      </c>
      <c r="C509" s="17" t="s">
        <v>39</v>
      </c>
      <c r="D509" s="18" t="s">
        <v>2075</v>
      </c>
      <c r="E509" s="19">
        <v>42626</v>
      </c>
      <c r="F509" s="19" t="s">
        <v>2004</v>
      </c>
      <c r="G509" s="20">
        <v>9103750429</v>
      </c>
      <c r="H509" s="19">
        <v>42633</v>
      </c>
      <c r="I509" s="19" t="s">
        <v>59</v>
      </c>
      <c r="J509" s="21" t="s">
        <v>44</v>
      </c>
      <c r="K509" s="21" t="s">
        <v>45</v>
      </c>
      <c r="L509" s="22" t="s">
        <v>482</v>
      </c>
      <c r="M509" s="22" t="s">
        <v>669</v>
      </c>
      <c r="N509" s="22" t="s">
        <v>95</v>
      </c>
      <c r="O509" s="23" t="s">
        <v>63</v>
      </c>
      <c r="P509" s="24" t="s">
        <v>670</v>
      </c>
      <c r="Q509" s="25">
        <v>38231900</v>
      </c>
      <c r="R509" s="27">
        <v>39.74</v>
      </c>
      <c r="S509" s="23" t="s">
        <v>51</v>
      </c>
      <c r="T509" s="23" t="s">
        <v>52</v>
      </c>
      <c r="U509" s="17">
        <v>4170</v>
      </c>
      <c r="V509" s="28">
        <f t="shared" si="46"/>
        <v>165715.80000000002</v>
      </c>
      <c r="W509" s="17">
        <v>54.69</v>
      </c>
      <c r="X509" s="17">
        <v>2900</v>
      </c>
      <c r="Y509" s="17">
        <v>0</v>
      </c>
      <c r="Z509" s="29">
        <v>0</v>
      </c>
      <c r="AA509" s="17" t="s">
        <v>175</v>
      </c>
      <c r="AB509" s="30">
        <f t="shared" si="47"/>
        <v>162761.11000000002</v>
      </c>
      <c r="AC509" s="31">
        <v>66.2</v>
      </c>
      <c r="AD509" s="17"/>
      <c r="AE509" s="17">
        <v>1019251</v>
      </c>
      <c r="AF509" s="21">
        <v>42626</v>
      </c>
      <c r="AG509" s="17" t="s">
        <v>2964</v>
      </c>
      <c r="AH509" s="21" t="str">
        <f>VLOOKUP(AE509,'[2]updated master EPCG'!$AD$3032:$AO$3978,10,0)</f>
        <v>18.02.2017</v>
      </c>
      <c r="AI509" s="33"/>
      <c r="AJ509" s="34"/>
      <c r="AK509" s="35"/>
      <c r="AL509" s="24" t="s">
        <v>1302</v>
      </c>
    </row>
    <row r="510" spans="1:38" s="16" customFormat="1" x14ac:dyDescent="0.25">
      <c r="A510" s="17">
        <v>507</v>
      </c>
      <c r="B510" s="17" t="s">
        <v>38</v>
      </c>
      <c r="C510" s="17" t="s">
        <v>39</v>
      </c>
      <c r="D510" s="18" t="s">
        <v>2076</v>
      </c>
      <c r="E510" s="19">
        <v>42626</v>
      </c>
      <c r="F510" s="19" t="s">
        <v>2004</v>
      </c>
      <c r="G510" s="20">
        <v>9103750430</v>
      </c>
      <c r="H510" s="19">
        <v>42633</v>
      </c>
      <c r="I510" s="19" t="s">
        <v>59</v>
      </c>
      <c r="J510" s="21" t="s">
        <v>44</v>
      </c>
      <c r="K510" s="21" t="s">
        <v>45</v>
      </c>
      <c r="L510" s="22" t="s">
        <v>482</v>
      </c>
      <c r="M510" s="22" t="s">
        <v>669</v>
      </c>
      <c r="N510" s="22" t="s">
        <v>95</v>
      </c>
      <c r="O510" s="23" t="s">
        <v>63</v>
      </c>
      <c r="P510" s="24" t="s">
        <v>1597</v>
      </c>
      <c r="Q510" s="25">
        <v>29159020</v>
      </c>
      <c r="R510" s="27">
        <v>19.91</v>
      </c>
      <c r="S510" s="23" t="s">
        <v>51</v>
      </c>
      <c r="T510" s="23" t="s">
        <v>52</v>
      </c>
      <c r="U510" s="17">
        <v>5273</v>
      </c>
      <c r="V510" s="28">
        <f t="shared" si="46"/>
        <v>104985.43000000001</v>
      </c>
      <c r="W510" s="17">
        <v>34.65</v>
      </c>
      <c r="X510" s="17">
        <v>1450</v>
      </c>
      <c r="Y510" s="17">
        <v>0</v>
      </c>
      <c r="Z510" s="29">
        <v>0</v>
      </c>
      <c r="AA510" s="17" t="s">
        <v>175</v>
      </c>
      <c r="AB510" s="30">
        <f t="shared" si="47"/>
        <v>103500.78000000001</v>
      </c>
      <c r="AC510" s="31">
        <v>66.2</v>
      </c>
      <c r="AD510" s="17"/>
      <c r="AE510" s="17">
        <v>1020272</v>
      </c>
      <c r="AF510" s="21">
        <v>42626</v>
      </c>
      <c r="AG510" s="17" t="s">
        <v>2965</v>
      </c>
      <c r="AH510" s="21" t="str">
        <f>VLOOKUP(AE510,'[2]updated master EPCG'!$AD$3032:$AO$3978,10,0)</f>
        <v>18.02.2017</v>
      </c>
      <c r="AI510" s="33"/>
      <c r="AJ510" s="34"/>
      <c r="AK510" s="35"/>
      <c r="AL510" s="24" t="s">
        <v>1302</v>
      </c>
    </row>
    <row r="511" spans="1:38" s="16" customFormat="1" ht="51" x14ac:dyDescent="0.25">
      <c r="A511" s="17">
        <v>508</v>
      </c>
      <c r="B511" s="17" t="s">
        <v>38</v>
      </c>
      <c r="C511" s="17" t="s">
        <v>39</v>
      </c>
      <c r="D511" s="18" t="s">
        <v>2077</v>
      </c>
      <c r="E511" s="19">
        <v>42626</v>
      </c>
      <c r="F511" s="19" t="s">
        <v>2004</v>
      </c>
      <c r="G511" s="20">
        <v>9103750431</v>
      </c>
      <c r="H511" s="19"/>
      <c r="I511" s="19" t="s">
        <v>59</v>
      </c>
      <c r="J511" s="21" t="s">
        <v>44</v>
      </c>
      <c r="K511" s="21" t="s">
        <v>45</v>
      </c>
      <c r="L511" s="22" t="s">
        <v>60</v>
      </c>
      <c r="M511" s="22" t="s">
        <v>61</v>
      </c>
      <c r="N511" s="22" t="s">
        <v>62</v>
      </c>
      <c r="O511" s="23" t="s">
        <v>63</v>
      </c>
      <c r="P511" s="103" t="s">
        <v>2078</v>
      </c>
      <c r="Q511" s="25">
        <v>29051700</v>
      </c>
      <c r="R511" s="27">
        <v>18.141999999999999</v>
      </c>
      <c r="S511" s="23" t="s">
        <v>51</v>
      </c>
      <c r="T511" s="23" t="s">
        <v>52</v>
      </c>
      <c r="U511" s="17">
        <v>0</v>
      </c>
      <c r="V511" s="28">
        <f>(13.607*1565+4.535*1534)</f>
        <v>28251.644999999997</v>
      </c>
      <c r="W511" s="17">
        <v>9.32</v>
      </c>
      <c r="X511" s="17">
        <v>1450</v>
      </c>
      <c r="Y511" s="17">
        <v>0</v>
      </c>
      <c r="Z511" s="29">
        <v>0</v>
      </c>
      <c r="AA511" s="17" t="s">
        <v>175</v>
      </c>
      <c r="AB511" s="30">
        <f t="shared" si="47"/>
        <v>26792.324999999997</v>
      </c>
      <c r="AC511" s="31">
        <v>66.2</v>
      </c>
      <c r="AD511" s="17"/>
      <c r="AE511" s="17">
        <v>1021734</v>
      </c>
      <c r="AF511" s="21" t="s">
        <v>2072</v>
      </c>
      <c r="AG511" s="17" t="s">
        <v>2961</v>
      </c>
      <c r="AH511" s="21" t="str">
        <f>VLOOKUP(AE511,'[2]updated master EPCG'!$AD$3032:$AO$3978,10,0)</f>
        <v>18.02.2017</v>
      </c>
      <c r="AI511" s="33"/>
      <c r="AJ511" s="34"/>
      <c r="AK511" s="35"/>
      <c r="AL511" s="24" t="s">
        <v>1302</v>
      </c>
    </row>
    <row r="512" spans="1:38" s="16" customFormat="1" x14ac:dyDescent="0.25">
      <c r="A512" s="17">
        <v>509</v>
      </c>
      <c r="B512" s="17" t="s">
        <v>38</v>
      </c>
      <c r="C512" s="17" t="s">
        <v>39</v>
      </c>
      <c r="D512" s="18" t="s">
        <v>2079</v>
      </c>
      <c r="E512" s="19">
        <v>42627</v>
      </c>
      <c r="F512" s="19" t="s">
        <v>2004</v>
      </c>
      <c r="G512" s="20">
        <v>9103750432</v>
      </c>
      <c r="H512" s="19">
        <v>42632</v>
      </c>
      <c r="I512" s="19" t="s">
        <v>59</v>
      </c>
      <c r="J512" s="21" t="s">
        <v>44</v>
      </c>
      <c r="K512" s="21" t="s">
        <v>45</v>
      </c>
      <c r="L512" s="22" t="s">
        <v>1185</v>
      </c>
      <c r="M512" s="22" t="s">
        <v>1186</v>
      </c>
      <c r="N512" s="22" t="s">
        <v>130</v>
      </c>
      <c r="O512" s="23" t="s">
        <v>63</v>
      </c>
      <c r="P512" s="24" t="s">
        <v>1272</v>
      </c>
      <c r="Q512" s="25" t="s">
        <v>1273</v>
      </c>
      <c r="R512" s="27">
        <v>15</v>
      </c>
      <c r="S512" s="23" t="s">
        <v>51</v>
      </c>
      <c r="T512" s="23" t="s">
        <v>52</v>
      </c>
      <c r="U512" s="17">
        <v>0</v>
      </c>
      <c r="V512" s="28">
        <f>(5*1382+10*1370)</f>
        <v>20610</v>
      </c>
      <c r="W512" s="17">
        <v>6.8</v>
      </c>
      <c r="X512" s="17">
        <v>410</v>
      </c>
      <c r="Y512" s="17">
        <v>0</v>
      </c>
      <c r="Z512" s="29">
        <v>0</v>
      </c>
      <c r="AA512" s="17" t="s">
        <v>175</v>
      </c>
      <c r="AB512" s="30">
        <f t="shared" si="47"/>
        <v>20193.2</v>
      </c>
      <c r="AC512" s="31">
        <v>66.2</v>
      </c>
      <c r="AD512" s="17"/>
      <c r="AE512" s="17">
        <v>1039250</v>
      </c>
      <c r="AF512" s="21">
        <v>42627</v>
      </c>
      <c r="AG512" s="17" t="s">
        <v>2962</v>
      </c>
      <c r="AH512" s="21" t="str">
        <f>VLOOKUP(AE512,'[2]updated master EPCG'!$AD$3032:$AO$3978,10,0)</f>
        <v>18.02.2017</v>
      </c>
      <c r="AI512" s="33"/>
      <c r="AJ512" s="34"/>
      <c r="AK512" s="35"/>
      <c r="AL512" s="24" t="s">
        <v>211</v>
      </c>
    </row>
    <row r="513" spans="1:38" s="16" customFormat="1" ht="25.5" x14ac:dyDescent="0.25">
      <c r="A513" s="17">
        <v>510</v>
      </c>
      <c r="B513" s="17" t="s">
        <v>38</v>
      </c>
      <c r="C513" s="17" t="s">
        <v>39</v>
      </c>
      <c r="D513" s="18" t="s">
        <v>2080</v>
      </c>
      <c r="E513" s="19">
        <v>42627</v>
      </c>
      <c r="F513" s="19" t="s">
        <v>2004</v>
      </c>
      <c r="G513" s="20" t="s">
        <v>2081</v>
      </c>
      <c r="H513" s="19"/>
      <c r="I513" s="19" t="s">
        <v>59</v>
      </c>
      <c r="J513" s="21" t="s">
        <v>44</v>
      </c>
      <c r="K513" s="21" t="s">
        <v>45</v>
      </c>
      <c r="L513" s="22" t="s">
        <v>888</v>
      </c>
      <c r="M513" s="22" t="s">
        <v>2082</v>
      </c>
      <c r="N513" s="22" t="s">
        <v>1973</v>
      </c>
      <c r="O513" s="23" t="s">
        <v>49</v>
      </c>
      <c r="P513" s="103" t="s">
        <v>483</v>
      </c>
      <c r="Q513" s="25">
        <v>29051700</v>
      </c>
      <c r="R513" s="27">
        <v>12</v>
      </c>
      <c r="S513" s="23" t="s">
        <v>51</v>
      </c>
      <c r="T513" s="23" t="s">
        <v>52</v>
      </c>
      <c r="U513" s="17">
        <v>1415</v>
      </c>
      <c r="V513" s="28">
        <f t="shared" ref="V513:V515" si="48">R513*U513</f>
        <v>16980</v>
      </c>
      <c r="W513" s="17">
        <v>0</v>
      </c>
      <c r="X513" s="17">
        <v>900</v>
      </c>
      <c r="Y513" s="17">
        <v>0</v>
      </c>
      <c r="Z513" s="29">
        <v>0</v>
      </c>
      <c r="AA513" s="17" t="s">
        <v>175</v>
      </c>
      <c r="AB513" s="30">
        <f t="shared" si="47"/>
        <v>16080</v>
      </c>
      <c r="AC513" s="31">
        <v>66.2</v>
      </c>
      <c r="AD513" s="17"/>
      <c r="AE513" s="17">
        <v>1039232</v>
      </c>
      <c r="AF513" s="21" t="s">
        <v>2083</v>
      </c>
      <c r="AG513" s="17" t="s">
        <v>2986</v>
      </c>
      <c r="AH513" s="21">
        <f>VLOOKUP(AE513,'[2]updated master EPCG'!$AD$3032:$AO$3978,10,0)</f>
        <v>42800</v>
      </c>
      <c r="AI513" s="33"/>
      <c r="AJ513" s="34"/>
      <c r="AK513" s="35"/>
      <c r="AL513" s="24" t="s">
        <v>1302</v>
      </c>
    </row>
    <row r="514" spans="1:38" s="16" customFormat="1" x14ac:dyDescent="0.25">
      <c r="A514" s="17">
        <v>510</v>
      </c>
      <c r="B514" s="17" t="s">
        <v>38</v>
      </c>
      <c r="C514" s="17" t="s">
        <v>39</v>
      </c>
      <c r="D514" s="18" t="s">
        <v>2084</v>
      </c>
      <c r="E514" s="19">
        <v>42627</v>
      </c>
      <c r="F514" s="19" t="s">
        <v>2004</v>
      </c>
      <c r="G514" s="20">
        <v>9106750006</v>
      </c>
      <c r="H514" s="19"/>
      <c r="I514" s="19" t="s">
        <v>59</v>
      </c>
      <c r="J514" s="21" t="s">
        <v>1566</v>
      </c>
      <c r="K514" s="21" t="s">
        <v>1567</v>
      </c>
      <c r="L514" s="22" t="s">
        <v>1992</v>
      </c>
      <c r="M514" s="22" t="s">
        <v>178</v>
      </c>
      <c r="N514" s="22" t="s">
        <v>88</v>
      </c>
      <c r="O514" s="23" t="s">
        <v>49</v>
      </c>
      <c r="P514" s="103" t="s">
        <v>1993</v>
      </c>
      <c r="Q514" s="25">
        <v>34021300</v>
      </c>
      <c r="R514" s="27">
        <v>39.6</v>
      </c>
      <c r="S514" s="23" t="s">
        <v>51</v>
      </c>
      <c r="T514" s="23" t="s">
        <v>179</v>
      </c>
      <c r="U514" s="17">
        <v>132300</v>
      </c>
      <c r="V514" s="28">
        <f t="shared" si="48"/>
        <v>5239080</v>
      </c>
      <c r="W514" s="17">
        <v>0</v>
      </c>
      <c r="X514" s="17">
        <v>49650</v>
      </c>
      <c r="Y514" s="17">
        <v>0</v>
      </c>
      <c r="Z514" s="29">
        <v>118800</v>
      </c>
      <c r="AA514" s="17" t="s">
        <v>175</v>
      </c>
      <c r="AB514" s="30">
        <f t="shared" si="47"/>
        <v>5189430</v>
      </c>
      <c r="AC514" s="31">
        <v>1</v>
      </c>
      <c r="AD514" s="17"/>
      <c r="AE514" s="112">
        <v>1042019</v>
      </c>
      <c r="AF514" s="113">
        <v>42627</v>
      </c>
      <c r="AG514" s="114" t="s">
        <v>2085</v>
      </c>
      <c r="AH514" s="115">
        <v>42670</v>
      </c>
      <c r="AI514" s="115" t="s">
        <v>2086</v>
      </c>
      <c r="AJ514" s="34">
        <v>5227890.88</v>
      </c>
      <c r="AK514" s="57">
        <v>42669</v>
      </c>
      <c r="AL514" s="24"/>
    </row>
    <row r="515" spans="1:38" s="16" customFormat="1" ht="51" x14ac:dyDescent="0.25">
      <c r="A515" s="17">
        <v>511</v>
      </c>
      <c r="B515" s="17" t="s">
        <v>38</v>
      </c>
      <c r="C515" s="17" t="s">
        <v>39</v>
      </c>
      <c r="D515" s="18" t="s">
        <v>2087</v>
      </c>
      <c r="E515" s="19">
        <v>42627</v>
      </c>
      <c r="F515" s="19" t="s">
        <v>2004</v>
      </c>
      <c r="G515" s="20">
        <v>9103750433</v>
      </c>
      <c r="H515" s="19"/>
      <c r="I515" s="19" t="s">
        <v>59</v>
      </c>
      <c r="J515" s="21" t="s">
        <v>44</v>
      </c>
      <c r="K515" s="21" t="s">
        <v>45</v>
      </c>
      <c r="L515" s="22" t="s">
        <v>2088</v>
      </c>
      <c r="M515" s="22" t="s">
        <v>69</v>
      </c>
      <c r="N515" s="22" t="s">
        <v>88</v>
      </c>
      <c r="O515" s="23" t="s">
        <v>63</v>
      </c>
      <c r="P515" s="103" t="s">
        <v>2089</v>
      </c>
      <c r="Q515" s="25" t="s">
        <v>2090</v>
      </c>
      <c r="R515" s="27">
        <v>12</v>
      </c>
      <c r="S515" s="23" t="s">
        <v>51</v>
      </c>
      <c r="T515" s="23" t="s">
        <v>52</v>
      </c>
      <c r="U515" s="17">
        <v>1425</v>
      </c>
      <c r="V515" s="28">
        <f t="shared" si="48"/>
        <v>17100</v>
      </c>
      <c r="W515" s="17">
        <v>5.64</v>
      </c>
      <c r="X515" s="17">
        <v>60</v>
      </c>
      <c r="Y515" s="17">
        <v>0</v>
      </c>
      <c r="Z515" s="29">
        <v>0</v>
      </c>
      <c r="AA515" s="17" t="s">
        <v>175</v>
      </c>
      <c r="AB515" s="30">
        <f t="shared" si="47"/>
        <v>17034.36</v>
      </c>
      <c r="AC515" s="31">
        <v>66.2</v>
      </c>
      <c r="AD515" s="17"/>
      <c r="AE515" s="17">
        <v>1043408</v>
      </c>
      <c r="AF515" s="21" t="s">
        <v>2083</v>
      </c>
      <c r="AG515" s="17" t="s">
        <v>2091</v>
      </c>
      <c r="AH515" s="21">
        <v>42653</v>
      </c>
      <c r="AI515" s="33" t="s">
        <v>2092</v>
      </c>
      <c r="AJ515" s="34">
        <v>16910</v>
      </c>
      <c r="AK515" s="35">
        <v>42650</v>
      </c>
      <c r="AL515" s="24" t="s">
        <v>56</v>
      </c>
    </row>
    <row r="516" spans="1:38" s="16" customFormat="1" x14ac:dyDescent="0.25">
      <c r="A516" s="17">
        <v>512</v>
      </c>
      <c r="B516" s="17" t="s">
        <v>38</v>
      </c>
      <c r="C516" s="17" t="s">
        <v>39</v>
      </c>
      <c r="D516" s="18" t="s">
        <v>2093</v>
      </c>
      <c r="E516" s="19">
        <v>42628</v>
      </c>
      <c r="F516" s="19" t="s">
        <v>2004</v>
      </c>
      <c r="G516" s="20" t="s">
        <v>2081</v>
      </c>
      <c r="H516" s="19"/>
      <c r="I516" s="19" t="s">
        <v>59</v>
      </c>
      <c r="J516" s="21" t="s">
        <v>44</v>
      </c>
      <c r="K516" s="21" t="s">
        <v>45</v>
      </c>
      <c r="L516" s="22" t="s">
        <v>888</v>
      </c>
      <c r="M516" s="22" t="s">
        <v>2082</v>
      </c>
      <c r="N516" s="22" t="s">
        <v>1973</v>
      </c>
      <c r="O516" s="23" t="s">
        <v>49</v>
      </c>
      <c r="P516" s="24" t="s">
        <v>2094</v>
      </c>
      <c r="Q516" s="25">
        <v>34049090</v>
      </c>
      <c r="R516" s="27">
        <v>12</v>
      </c>
      <c r="S516" s="23" t="s">
        <v>51</v>
      </c>
      <c r="T516" s="23" t="s">
        <v>52</v>
      </c>
      <c r="U516" s="17">
        <v>2070</v>
      </c>
      <c r="V516" s="28">
        <f t="shared" si="46"/>
        <v>24840</v>
      </c>
      <c r="W516" s="17">
        <v>0</v>
      </c>
      <c r="X516" s="17">
        <v>900</v>
      </c>
      <c r="Y516" s="17">
        <v>0</v>
      </c>
      <c r="Z516" s="29">
        <v>0</v>
      </c>
      <c r="AA516" s="17" t="s">
        <v>175</v>
      </c>
      <c r="AB516" s="30">
        <f t="shared" si="47"/>
        <v>23940</v>
      </c>
      <c r="AC516" s="31">
        <v>66.2</v>
      </c>
      <c r="AD516" s="17"/>
      <c r="AE516" s="17">
        <v>1048065</v>
      </c>
      <c r="AF516" s="21" t="s">
        <v>2083</v>
      </c>
      <c r="AG516" s="17" t="s">
        <v>2987</v>
      </c>
      <c r="AH516" s="21">
        <f>VLOOKUP(AE516,'[2]updated master EPCG'!$AD$3032:$AO$3978,10,0)</f>
        <v>42800</v>
      </c>
      <c r="AI516" s="33"/>
      <c r="AJ516" s="34"/>
      <c r="AK516" s="35"/>
      <c r="AL516" s="24" t="s">
        <v>1302</v>
      </c>
    </row>
    <row r="517" spans="1:38" s="16" customFormat="1" x14ac:dyDescent="0.25">
      <c r="A517" s="17">
        <v>513</v>
      </c>
      <c r="B517" s="17" t="s">
        <v>38</v>
      </c>
      <c r="C517" s="17" t="s">
        <v>39</v>
      </c>
      <c r="D517" s="18" t="s">
        <v>2095</v>
      </c>
      <c r="E517" s="18">
        <v>42628</v>
      </c>
      <c r="F517" s="19" t="s">
        <v>2004</v>
      </c>
      <c r="G517" s="20" t="s">
        <v>147</v>
      </c>
      <c r="H517" s="19"/>
      <c r="I517" s="19" t="s">
        <v>59</v>
      </c>
      <c r="J517" s="21" t="s">
        <v>44</v>
      </c>
      <c r="K517" s="21" t="s">
        <v>45</v>
      </c>
      <c r="L517" s="22"/>
      <c r="M517" s="22"/>
      <c r="N517" s="22"/>
      <c r="O517" s="23"/>
      <c r="P517" s="24"/>
      <c r="Q517" s="25"/>
      <c r="R517" s="27"/>
      <c r="S517" s="23"/>
      <c r="T517" s="23"/>
      <c r="U517" s="17"/>
      <c r="V517" s="28">
        <f t="shared" si="46"/>
        <v>0</v>
      </c>
      <c r="W517" s="17"/>
      <c r="X517" s="17"/>
      <c r="Y517" s="17"/>
      <c r="Z517" s="29"/>
      <c r="AA517" s="17" t="s">
        <v>53</v>
      </c>
      <c r="AB517" s="30">
        <f t="shared" si="47"/>
        <v>0</v>
      </c>
      <c r="AC517" s="31">
        <v>66.2</v>
      </c>
      <c r="AD517" s="17"/>
      <c r="AE517" s="17" t="s">
        <v>147</v>
      </c>
      <c r="AF517" s="21"/>
      <c r="AG517" s="17" t="s">
        <v>147</v>
      </c>
      <c r="AH517" s="21"/>
      <c r="AI517" s="33"/>
      <c r="AJ517" s="34"/>
      <c r="AK517" s="35"/>
      <c r="AL517" s="24" t="s">
        <v>1302</v>
      </c>
    </row>
    <row r="518" spans="1:38" s="16" customFormat="1" x14ac:dyDescent="0.25">
      <c r="A518" s="17">
        <v>514</v>
      </c>
      <c r="B518" s="17" t="s">
        <v>38</v>
      </c>
      <c r="C518" s="17" t="s">
        <v>39</v>
      </c>
      <c r="D518" s="18" t="s">
        <v>2096</v>
      </c>
      <c r="E518" s="19">
        <v>42628</v>
      </c>
      <c r="F518" s="19" t="s">
        <v>2004</v>
      </c>
      <c r="G518" s="20">
        <v>9103750436</v>
      </c>
      <c r="H518" s="19"/>
      <c r="I518" s="19" t="s">
        <v>59</v>
      </c>
      <c r="J518" s="21" t="s">
        <v>44</v>
      </c>
      <c r="K518" s="21" t="s">
        <v>45</v>
      </c>
      <c r="L518" s="22" t="s">
        <v>1549</v>
      </c>
      <c r="M518" s="22" t="s">
        <v>121</v>
      </c>
      <c r="N518" s="22" t="s">
        <v>2032</v>
      </c>
      <c r="O518" s="23" t="s">
        <v>49</v>
      </c>
      <c r="P518" s="24" t="s">
        <v>483</v>
      </c>
      <c r="Q518" s="25">
        <v>29051700</v>
      </c>
      <c r="R518" s="27">
        <v>52</v>
      </c>
      <c r="S518" s="23" t="s">
        <v>51</v>
      </c>
      <c r="T518" s="23" t="s">
        <v>52</v>
      </c>
      <c r="U518" s="17">
        <v>1260</v>
      </c>
      <c r="V518" s="28">
        <f t="shared" si="46"/>
        <v>65520</v>
      </c>
      <c r="W518" s="17">
        <v>0</v>
      </c>
      <c r="X518" s="17">
        <v>2700</v>
      </c>
      <c r="Y518" s="17">
        <v>0</v>
      </c>
      <c r="Z518" s="29">
        <v>0</v>
      </c>
      <c r="AA518" s="17" t="s">
        <v>53</v>
      </c>
      <c r="AB518" s="30">
        <f t="shared" si="47"/>
        <v>62820</v>
      </c>
      <c r="AC518" s="31">
        <v>66.2</v>
      </c>
      <c r="AD518" s="17"/>
      <c r="AE518" s="17">
        <v>1048070</v>
      </c>
      <c r="AF518" s="21" t="s">
        <v>2083</v>
      </c>
      <c r="AG518" s="17" t="s">
        <v>2966</v>
      </c>
      <c r="AH518" s="21" t="str">
        <f>VLOOKUP(AE518,'[2]updated master EPCG'!$AD$3032:$AO$3978,10,0)</f>
        <v>18.02.2017</v>
      </c>
      <c r="AI518" s="33"/>
      <c r="AJ518" s="34"/>
      <c r="AK518" s="35"/>
      <c r="AL518" s="24" t="s">
        <v>1302</v>
      </c>
    </row>
    <row r="519" spans="1:38" s="16" customFormat="1" ht="51" x14ac:dyDescent="0.25">
      <c r="A519" s="17">
        <v>515</v>
      </c>
      <c r="B519" s="17" t="s">
        <v>38</v>
      </c>
      <c r="C519" s="17" t="s">
        <v>39</v>
      </c>
      <c r="D519" s="18" t="s">
        <v>2097</v>
      </c>
      <c r="E519" s="19">
        <v>42628</v>
      </c>
      <c r="F519" s="19" t="s">
        <v>2004</v>
      </c>
      <c r="G519" s="20">
        <v>9103750440</v>
      </c>
      <c r="H519" s="19"/>
      <c r="I519" s="19" t="s">
        <v>59</v>
      </c>
      <c r="J519" s="21" t="s">
        <v>44</v>
      </c>
      <c r="K519" s="21" t="s">
        <v>45</v>
      </c>
      <c r="L519" s="22" t="s">
        <v>607</v>
      </c>
      <c r="M519" s="22" t="s">
        <v>515</v>
      </c>
      <c r="N519" s="22" t="s">
        <v>1973</v>
      </c>
      <c r="O519" s="23" t="s">
        <v>63</v>
      </c>
      <c r="P519" s="103" t="s">
        <v>2098</v>
      </c>
      <c r="Q519" s="25">
        <v>29051700</v>
      </c>
      <c r="R519" s="27">
        <v>0.97499999999999998</v>
      </c>
      <c r="S519" s="23" t="s">
        <v>51</v>
      </c>
      <c r="T519" s="23" t="s">
        <v>52</v>
      </c>
      <c r="U519" s="17">
        <v>0</v>
      </c>
      <c r="V519" s="28">
        <f>(0.4*1700+0.575*2000)</f>
        <v>1830</v>
      </c>
      <c r="W519" s="17">
        <v>0.6</v>
      </c>
      <c r="X519" s="17">
        <v>50</v>
      </c>
      <c r="Y519" s="17">
        <v>0</v>
      </c>
      <c r="Z519" s="29">
        <v>0</v>
      </c>
      <c r="AA519" s="17" t="s">
        <v>175</v>
      </c>
      <c r="AB519" s="30">
        <f t="shared" si="47"/>
        <v>1779.4</v>
      </c>
      <c r="AC519" s="31">
        <v>66.2</v>
      </c>
      <c r="AD519" s="17"/>
      <c r="AE519" s="17">
        <v>1063719</v>
      </c>
      <c r="AF519" s="21" t="s">
        <v>2099</v>
      </c>
      <c r="AG519" s="17"/>
      <c r="AH519" s="21"/>
      <c r="AI519" s="33"/>
      <c r="AJ519" s="34"/>
      <c r="AK519" s="35"/>
      <c r="AL519" s="24" t="s">
        <v>1302</v>
      </c>
    </row>
    <row r="520" spans="1:38" s="16" customFormat="1" x14ac:dyDescent="0.25">
      <c r="A520" s="17">
        <v>516</v>
      </c>
      <c r="B520" s="17" t="s">
        <v>38</v>
      </c>
      <c r="C520" s="17" t="s">
        <v>39</v>
      </c>
      <c r="D520" s="18" t="s">
        <v>2100</v>
      </c>
      <c r="E520" s="19">
        <v>42628</v>
      </c>
      <c r="F520" s="19" t="s">
        <v>2004</v>
      </c>
      <c r="G520" s="20">
        <v>9103750437</v>
      </c>
      <c r="H520" s="19"/>
      <c r="I520" s="19" t="s">
        <v>59</v>
      </c>
      <c r="J520" s="21" t="s">
        <v>44</v>
      </c>
      <c r="K520" s="21" t="s">
        <v>45</v>
      </c>
      <c r="L520" s="22" t="s">
        <v>2101</v>
      </c>
      <c r="M520" s="22" t="s">
        <v>1085</v>
      </c>
      <c r="N520" s="22" t="s">
        <v>197</v>
      </c>
      <c r="O520" s="23" t="s">
        <v>49</v>
      </c>
      <c r="P520" s="24" t="s">
        <v>1130</v>
      </c>
      <c r="Q520" s="25" t="s">
        <v>405</v>
      </c>
      <c r="R520" s="27">
        <v>32</v>
      </c>
      <c r="S520" s="23" t="s">
        <v>51</v>
      </c>
      <c r="T520" s="23" t="s">
        <v>52</v>
      </c>
      <c r="U520" s="17">
        <v>0</v>
      </c>
      <c r="V520" s="28">
        <f>(16*1415+16*1550)</f>
        <v>47440</v>
      </c>
      <c r="W520" s="17">
        <v>0</v>
      </c>
      <c r="X520" s="17">
        <v>1900</v>
      </c>
      <c r="Y520" s="17">
        <v>0</v>
      </c>
      <c r="Z520" s="29">
        <v>0</v>
      </c>
      <c r="AA520" s="17" t="s">
        <v>53</v>
      </c>
      <c r="AB520" s="30">
        <f t="shared" si="47"/>
        <v>45540</v>
      </c>
      <c r="AC520" s="31">
        <v>66.2</v>
      </c>
      <c r="AD520" s="17"/>
      <c r="AE520" s="17">
        <v>1064445</v>
      </c>
      <c r="AF520" s="21" t="s">
        <v>2099</v>
      </c>
      <c r="AG520" s="17" t="s">
        <v>2937</v>
      </c>
      <c r="AH520" s="21">
        <f>VLOOKUP(AE520,'[2]updated master EPCG'!$AD$3032:$AO$3978,10,0)</f>
        <v>42783</v>
      </c>
      <c r="AI520" s="33"/>
      <c r="AJ520" s="34"/>
      <c r="AK520" s="35"/>
      <c r="AL520" s="24" t="s">
        <v>1302</v>
      </c>
    </row>
    <row r="521" spans="1:38" s="16" customFormat="1" ht="25.5" x14ac:dyDescent="0.25">
      <c r="A521" s="17">
        <v>517</v>
      </c>
      <c r="B521" s="17" t="s">
        <v>38</v>
      </c>
      <c r="C521" s="17" t="s">
        <v>39</v>
      </c>
      <c r="D521" s="18" t="s">
        <v>2102</v>
      </c>
      <c r="E521" s="19">
        <v>42628</v>
      </c>
      <c r="F521" s="19" t="s">
        <v>2004</v>
      </c>
      <c r="G521" s="20">
        <v>9103750441</v>
      </c>
      <c r="H521" s="19"/>
      <c r="I521" s="19" t="s">
        <v>59</v>
      </c>
      <c r="J521" s="21" t="s">
        <v>44</v>
      </c>
      <c r="K521" s="21" t="s">
        <v>45</v>
      </c>
      <c r="L521" s="22" t="s">
        <v>60</v>
      </c>
      <c r="M521" s="22" t="s">
        <v>61</v>
      </c>
      <c r="N521" s="22" t="s">
        <v>62</v>
      </c>
      <c r="O521" s="23" t="s">
        <v>63</v>
      </c>
      <c r="P521" s="103" t="s">
        <v>2103</v>
      </c>
      <c r="Q521" s="25">
        <v>29051700</v>
      </c>
      <c r="R521" s="27">
        <v>39.69</v>
      </c>
      <c r="S521" s="23" t="s">
        <v>51</v>
      </c>
      <c r="T521" s="23" t="s">
        <v>52</v>
      </c>
      <c r="U521" s="17">
        <v>1543</v>
      </c>
      <c r="V521" s="28">
        <f t="shared" si="46"/>
        <v>61241.67</v>
      </c>
      <c r="W521" s="17">
        <v>20.21</v>
      </c>
      <c r="X521" s="17">
        <v>2900</v>
      </c>
      <c r="Y521" s="17">
        <v>0</v>
      </c>
      <c r="Z521" s="29">
        <v>0</v>
      </c>
      <c r="AA521" s="17" t="s">
        <v>53</v>
      </c>
      <c r="AB521" s="30">
        <f t="shared" si="47"/>
        <v>58321.46</v>
      </c>
      <c r="AC521" s="31">
        <v>66.2</v>
      </c>
      <c r="AD521" s="17"/>
      <c r="AE521" s="17">
        <v>1064437</v>
      </c>
      <c r="AF521" s="21" t="s">
        <v>2099</v>
      </c>
      <c r="AG521" s="17" t="s">
        <v>2963</v>
      </c>
      <c r="AH521" s="21" t="str">
        <f>VLOOKUP(AE521,'[2]updated master EPCG'!$AD$3032:$AO$3978,10,0)</f>
        <v>18.02.2017</v>
      </c>
      <c r="AI521" s="33"/>
      <c r="AJ521" s="34"/>
      <c r="AK521" s="35"/>
      <c r="AL521" s="24" t="s">
        <v>1302</v>
      </c>
    </row>
    <row r="522" spans="1:38" s="16" customFormat="1" ht="25.5" x14ac:dyDescent="0.25">
      <c r="A522" s="17">
        <v>518</v>
      </c>
      <c r="B522" s="17" t="s">
        <v>38</v>
      </c>
      <c r="C522" s="17" t="s">
        <v>39</v>
      </c>
      <c r="D522" s="18" t="s">
        <v>2104</v>
      </c>
      <c r="E522" s="19">
        <v>42628</v>
      </c>
      <c r="F522" s="19" t="s">
        <v>2004</v>
      </c>
      <c r="G522" s="20" t="s">
        <v>2105</v>
      </c>
      <c r="H522" s="19"/>
      <c r="I522" s="19" t="s">
        <v>59</v>
      </c>
      <c r="J522" s="21" t="s">
        <v>44</v>
      </c>
      <c r="K522" s="21" t="s">
        <v>45</v>
      </c>
      <c r="L522" s="22" t="s">
        <v>1549</v>
      </c>
      <c r="M522" s="22" t="s">
        <v>121</v>
      </c>
      <c r="N522" s="22" t="s">
        <v>2032</v>
      </c>
      <c r="O522" s="23" t="s">
        <v>49</v>
      </c>
      <c r="P522" s="103" t="s">
        <v>918</v>
      </c>
      <c r="Q522" s="25">
        <v>38237090</v>
      </c>
      <c r="R522" s="27">
        <v>26</v>
      </c>
      <c r="S522" s="23" t="s">
        <v>51</v>
      </c>
      <c r="T522" s="23" t="s">
        <v>52</v>
      </c>
      <c r="U522" s="17">
        <v>1250</v>
      </c>
      <c r="V522" s="28">
        <f t="shared" si="46"/>
        <v>32500</v>
      </c>
      <c r="W522" s="17">
        <v>0</v>
      </c>
      <c r="X522" s="17">
        <v>1400</v>
      </c>
      <c r="Y522" s="17">
        <v>0</v>
      </c>
      <c r="Z522" s="29">
        <v>0</v>
      </c>
      <c r="AA522" s="17" t="s">
        <v>53</v>
      </c>
      <c r="AB522" s="30">
        <f t="shared" si="47"/>
        <v>31100</v>
      </c>
      <c r="AC522" s="31">
        <v>66.2</v>
      </c>
      <c r="AD522" s="17"/>
      <c r="AE522" s="17">
        <v>1072138</v>
      </c>
      <c r="AF522" s="21" t="s">
        <v>2106</v>
      </c>
      <c r="AG522" s="17" t="s">
        <v>2992</v>
      </c>
      <c r="AH522" s="21">
        <f>VLOOKUP(AE522,'[2]updated master EPCG'!$AD$3032:$AO$3978,10,0)</f>
        <v>42800</v>
      </c>
      <c r="AI522" s="33"/>
      <c r="AJ522" s="34"/>
      <c r="AK522" s="35"/>
      <c r="AL522" s="24" t="s">
        <v>211</v>
      </c>
    </row>
    <row r="523" spans="1:38" s="16" customFormat="1" ht="25.5" x14ac:dyDescent="0.25">
      <c r="A523" s="17">
        <v>519</v>
      </c>
      <c r="B523" s="17" t="s">
        <v>38</v>
      </c>
      <c r="C523" s="17" t="s">
        <v>39</v>
      </c>
      <c r="D523" s="18" t="s">
        <v>2107</v>
      </c>
      <c r="E523" s="19">
        <v>42629</v>
      </c>
      <c r="F523" s="19" t="s">
        <v>2004</v>
      </c>
      <c r="G523" s="20" t="s">
        <v>2105</v>
      </c>
      <c r="H523" s="19"/>
      <c r="I523" s="19" t="s">
        <v>59</v>
      </c>
      <c r="J523" s="21" t="s">
        <v>44</v>
      </c>
      <c r="K523" s="21" t="s">
        <v>45</v>
      </c>
      <c r="L523" s="22" t="s">
        <v>1549</v>
      </c>
      <c r="M523" s="22" t="s">
        <v>121</v>
      </c>
      <c r="N523" s="22" t="s">
        <v>48</v>
      </c>
      <c r="O523" s="23" t="s">
        <v>49</v>
      </c>
      <c r="P523" s="103" t="s">
        <v>918</v>
      </c>
      <c r="Q523" s="25">
        <v>38237090</v>
      </c>
      <c r="R523" s="27">
        <v>26</v>
      </c>
      <c r="S523" s="23" t="s">
        <v>51</v>
      </c>
      <c r="T523" s="23" t="s">
        <v>52</v>
      </c>
      <c r="U523" s="17">
        <v>1250</v>
      </c>
      <c r="V523" s="28">
        <f t="shared" si="46"/>
        <v>32500</v>
      </c>
      <c r="W523" s="17">
        <v>0</v>
      </c>
      <c r="X523" s="17">
        <v>1400</v>
      </c>
      <c r="Y523" s="17">
        <v>0</v>
      </c>
      <c r="Z523" s="29">
        <v>0</v>
      </c>
      <c r="AA523" s="17" t="s">
        <v>53</v>
      </c>
      <c r="AB523" s="30">
        <f t="shared" si="47"/>
        <v>31100</v>
      </c>
      <c r="AC523" s="31">
        <v>66.05</v>
      </c>
      <c r="AD523" s="17"/>
      <c r="AE523" s="17">
        <v>1077627</v>
      </c>
      <c r="AF523" s="21" t="s">
        <v>2106</v>
      </c>
      <c r="AG523" s="17" t="s">
        <v>2993</v>
      </c>
      <c r="AH523" s="21">
        <f>VLOOKUP(AE523,'[2]updated master EPCG'!$AD$3032:$AO$3978,10,0)</f>
        <v>42800</v>
      </c>
      <c r="AI523" s="33"/>
      <c r="AJ523" s="34"/>
      <c r="AK523" s="35"/>
      <c r="AL523" s="24" t="s">
        <v>211</v>
      </c>
    </row>
    <row r="524" spans="1:38" s="16" customFormat="1" x14ac:dyDescent="0.25">
      <c r="A524" s="17">
        <v>520</v>
      </c>
      <c r="B524" s="17" t="s">
        <v>38</v>
      </c>
      <c r="C524" s="17" t="s">
        <v>39</v>
      </c>
      <c r="D524" s="18" t="s">
        <v>2108</v>
      </c>
      <c r="E524" s="19">
        <v>42629</v>
      </c>
      <c r="F524" s="19" t="s">
        <v>2004</v>
      </c>
      <c r="G524" s="20">
        <v>9103750442</v>
      </c>
      <c r="H524" s="19"/>
      <c r="I524" s="19" t="s">
        <v>59</v>
      </c>
      <c r="J524" s="21" t="s">
        <v>44</v>
      </c>
      <c r="K524" s="21" t="s">
        <v>45</v>
      </c>
      <c r="L524" s="22" t="s">
        <v>2109</v>
      </c>
      <c r="M524" s="22" t="s">
        <v>993</v>
      </c>
      <c r="N524" s="22" t="s">
        <v>197</v>
      </c>
      <c r="O524" s="23" t="s">
        <v>63</v>
      </c>
      <c r="P524" s="24" t="s">
        <v>2110</v>
      </c>
      <c r="Q524" s="25">
        <v>38237090</v>
      </c>
      <c r="R524" s="27">
        <v>16</v>
      </c>
      <c r="S524" s="23" t="s">
        <v>51</v>
      </c>
      <c r="T524" s="23" t="s">
        <v>52</v>
      </c>
      <c r="U524" s="17">
        <v>0</v>
      </c>
      <c r="V524" s="28">
        <f>(4*1350+12*1410)</f>
        <v>22320</v>
      </c>
      <c r="W524" s="17">
        <v>7.37</v>
      </c>
      <c r="X524" s="17">
        <v>750</v>
      </c>
      <c r="Y524" s="17">
        <v>0</v>
      </c>
      <c r="Z524" s="29">
        <v>0</v>
      </c>
      <c r="AA524" s="17"/>
      <c r="AB524" s="30">
        <f t="shared" si="47"/>
        <v>21562.63</v>
      </c>
      <c r="AC524" s="31">
        <v>66.05</v>
      </c>
      <c r="AD524" s="17"/>
      <c r="AE524" s="17">
        <v>1085697</v>
      </c>
      <c r="AF524" s="21" t="s">
        <v>2106</v>
      </c>
      <c r="AG524" s="17" t="s">
        <v>2938</v>
      </c>
      <c r="AH524" s="21">
        <f>VLOOKUP(AE524,'[2]updated master EPCG'!$AD$3032:$AO$3978,10,0)</f>
        <v>42783</v>
      </c>
      <c r="AI524" s="33"/>
      <c r="AJ524" s="34"/>
      <c r="AK524" s="35"/>
      <c r="AL524" s="24" t="s">
        <v>1302</v>
      </c>
    </row>
    <row r="525" spans="1:38" s="16" customFormat="1" x14ac:dyDescent="0.25">
      <c r="A525" s="17">
        <v>521</v>
      </c>
      <c r="B525" s="17" t="s">
        <v>38</v>
      </c>
      <c r="C525" s="17" t="s">
        <v>39</v>
      </c>
      <c r="D525" s="18" t="s">
        <v>2111</v>
      </c>
      <c r="E525" s="19">
        <v>42629</v>
      </c>
      <c r="F525" s="19" t="s">
        <v>2004</v>
      </c>
      <c r="G525" s="20">
        <v>9103750443</v>
      </c>
      <c r="H525" s="19"/>
      <c r="I525" s="19" t="s">
        <v>59</v>
      </c>
      <c r="J525" s="21" t="s">
        <v>44</v>
      </c>
      <c r="K525" s="21" t="s">
        <v>45</v>
      </c>
      <c r="L525" s="22" t="s">
        <v>2112</v>
      </c>
      <c r="M525" s="22" t="s">
        <v>515</v>
      </c>
      <c r="N525" s="22" t="s">
        <v>130</v>
      </c>
      <c r="O525" s="23" t="s">
        <v>63</v>
      </c>
      <c r="P525" s="24" t="s">
        <v>483</v>
      </c>
      <c r="Q525" s="25">
        <v>29051700</v>
      </c>
      <c r="R525" s="27">
        <v>12</v>
      </c>
      <c r="S525" s="23" t="s">
        <v>51</v>
      </c>
      <c r="T525" s="23" t="s">
        <v>52</v>
      </c>
      <c r="U525" s="17">
        <v>1445</v>
      </c>
      <c r="V525" s="28">
        <f t="shared" si="46"/>
        <v>17340</v>
      </c>
      <c r="W525" s="17">
        <v>5.72</v>
      </c>
      <c r="X525" s="17">
        <v>760</v>
      </c>
      <c r="Y525" s="17">
        <v>0</v>
      </c>
      <c r="Z525" s="29">
        <v>420</v>
      </c>
      <c r="AA525" s="17"/>
      <c r="AB525" s="30">
        <f t="shared" si="47"/>
        <v>16574.28</v>
      </c>
      <c r="AC525" s="31">
        <v>66.05</v>
      </c>
      <c r="AD525" s="17"/>
      <c r="AE525" s="17">
        <v>1089180</v>
      </c>
      <c r="AF525" s="21" t="s">
        <v>2106</v>
      </c>
      <c r="AG525" s="17" t="s">
        <v>2967</v>
      </c>
      <c r="AH525" s="21" t="str">
        <f>VLOOKUP(AE525,'[2]updated master EPCG'!$AD$3032:$AO$3978,10,0)</f>
        <v>18.02.2017</v>
      </c>
      <c r="AI525" s="33"/>
      <c r="AJ525" s="34"/>
      <c r="AK525" s="35"/>
      <c r="AL525" s="24" t="s">
        <v>1302</v>
      </c>
    </row>
    <row r="526" spans="1:38" s="16" customFormat="1" ht="25.5" x14ac:dyDescent="0.25">
      <c r="A526" s="17">
        <v>522</v>
      </c>
      <c r="B526" s="17" t="s">
        <v>38</v>
      </c>
      <c r="C526" s="17" t="s">
        <v>39</v>
      </c>
      <c r="D526" s="18" t="s">
        <v>2113</v>
      </c>
      <c r="E526" s="19">
        <v>42629</v>
      </c>
      <c r="F526" s="19" t="s">
        <v>2004</v>
      </c>
      <c r="G526" s="20" t="s">
        <v>2114</v>
      </c>
      <c r="H526" s="19"/>
      <c r="I526" s="19" t="s">
        <v>59</v>
      </c>
      <c r="J526" s="21" t="s">
        <v>44</v>
      </c>
      <c r="K526" s="21" t="s">
        <v>45</v>
      </c>
      <c r="L526" s="22" t="s">
        <v>2115</v>
      </c>
      <c r="M526" s="22" t="s">
        <v>178</v>
      </c>
      <c r="N526" s="22" t="s">
        <v>88</v>
      </c>
      <c r="O526" s="23" t="s">
        <v>49</v>
      </c>
      <c r="P526" s="103" t="s">
        <v>451</v>
      </c>
      <c r="Q526" s="25">
        <v>38237090</v>
      </c>
      <c r="R526" s="27">
        <v>39.07</v>
      </c>
      <c r="S526" s="23" t="s">
        <v>51</v>
      </c>
      <c r="T526" s="23" t="s">
        <v>179</v>
      </c>
      <c r="U526" s="17">
        <v>123950</v>
      </c>
      <c r="V526" s="28">
        <f>U526*R526</f>
        <v>4842726.5</v>
      </c>
      <c r="W526" s="17">
        <v>0</v>
      </c>
      <c r="X526" s="17">
        <v>49537.5</v>
      </c>
      <c r="Y526" s="17">
        <v>0</v>
      </c>
      <c r="Z526" s="29">
        <v>226019.95</v>
      </c>
      <c r="AA526" s="17" t="s">
        <v>2116</v>
      </c>
      <c r="AB526" s="30">
        <f t="shared" si="47"/>
        <v>4793189</v>
      </c>
      <c r="AC526" s="31">
        <v>1</v>
      </c>
      <c r="AD526" s="17"/>
      <c r="AE526" s="17">
        <v>1089173</v>
      </c>
      <c r="AF526" s="21" t="s">
        <v>2106</v>
      </c>
      <c r="AG526" s="17" t="s">
        <v>2117</v>
      </c>
      <c r="AH526" s="21">
        <v>42670</v>
      </c>
      <c r="AI526" s="33" t="s">
        <v>2118</v>
      </c>
      <c r="AJ526" s="34">
        <v>4822124.96</v>
      </c>
      <c r="AK526" s="35">
        <v>42669</v>
      </c>
      <c r="AL526" s="24" t="s">
        <v>56</v>
      </c>
    </row>
    <row r="527" spans="1:38" s="16" customFormat="1" ht="51" x14ac:dyDescent="0.25">
      <c r="A527" s="17">
        <v>523</v>
      </c>
      <c r="B527" s="17" t="s">
        <v>38</v>
      </c>
      <c r="C527" s="17" t="s">
        <v>39</v>
      </c>
      <c r="D527" s="18" t="s">
        <v>2119</v>
      </c>
      <c r="E527" s="19">
        <v>42630</v>
      </c>
      <c r="F527" s="19" t="s">
        <v>2004</v>
      </c>
      <c r="G527" s="20">
        <v>9103750450</v>
      </c>
      <c r="H527" s="19"/>
      <c r="I527" s="19" t="s">
        <v>59</v>
      </c>
      <c r="J527" s="21" t="s">
        <v>44</v>
      </c>
      <c r="K527" s="21" t="s">
        <v>45</v>
      </c>
      <c r="L527" s="22" t="s">
        <v>2120</v>
      </c>
      <c r="M527" s="22" t="s">
        <v>1721</v>
      </c>
      <c r="N527" s="22" t="s">
        <v>130</v>
      </c>
      <c r="O527" s="23" t="s">
        <v>71</v>
      </c>
      <c r="P527" s="103" t="s">
        <v>2121</v>
      </c>
      <c r="Q527" s="25" t="s">
        <v>2122</v>
      </c>
      <c r="R527" s="27">
        <v>12</v>
      </c>
      <c r="S527" s="23" t="s">
        <v>51</v>
      </c>
      <c r="T527" s="23" t="s">
        <v>179</v>
      </c>
      <c r="U527" s="17">
        <v>1370</v>
      </c>
      <c r="V527" s="28">
        <f t="shared" ref="V527:V535" si="49">U527*R527</f>
        <v>16440</v>
      </c>
      <c r="W527" s="17">
        <v>0</v>
      </c>
      <c r="X527" s="17">
        <v>0</v>
      </c>
      <c r="Y527" s="17">
        <v>0</v>
      </c>
      <c r="Z527" s="29">
        <v>0</v>
      </c>
      <c r="AA527" s="17" t="s">
        <v>2116</v>
      </c>
      <c r="AB527" s="30">
        <f t="shared" si="47"/>
        <v>16440</v>
      </c>
      <c r="AC527" s="31">
        <v>1</v>
      </c>
      <c r="AD527" s="17"/>
      <c r="AE527" s="17">
        <v>1103354</v>
      </c>
      <c r="AF527" s="21" t="s">
        <v>2123</v>
      </c>
      <c r="AG527" s="17" t="s">
        <v>2942</v>
      </c>
      <c r="AH527" s="21">
        <f>VLOOKUP(AE527,'[2]updated master EPCG'!$AD$3032:$AO$3978,10,0)</f>
        <v>42783</v>
      </c>
      <c r="AI527" s="33"/>
      <c r="AJ527" s="34"/>
      <c r="AK527" s="35"/>
      <c r="AL527" s="24" t="s">
        <v>1302</v>
      </c>
    </row>
    <row r="528" spans="1:38" s="16" customFormat="1" ht="25.5" x14ac:dyDescent="0.25">
      <c r="A528" s="17">
        <v>524</v>
      </c>
      <c r="B528" s="17" t="s">
        <v>38</v>
      </c>
      <c r="C528" s="17" t="s">
        <v>39</v>
      </c>
      <c r="D528" s="18" t="s">
        <v>2124</v>
      </c>
      <c r="E528" s="19">
        <v>42630</v>
      </c>
      <c r="F528" s="19" t="s">
        <v>2004</v>
      </c>
      <c r="G528" s="20" t="s">
        <v>2114</v>
      </c>
      <c r="H528" s="19"/>
      <c r="I528" s="19" t="s">
        <v>59</v>
      </c>
      <c r="J528" s="21" t="s">
        <v>44</v>
      </c>
      <c r="K528" s="21" t="s">
        <v>45</v>
      </c>
      <c r="L528" s="22" t="s">
        <v>2125</v>
      </c>
      <c r="M528" s="22" t="s">
        <v>178</v>
      </c>
      <c r="N528" s="22" t="s">
        <v>88</v>
      </c>
      <c r="O528" s="23" t="s">
        <v>49</v>
      </c>
      <c r="P528" s="103" t="s">
        <v>1080</v>
      </c>
      <c r="Q528" s="25">
        <v>38237090</v>
      </c>
      <c r="R528" s="27">
        <v>58.74</v>
      </c>
      <c r="S528" s="23" t="s">
        <v>51</v>
      </c>
      <c r="T528" s="23" t="s">
        <v>179</v>
      </c>
      <c r="U528" s="17">
        <v>123950</v>
      </c>
      <c r="V528" s="28">
        <f t="shared" si="49"/>
        <v>7280823</v>
      </c>
      <c r="W528" s="17">
        <v>0</v>
      </c>
      <c r="X528" s="17">
        <v>74306.25</v>
      </c>
      <c r="Y528" s="17">
        <v>0</v>
      </c>
      <c r="Z528" s="29">
        <v>339810.9</v>
      </c>
      <c r="AA528" s="17"/>
      <c r="AB528" s="30">
        <f t="shared" si="47"/>
        <v>7206516.75</v>
      </c>
      <c r="AC528" s="31">
        <v>1</v>
      </c>
      <c r="AD528" s="17"/>
      <c r="AE528" s="17">
        <v>1105962</v>
      </c>
      <c r="AF528" s="21" t="s">
        <v>2123</v>
      </c>
      <c r="AG528" s="17" t="s">
        <v>2126</v>
      </c>
      <c r="AH528" s="21">
        <v>42670</v>
      </c>
      <c r="AI528" s="33" t="s">
        <v>2118</v>
      </c>
      <c r="AJ528" s="34">
        <v>7280823</v>
      </c>
      <c r="AK528" s="35">
        <v>42669</v>
      </c>
      <c r="AL528" s="24" t="s">
        <v>56</v>
      </c>
    </row>
    <row r="529" spans="1:38" s="16" customFormat="1" ht="25.5" x14ac:dyDescent="0.25">
      <c r="A529" s="17">
        <v>525</v>
      </c>
      <c r="B529" s="17" t="s">
        <v>38</v>
      </c>
      <c r="C529" s="17" t="s">
        <v>39</v>
      </c>
      <c r="D529" s="18" t="s">
        <v>2127</v>
      </c>
      <c r="E529" s="19">
        <v>42630</v>
      </c>
      <c r="F529" s="19" t="s">
        <v>2004</v>
      </c>
      <c r="G529" s="20">
        <v>9103750448</v>
      </c>
      <c r="H529" s="19"/>
      <c r="I529" s="19" t="s">
        <v>59</v>
      </c>
      <c r="J529" s="21" t="s">
        <v>44</v>
      </c>
      <c r="K529" s="21" t="s">
        <v>45</v>
      </c>
      <c r="L529" s="22" t="s">
        <v>60</v>
      </c>
      <c r="M529" s="22" t="s">
        <v>61</v>
      </c>
      <c r="N529" s="22" t="s">
        <v>62</v>
      </c>
      <c r="O529" s="23" t="s">
        <v>63</v>
      </c>
      <c r="P529" s="103" t="s">
        <v>587</v>
      </c>
      <c r="Q529" s="25">
        <v>29051700</v>
      </c>
      <c r="R529" s="27">
        <v>19.844999999999999</v>
      </c>
      <c r="S529" s="23" t="s">
        <v>51</v>
      </c>
      <c r="T529" s="23" t="s">
        <v>52</v>
      </c>
      <c r="U529" s="17">
        <v>1502</v>
      </c>
      <c r="V529" s="28">
        <f t="shared" ref="V529:V530" si="50">R529*U529</f>
        <v>29807.19</v>
      </c>
      <c r="W529" s="17">
        <v>9.84</v>
      </c>
      <c r="X529" s="17">
        <v>2250</v>
      </c>
      <c r="Y529" s="17">
        <v>0</v>
      </c>
      <c r="Z529" s="29">
        <v>0</v>
      </c>
      <c r="AA529" s="17"/>
      <c r="AB529" s="30">
        <f t="shared" si="47"/>
        <v>27547.35</v>
      </c>
      <c r="AC529" s="31">
        <v>66.05</v>
      </c>
      <c r="AD529" s="17"/>
      <c r="AE529" s="17">
        <v>1108526</v>
      </c>
      <c r="AF529" s="21" t="s">
        <v>2123</v>
      </c>
      <c r="AG529" s="17" t="s">
        <v>2985</v>
      </c>
      <c r="AH529" s="21">
        <f>VLOOKUP(AE529,'[2]updated master EPCG'!$AD$3032:$AO$3978,10,0)</f>
        <v>42800</v>
      </c>
      <c r="AI529" s="33"/>
      <c r="AJ529" s="34"/>
      <c r="AK529" s="35"/>
      <c r="AL529" s="24" t="s">
        <v>1302</v>
      </c>
    </row>
    <row r="530" spans="1:38" s="16" customFormat="1" ht="25.5" x14ac:dyDescent="0.25">
      <c r="A530" s="17">
        <v>526</v>
      </c>
      <c r="B530" s="17" t="s">
        <v>38</v>
      </c>
      <c r="C530" s="17" t="s">
        <v>39</v>
      </c>
      <c r="D530" s="18" t="s">
        <v>2128</v>
      </c>
      <c r="E530" s="19">
        <v>42630</v>
      </c>
      <c r="F530" s="19" t="s">
        <v>2004</v>
      </c>
      <c r="G530" s="20">
        <v>9103750447</v>
      </c>
      <c r="H530" s="19"/>
      <c r="I530" s="19" t="s">
        <v>59</v>
      </c>
      <c r="J530" s="21" t="s">
        <v>44</v>
      </c>
      <c r="K530" s="21" t="s">
        <v>45</v>
      </c>
      <c r="L530" s="22" t="s">
        <v>60</v>
      </c>
      <c r="M530" s="22" t="s">
        <v>61</v>
      </c>
      <c r="N530" s="22" t="s">
        <v>62</v>
      </c>
      <c r="O530" s="23" t="s">
        <v>63</v>
      </c>
      <c r="P530" s="103" t="s">
        <v>587</v>
      </c>
      <c r="Q530" s="25">
        <v>29051700</v>
      </c>
      <c r="R530" s="27">
        <v>39.69</v>
      </c>
      <c r="S530" s="23" t="s">
        <v>51</v>
      </c>
      <c r="T530" s="23" t="s">
        <v>52</v>
      </c>
      <c r="U530" s="17">
        <v>1248</v>
      </c>
      <c r="V530" s="28">
        <f t="shared" si="50"/>
        <v>49533.119999999995</v>
      </c>
      <c r="W530" s="17">
        <v>16.350000000000001</v>
      </c>
      <c r="X530" s="17">
        <v>4500</v>
      </c>
      <c r="Y530" s="17">
        <v>0</v>
      </c>
      <c r="Z530" s="29">
        <v>0</v>
      </c>
      <c r="AA530" s="17"/>
      <c r="AB530" s="30">
        <f t="shared" si="47"/>
        <v>45016.77</v>
      </c>
      <c r="AC530" s="31">
        <v>66.05</v>
      </c>
      <c r="AD530" s="17"/>
      <c r="AE530" s="17">
        <v>1108538</v>
      </c>
      <c r="AF530" s="21" t="s">
        <v>2123</v>
      </c>
      <c r="AG530" s="17" t="s">
        <v>2970</v>
      </c>
      <c r="AH530" s="21" t="str">
        <f>VLOOKUP(AE530,'[2]updated master EPCG'!$AD$3032:$AO$3978,10,0)</f>
        <v>18.02.2017</v>
      </c>
      <c r="AI530" s="33"/>
      <c r="AJ530" s="34"/>
      <c r="AK530" s="35"/>
      <c r="AL530" s="24" t="s">
        <v>1302</v>
      </c>
    </row>
    <row r="531" spans="1:38" s="16" customFormat="1" x14ac:dyDescent="0.25">
      <c r="A531" s="17">
        <v>527</v>
      </c>
      <c r="B531" s="17" t="s">
        <v>38</v>
      </c>
      <c r="C531" s="17" t="s">
        <v>39</v>
      </c>
      <c r="D531" s="18" t="s">
        <v>2129</v>
      </c>
      <c r="E531" s="19">
        <v>42630</v>
      </c>
      <c r="F531" s="19" t="s">
        <v>2004</v>
      </c>
      <c r="G531" s="20">
        <v>9103750444</v>
      </c>
      <c r="H531" s="19"/>
      <c r="I531" s="19" t="s">
        <v>59</v>
      </c>
      <c r="J531" s="21" t="s">
        <v>44</v>
      </c>
      <c r="K531" s="21" t="s">
        <v>45</v>
      </c>
      <c r="L531" s="22" t="s">
        <v>2130</v>
      </c>
      <c r="M531" s="22" t="s">
        <v>772</v>
      </c>
      <c r="N531" s="22" t="s">
        <v>130</v>
      </c>
      <c r="O531" s="23" t="s">
        <v>49</v>
      </c>
      <c r="P531" s="24" t="s">
        <v>1033</v>
      </c>
      <c r="Q531" s="25">
        <v>29051700</v>
      </c>
      <c r="R531" s="27">
        <v>48</v>
      </c>
      <c r="S531" s="23" t="s">
        <v>51</v>
      </c>
      <c r="T531" s="23" t="s">
        <v>52</v>
      </c>
      <c r="U531" s="17">
        <v>1460</v>
      </c>
      <c r="V531" s="28">
        <f t="shared" si="49"/>
        <v>70080</v>
      </c>
      <c r="W531" s="17">
        <v>0</v>
      </c>
      <c r="X531" s="17">
        <v>2250</v>
      </c>
      <c r="Y531" s="17">
        <v>0</v>
      </c>
      <c r="Z531" s="29">
        <v>0</v>
      </c>
      <c r="AA531" s="17"/>
      <c r="AB531" s="30">
        <f t="shared" si="47"/>
        <v>67830</v>
      </c>
      <c r="AC531" s="31">
        <v>66.05</v>
      </c>
      <c r="AD531" s="17"/>
      <c r="AE531" s="17">
        <v>1108528</v>
      </c>
      <c r="AF531" s="21" t="s">
        <v>2123</v>
      </c>
      <c r="AG531" s="17" t="s">
        <v>2969</v>
      </c>
      <c r="AH531" s="21" t="str">
        <f>VLOOKUP(AE531,'[2]updated master EPCG'!$AD$3032:$AO$3978,10,0)</f>
        <v>18.02.2017</v>
      </c>
      <c r="AI531" s="33"/>
      <c r="AJ531" s="34"/>
      <c r="AK531" s="35"/>
      <c r="AL531" s="24" t="s">
        <v>1302</v>
      </c>
    </row>
    <row r="532" spans="1:38" s="16" customFormat="1" ht="25.5" x14ac:dyDescent="0.25">
      <c r="A532" s="17">
        <v>528</v>
      </c>
      <c r="B532" s="17" t="s">
        <v>38</v>
      </c>
      <c r="C532" s="17" t="s">
        <v>39</v>
      </c>
      <c r="D532" s="18" t="s">
        <v>2131</v>
      </c>
      <c r="E532" s="19">
        <v>42632</v>
      </c>
      <c r="F532" s="19" t="s">
        <v>2004</v>
      </c>
      <c r="G532" s="20" t="s">
        <v>2132</v>
      </c>
      <c r="H532" s="19"/>
      <c r="I532" s="19" t="s">
        <v>59</v>
      </c>
      <c r="J532" s="21" t="s">
        <v>44</v>
      </c>
      <c r="K532" s="21" t="s">
        <v>45</v>
      </c>
      <c r="L532" s="22" t="s">
        <v>60</v>
      </c>
      <c r="M532" s="22" t="s">
        <v>61</v>
      </c>
      <c r="N532" s="22" t="s">
        <v>62</v>
      </c>
      <c r="O532" s="23" t="s">
        <v>63</v>
      </c>
      <c r="P532" s="103" t="s">
        <v>587</v>
      </c>
      <c r="Q532" s="25">
        <v>29051700</v>
      </c>
      <c r="R532" s="27">
        <v>59.534999999999997</v>
      </c>
      <c r="S532" s="23" t="s">
        <v>51</v>
      </c>
      <c r="T532" s="23" t="s">
        <v>52</v>
      </c>
      <c r="U532" s="17">
        <v>1406</v>
      </c>
      <c r="V532" s="28">
        <f t="shared" ref="V532" si="51">R532*U532</f>
        <v>83706.209999999992</v>
      </c>
      <c r="W532" s="17">
        <v>27.62</v>
      </c>
      <c r="X532" s="17">
        <v>6450</v>
      </c>
      <c r="Y532" s="17">
        <v>0</v>
      </c>
      <c r="Z532" s="29">
        <v>0</v>
      </c>
      <c r="AA532" s="17"/>
      <c r="AB532" s="30">
        <f t="shared" si="47"/>
        <v>77228.59</v>
      </c>
      <c r="AC532" s="31">
        <v>66.05</v>
      </c>
      <c r="AD532" s="17"/>
      <c r="AE532" s="17">
        <v>1126671</v>
      </c>
      <c r="AF532" s="21" t="s">
        <v>2133</v>
      </c>
      <c r="AG532" s="17" t="s">
        <v>2997</v>
      </c>
      <c r="AH532" s="21">
        <f>VLOOKUP(AE532,'[2]updated master EPCG'!$AD$3032:$AO$3978,10,0)</f>
        <v>42800</v>
      </c>
      <c r="AI532" s="33"/>
      <c r="AJ532" s="34"/>
      <c r="AK532" s="35"/>
      <c r="AL532" s="24" t="s">
        <v>1302</v>
      </c>
    </row>
    <row r="533" spans="1:38" s="16" customFormat="1" x14ac:dyDescent="0.25">
      <c r="A533" s="17">
        <v>529</v>
      </c>
      <c r="B533" s="17" t="s">
        <v>38</v>
      </c>
      <c r="C533" s="17" t="s">
        <v>39</v>
      </c>
      <c r="D533" s="18" t="s">
        <v>2134</v>
      </c>
      <c r="E533" s="19">
        <v>42632</v>
      </c>
      <c r="F533" s="19" t="s">
        <v>2004</v>
      </c>
      <c r="G533" s="20">
        <v>9103750451</v>
      </c>
      <c r="H533" s="19"/>
      <c r="I533" s="19" t="s">
        <v>59</v>
      </c>
      <c r="J533" s="21" t="s">
        <v>44</v>
      </c>
      <c r="K533" s="21" t="s">
        <v>45</v>
      </c>
      <c r="L533" s="22" t="s">
        <v>2135</v>
      </c>
      <c r="M533" s="22" t="s">
        <v>669</v>
      </c>
      <c r="N533" s="22" t="s">
        <v>95</v>
      </c>
      <c r="O533" s="23" t="s">
        <v>63</v>
      </c>
      <c r="P533" s="24" t="s">
        <v>1256</v>
      </c>
      <c r="Q533" s="25">
        <v>29159090</v>
      </c>
      <c r="R533" s="27">
        <v>97.84</v>
      </c>
      <c r="S533" s="23" t="s">
        <v>51</v>
      </c>
      <c r="T533" s="23" t="s">
        <v>52</v>
      </c>
      <c r="U533" s="17">
        <v>3100</v>
      </c>
      <c r="V533" s="28">
        <f t="shared" si="49"/>
        <v>303304</v>
      </c>
      <c r="W533" s="17">
        <v>100.09</v>
      </c>
      <c r="X533" s="17">
        <v>4250</v>
      </c>
      <c r="Y533" s="17">
        <v>0</v>
      </c>
      <c r="Z533" s="29">
        <v>0</v>
      </c>
      <c r="AA533" s="17"/>
      <c r="AB533" s="30">
        <f t="shared" si="47"/>
        <v>298953.90999999997</v>
      </c>
      <c r="AC533" s="31">
        <v>66.05</v>
      </c>
      <c r="AD533" s="17"/>
      <c r="AE533" s="17">
        <v>1132581</v>
      </c>
      <c r="AF533" s="21" t="s">
        <v>2133</v>
      </c>
      <c r="AG533" s="17" t="s">
        <v>2999</v>
      </c>
      <c r="AH533" s="21">
        <f>VLOOKUP(AE533,'[2]updated master EPCG'!$AD$3032:$AO$3978,10,0)</f>
        <v>42800</v>
      </c>
      <c r="AI533" s="33"/>
      <c r="AJ533" s="34"/>
      <c r="AK533" s="35"/>
      <c r="AL533" s="24" t="s">
        <v>211</v>
      </c>
    </row>
    <row r="534" spans="1:38" s="16" customFormat="1" x14ac:dyDescent="0.25">
      <c r="A534" s="17">
        <v>529</v>
      </c>
      <c r="B534" s="17" t="s">
        <v>38</v>
      </c>
      <c r="C534" s="17" t="s">
        <v>39</v>
      </c>
      <c r="D534" s="18" t="s">
        <v>2136</v>
      </c>
      <c r="E534" s="19">
        <v>42632</v>
      </c>
      <c r="F534" s="19" t="s">
        <v>2004</v>
      </c>
      <c r="G534" s="116">
        <v>9106750007</v>
      </c>
      <c r="H534" s="19"/>
      <c r="I534" s="19" t="s">
        <v>59</v>
      </c>
      <c r="J534" s="21" t="s">
        <v>1566</v>
      </c>
      <c r="K534" s="21" t="s">
        <v>1567</v>
      </c>
      <c r="L534" s="22" t="s">
        <v>1062</v>
      </c>
      <c r="M534" s="22" t="s">
        <v>178</v>
      </c>
      <c r="N534" s="22" t="s">
        <v>197</v>
      </c>
      <c r="O534" s="23" t="s">
        <v>49</v>
      </c>
      <c r="P534" s="24" t="s">
        <v>1993</v>
      </c>
      <c r="Q534" s="25">
        <v>34021300</v>
      </c>
      <c r="R534" s="27">
        <v>59.4</v>
      </c>
      <c r="S534" s="23" t="s">
        <v>51</v>
      </c>
      <c r="T534" s="23" t="s">
        <v>179</v>
      </c>
      <c r="U534" s="17">
        <v>132300</v>
      </c>
      <c r="V534" s="28">
        <f t="shared" si="49"/>
        <v>7858620</v>
      </c>
      <c r="W534" s="17"/>
      <c r="X534" s="17">
        <v>74306.25</v>
      </c>
      <c r="Y534" s="17"/>
      <c r="Z534" s="29">
        <v>178200</v>
      </c>
      <c r="AA534" s="17" t="s">
        <v>53</v>
      </c>
      <c r="AB534" s="30"/>
      <c r="AC534" s="117">
        <v>66.05</v>
      </c>
      <c r="AD534" s="17"/>
      <c r="AE534" s="118">
        <v>1122579</v>
      </c>
      <c r="AF534" s="119">
        <v>42632</v>
      </c>
      <c r="AG534" s="65" t="s">
        <v>2137</v>
      </c>
      <c r="AH534" s="57">
        <v>42815</v>
      </c>
      <c r="AI534" s="65" t="s">
        <v>2138</v>
      </c>
      <c r="AJ534" s="34">
        <v>13097038</v>
      </c>
      <c r="AK534" s="57">
        <v>42632</v>
      </c>
      <c r="AL534" s="24"/>
    </row>
    <row r="535" spans="1:38" s="16" customFormat="1" x14ac:dyDescent="0.25">
      <c r="A535" s="17">
        <v>529</v>
      </c>
      <c r="B535" s="17" t="s">
        <v>38</v>
      </c>
      <c r="C535" s="17" t="s">
        <v>39</v>
      </c>
      <c r="D535" s="18" t="s">
        <v>2139</v>
      </c>
      <c r="E535" s="19">
        <v>42632</v>
      </c>
      <c r="F535" s="19" t="s">
        <v>2004</v>
      </c>
      <c r="G535" s="116">
        <v>9106750007</v>
      </c>
      <c r="H535" s="19"/>
      <c r="I535" s="19" t="s">
        <v>59</v>
      </c>
      <c r="J535" s="21" t="s">
        <v>1566</v>
      </c>
      <c r="K535" s="21" t="s">
        <v>1567</v>
      </c>
      <c r="L535" s="22" t="s">
        <v>1062</v>
      </c>
      <c r="M535" s="22" t="s">
        <v>178</v>
      </c>
      <c r="N535" s="22" t="s">
        <v>197</v>
      </c>
      <c r="O535" s="23" t="s">
        <v>49</v>
      </c>
      <c r="P535" s="24" t="s">
        <v>1993</v>
      </c>
      <c r="Q535" s="25">
        <v>34021300</v>
      </c>
      <c r="R535" s="27">
        <v>59.4</v>
      </c>
      <c r="S535" s="23" t="s">
        <v>51</v>
      </c>
      <c r="T535" s="23" t="s">
        <v>179</v>
      </c>
      <c r="U535" s="17">
        <v>132300</v>
      </c>
      <c r="V535" s="28">
        <f t="shared" si="49"/>
        <v>7858620</v>
      </c>
      <c r="W535" s="17"/>
      <c r="X535" s="17">
        <v>74306.25</v>
      </c>
      <c r="Y535" s="17"/>
      <c r="Z535" s="29">
        <v>178200</v>
      </c>
      <c r="AA535" s="17" t="s">
        <v>53</v>
      </c>
      <c r="AB535" s="30"/>
      <c r="AC535" s="117">
        <v>66.05</v>
      </c>
      <c r="AD535" s="17"/>
      <c r="AE535" s="118">
        <v>1150980</v>
      </c>
      <c r="AF535" s="119">
        <v>42633</v>
      </c>
      <c r="AG535" s="65"/>
      <c r="AH535" s="57"/>
      <c r="AI535" s="65"/>
      <c r="AJ535" s="34"/>
      <c r="AK535" s="57"/>
      <c r="AL535" s="24"/>
    </row>
    <row r="536" spans="1:38" s="16" customFormat="1" x14ac:dyDescent="0.25">
      <c r="A536" s="17">
        <v>530</v>
      </c>
      <c r="B536" s="17" t="s">
        <v>38</v>
      </c>
      <c r="C536" s="17" t="s">
        <v>39</v>
      </c>
      <c r="D536" s="18" t="s">
        <v>2140</v>
      </c>
      <c r="E536" s="19">
        <v>42632</v>
      </c>
      <c r="F536" s="19" t="s">
        <v>2004</v>
      </c>
      <c r="G536" s="20">
        <v>9103750456</v>
      </c>
      <c r="H536" s="19"/>
      <c r="I536" s="19" t="s">
        <v>59</v>
      </c>
      <c r="J536" s="21" t="s">
        <v>44</v>
      </c>
      <c r="K536" s="21" t="s">
        <v>45</v>
      </c>
      <c r="L536" s="22" t="s">
        <v>621</v>
      </c>
      <c r="M536" s="22" t="s">
        <v>622</v>
      </c>
      <c r="N536" s="22" t="s">
        <v>137</v>
      </c>
      <c r="O536" s="23" t="s">
        <v>49</v>
      </c>
      <c r="P536" s="24" t="s">
        <v>2141</v>
      </c>
      <c r="Q536" s="25" t="s">
        <v>1273</v>
      </c>
      <c r="R536" s="27">
        <v>18</v>
      </c>
      <c r="S536" s="23" t="s">
        <v>51</v>
      </c>
      <c r="T536" s="23" t="s">
        <v>52</v>
      </c>
      <c r="U536" s="17">
        <v>0</v>
      </c>
      <c r="V536" s="28">
        <f>(10.5*1600+7.5*1615)</f>
        <v>28912.5</v>
      </c>
      <c r="W536" s="17">
        <v>0</v>
      </c>
      <c r="X536" s="17">
        <v>1150</v>
      </c>
      <c r="Y536" s="17">
        <v>0</v>
      </c>
      <c r="Z536" s="29">
        <v>0</v>
      </c>
      <c r="AA536" s="17"/>
      <c r="AB536" s="30">
        <f t="shared" ref="AB536:AB551" si="52">V536-W536-X536-Y536</f>
        <v>27762.5</v>
      </c>
      <c r="AC536" s="31">
        <v>66.05</v>
      </c>
      <c r="AD536" s="17"/>
      <c r="AE536" s="17">
        <v>1132569</v>
      </c>
      <c r="AF536" s="21" t="s">
        <v>2133</v>
      </c>
      <c r="AG536" s="17" t="s">
        <v>2968</v>
      </c>
      <c r="AH536" s="21" t="str">
        <f>VLOOKUP(AE536,'[2]updated master EPCG'!$AD$3032:$AO$3978,10,0)</f>
        <v>18.02.2017</v>
      </c>
      <c r="AI536" s="33"/>
      <c r="AJ536" s="34">
        <v>28872.5</v>
      </c>
      <c r="AK536" s="35">
        <v>42724</v>
      </c>
      <c r="AL536" s="24" t="s">
        <v>2035</v>
      </c>
    </row>
    <row r="537" spans="1:38" s="16" customFormat="1" ht="38.25" x14ac:dyDescent="0.25">
      <c r="A537" s="17">
        <v>531</v>
      </c>
      <c r="B537" s="17" t="s">
        <v>38</v>
      </c>
      <c r="C537" s="17" t="s">
        <v>39</v>
      </c>
      <c r="D537" s="18" t="s">
        <v>2142</v>
      </c>
      <c r="E537" s="19">
        <v>42642</v>
      </c>
      <c r="F537" s="19" t="s">
        <v>2004</v>
      </c>
      <c r="G537" s="20">
        <v>9103750485</v>
      </c>
      <c r="H537" s="19"/>
      <c r="I537" s="19" t="s">
        <v>59</v>
      </c>
      <c r="J537" s="21" t="s">
        <v>44</v>
      </c>
      <c r="K537" s="21" t="s">
        <v>45</v>
      </c>
      <c r="L537" s="22" t="s">
        <v>1475</v>
      </c>
      <c r="M537" s="22" t="s">
        <v>1172</v>
      </c>
      <c r="N537" s="22" t="s">
        <v>197</v>
      </c>
      <c r="O537" s="23" t="s">
        <v>71</v>
      </c>
      <c r="P537" s="103" t="s">
        <v>2143</v>
      </c>
      <c r="Q537" s="25" t="s">
        <v>2144</v>
      </c>
      <c r="R537" s="27">
        <v>3.24</v>
      </c>
      <c r="S537" s="23" t="s">
        <v>51</v>
      </c>
      <c r="T537" s="23" t="s">
        <v>52</v>
      </c>
      <c r="U537" s="17">
        <v>0</v>
      </c>
      <c r="V537" s="28">
        <f>(2.04*2090+1.2*2100)</f>
        <v>6783.6</v>
      </c>
      <c r="W537" s="17">
        <v>0</v>
      </c>
      <c r="X537" s="17">
        <v>0</v>
      </c>
      <c r="Y537" s="17">
        <v>0</v>
      </c>
      <c r="Z537" s="29">
        <v>0</v>
      </c>
      <c r="AA537" s="17" t="s">
        <v>53</v>
      </c>
      <c r="AB537" s="30">
        <f t="shared" si="52"/>
        <v>6783.6</v>
      </c>
      <c r="AC537" s="31">
        <v>66.05</v>
      </c>
      <c r="AD537" s="17"/>
      <c r="AE537" s="17">
        <v>1346261</v>
      </c>
      <c r="AF537" s="21" t="s">
        <v>2145</v>
      </c>
      <c r="AG537" s="17" t="s">
        <v>2944</v>
      </c>
      <c r="AH537" s="21">
        <f>VLOOKUP(AE537,'[2]updated master EPCG'!$AD$3032:$AO$3978,10,0)</f>
        <v>42783</v>
      </c>
      <c r="AI537" s="33"/>
      <c r="AJ537" s="34"/>
      <c r="AK537" s="35"/>
      <c r="AL537" s="24" t="s">
        <v>1302</v>
      </c>
    </row>
    <row r="538" spans="1:38" s="16" customFormat="1" ht="25.5" x14ac:dyDescent="0.25">
      <c r="A538" s="17">
        <v>532</v>
      </c>
      <c r="B538" s="17" t="s">
        <v>38</v>
      </c>
      <c r="C538" s="17" t="s">
        <v>39</v>
      </c>
      <c r="D538" s="18" t="s">
        <v>2146</v>
      </c>
      <c r="E538" s="19">
        <v>42633</v>
      </c>
      <c r="F538" s="19" t="s">
        <v>2004</v>
      </c>
      <c r="G538" s="20" t="s">
        <v>2132</v>
      </c>
      <c r="H538" s="19"/>
      <c r="I538" s="19" t="s">
        <v>59</v>
      </c>
      <c r="J538" s="21" t="s">
        <v>44</v>
      </c>
      <c r="K538" s="21" t="s">
        <v>45</v>
      </c>
      <c r="L538" s="22" t="s">
        <v>60</v>
      </c>
      <c r="M538" s="22" t="s">
        <v>61</v>
      </c>
      <c r="N538" s="22" t="s">
        <v>62</v>
      </c>
      <c r="O538" s="23" t="s">
        <v>63</v>
      </c>
      <c r="P538" s="103" t="s">
        <v>587</v>
      </c>
      <c r="Q538" s="25">
        <v>29051700</v>
      </c>
      <c r="R538" s="27">
        <v>19.844999999999999</v>
      </c>
      <c r="S538" s="23" t="s">
        <v>51</v>
      </c>
      <c r="T538" s="23" t="s">
        <v>52</v>
      </c>
      <c r="U538" s="17">
        <v>1406</v>
      </c>
      <c r="V538" s="28">
        <f t="shared" ref="V538:V547" si="53">R538*U538</f>
        <v>27902.07</v>
      </c>
      <c r="W538" s="17">
        <v>9.2100000000000009</v>
      </c>
      <c r="X538" s="17">
        <v>2150</v>
      </c>
      <c r="Y538" s="17">
        <v>0</v>
      </c>
      <c r="Z538" s="29">
        <v>0</v>
      </c>
      <c r="AA538" s="17" t="s">
        <v>53</v>
      </c>
      <c r="AB538" s="30">
        <f t="shared" si="52"/>
        <v>25742.86</v>
      </c>
      <c r="AC538" s="31">
        <v>66.05</v>
      </c>
      <c r="AD538" s="17"/>
      <c r="AE538" s="17">
        <v>1150634</v>
      </c>
      <c r="AF538" s="21" t="s">
        <v>2147</v>
      </c>
      <c r="AG538" s="17" t="s">
        <v>2998</v>
      </c>
      <c r="AH538" s="21">
        <f>VLOOKUP(AE538,'[2]updated master EPCG'!$AD$3032:$AO$3978,10,0)</f>
        <v>42800</v>
      </c>
      <c r="AI538" s="33"/>
      <c r="AJ538" s="34"/>
      <c r="AK538" s="35"/>
      <c r="AL538" s="24" t="s">
        <v>1302</v>
      </c>
    </row>
    <row r="539" spans="1:38" s="16" customFormat="1" ht="25.5" x14ac:dyDescent="0.25">
      <c r="A539" s="17">
        <v>533</v>
      </c>
      <c r="B539" s="17" t="s">
        <v>38</v>
      </c>
      <c r="C539" s="17" t="s">
        <v>39</v>
      </c>
      <c r="D539" s="18" t="s">
        <v>2148</v>
      </c>
      <c r="E539" s="19">
        <v>42633</v>
      </c>
      <c r="F539" s="19" t="s">
        <v>2004</v>
      </c>
      <c r="G539" s="20">
        <v>9103750453</v>
      </c>
      <c r="H539" s="19"/>
      <c r="I539" s="19" t="s">
        <v>59</v>
      </c>
      <c r="J539" s="21" t="s">
        <v>44</v>
      </c>
      <c r="K539" s="21" t="s">
        <v>45</v>
      </c>
      <c r="L539" s="22" t="s">
        <v>60</v>
      </c>
      <c r="M539" s="22" t="s">
        <v>61</v>
      </c>
      <c r="N539" s="22" t="s">
        <v>62</v>
      </c>
      <c r="O539" s="23" t="s">
        <v>63</v>
      </c>
      <c r="P539" s="103" t="s">
        <v>587</v>
      </c>
      <c r="Q539" s="25">
        <v>29051700</v>
      </c>
      <c r="R539" s="27">
        <v>19.844999999999999</v>
      </c>
      <c r="S539" s="23" t="s">
        <v>51</v>
      </c>
      <c r="T539" s="23" t="s">
        <v>52</v>
      </c>
      <c r="U539" s="17">
        <v>1508</v>
      </c>
      <c r="V539" s="28">
        <f t="shared" si="53"/>
        <v>29926.26</v>
      </c>
      <c r="W539" s="17">
        <v>9.8800000000000008</v>
      </c>
      <c r="X539" s="17">
        <v>2350</v>
      </c>
      <c r="Y539" s="17">
        <v>0</v>
      </c>
      <c r="Z539" s="29">
        <v>0</v>
      </c>
      <c r="AA539" s="17"/>
      <c r="AB539" s="30">
        <f t="shared" si="52"/>
        <v>27566.379999999997</v>
      </c>
      <c r="AC539" s="31">
        <v>66.05</v>
      </c>
      <c r="AD539" s="17"/>
      <c r="AE539" s="17">
        <v>1155791</v>
      </c>
      <c r="AF539" s="21" t="s">
        <v>2147</v>
      </c>
      <c r="AG539" s="17" t="s">
        <v>2975</v>
      </c>
      <c r="AH539" s="21" t="str">
        <f>VLOOKUP(AE539,'[2]updated master EPCG'!$AD$3032:$AO$3978,10,0)</f>
        <v>18.02.2017</v>
      </c>
      <c r="AI539" s="33"/>
      <c r="AJ539" s="34"/>
      <c r="AK539" s="35"/>
      <c r="AL539" s="24" t="s">
        <v>1302</v>
      </c>
    </row>
    <row r="540" spans="1:38" s="16" customFormat="1" ht="25.5" x14ac:dyDescent="0.25">
      <c r="A540" s="17">
        <v>534</v>
      </c>
      <c r="B540" s="17" t="s">
        <v>38</v>
      </c>
      <c r="C540" s="17" t="s">
        <v>39</v>
      </c>
      <c r="D540" s="18" t="s">
        <v>2149</v>
      </c>
      <c r="E540" s="19">
        <v>42633</v>
      </c>
      <c r="F540" s="19" t="s">
        <v>2004</v>
      </c>
      <c r="G540" s="20">
        <v>9103750454</v>
      </c>
      <c r="H540" s="19"/>
      <c r="I540" s="19" t="s">
        <v>59</v>
      </c>
      <c r="J540" s="21" t="s">
        <v>44</v>
      </c>
      <c r="K540" s="21" t="s">
        <v>45</v>
      </c>
      <c r="L540" s="22" t="s">
        <v>60</v>
      </c>
      <c r="M540" s="22" t="s">
        <v>61</v>
      </c>
      <c r="N540" s="22" t="s">
        <v>62</v>
      </c>
      <c r="O540" s="23" t="s">
        <v>63</v>
      </c>
      <c r="P540" s="103" t="s">
        <v>587</v>
      </c>
      <c r="Q540" s="25">
        <v>29051700</v>
      </c>
      <c r="R540" s="27">
        <v>19.844999999999999</v>
      </c>
      <c r="S540" s="23" t="s">
        <v>51</v>
      </c>
      <c r="T540" s="23" t="s">
        <v>52</v>
      </c>
      <c r="U540" s="17">
        <v>1467</v>
      </c>
      <c r="V540" s="28">
        <f t="shared" si="53"/>
        <v>29112.614999999998</v>
      </c>
      <c r="W540" s="17">
        <v>9.61</v>
      </c>
      <c r="X540" s="17">
        <v>1450</v>
      </c>
      <c r="Y540" s="17">
        <v>0</v>
      </c>
      <c r="Z540" s="29">
        <v>0</v>
      </c>
      <c r="AA540" s="17"/>
      <c r="AB540" s="30">
        <f t="shared" si="52"/>
        <v>27653.004999999997</v>
      </c>
      <c r="AC540" s="31">
        <v>66.05</v>
      </c>
      <c r="AD540" s="17"/>
      <c r="AE540" s="17">
        <v>1154112</v>
      </c>
      <c r="AF540" s="21" t="s">
        <v>2147</v>
      </c>
      <c r="AG540" s="17" t="s">
        <v>2974</v>
      </c>
      <c r="AH540" s="21" t="str">
        <f>VLOOKUP(AE540,'[2]updated master EPCG'!$AD$3032:$AO$3978,10,0)</f>
        <v>18.02.2017</v>
      </c>
      <c r="AI540" s="33"/>
      <c r="AJ540" s="34"/>
      <c r="AK540" s="35"/>
      <c r="AL540" s="24" t="s">
        <v>1302</v>
      </c>
    </row>
    <row r="541" spans="1:38" s="16" customFormat="1" x14ac:dyDescent="0.25">
      <c r="A541" s="17">
        <v>535</v>
      </c>
      <c r="B541" s="17" t="s">
        <v>38</v>
      </c>
      <c r="C541" s="17" t="s">
        <v>39</v>
      </c>
      <c r="D541" s="18" t="s">
        <v>2150</v>
      </c>
      <c r="E541" s="19">
        <v>42633</v>
      </c>
      <c r="F541" s="19" t="s">
        <v>2004</v>
      </c>
      <c r="G541" s="20">
        <v>9103750467</v>
      </c>
      <c r="H541" s="19"/>
      <c r="I541" s="19" t="s">
        <v>59</v>
      </c>
      <c r="J541" s="21" t="s">
        <v>44</v>
      </c>
      <c r="K541" s="21" t="s">
        <v>45</v>
      </c>
      <c r="L541" s="22"/>
      <c r="M541" s="22"/>
      <c r="N541" s="22"/>
      <c r="O541" s="23"/>
      <c r="P541" s="24"/>
      <c r="Q541" s="25"/>
      <c r="R541" s="27"/>
      <c r="S541" s="23" t="s">
        <v>51</v>
      </c>
      <c r="T541" s="23" t="s">
        <v>52</v>
      </c>
      <c r="U541" s="17"/>
      <c r="V541" s="28">
        <f t="shared" si="53"/>
        <v>0</v>
      </c>
      <c r="W541" s="17"/>
      <c r="X541" s="17"/>
      <c r="Y541" s="17"/>
      <c r="Z541" s="29"/>
      <c r="AA541" s="17" t="s">
        <v>53</v>
      </c>
      <c r="AB541" s="30">
        <f t="shared" si="52"/>
        <v>0</v>
      </c>
      <c r="AC541" s="31">
        <v>66.05</v>
      </c>
      <c r="AD541" s="17"/>
      <c r="AE541" s="17">
        <v>1163181</v>
      </c>
      <c r="AF541" s="21" t="s">
        <v>2147</v>
      </c>
      <c r="AG541" s="17" t="s">
        <v>2971</v>
      </c>
      <c r="AH541" s="21" t="str">
        <f>VLOOKUP(AE541,'[2]updated master EPCG'!$AD$3032:$AO$3978,10,0)</f>
        <v>18.02.2017</v>
      </c>
      <c r="AI541" s="33"/>
      <c r="AJ541" s="34"/>
      <c r="AK541" s="35"/>
      <c r="AL541" s="24" t="s">
        <v>1302</v>
      </c>
    </row>
    <row r="542" spans="1:38" s="16" customFormat="1" ht="25.5" x14ac:dyDescent="0.25">
      <c r="A542" s="17">
        <v>536</v>
      </c>
      <c r="B542" s="17" t="s">
        <v>38</v>
      </c>
      <c r="C542" s="17" t="s">
        <v>39</v>
      </c>
      <c r="D542" s="18" t="s">
        <v>2151</v>
      </c>
      <c r="E542" s="19">
        <v>42633</v>
      </c>
      <c r="F542" s="19" t="s">
        <v>2004</v>
      </c>
      <c r="G542" s="20">
        <v>9103750467</v>
      </c>
      <c r="H542" s="19"/>
      <c r="I542" s="19" t="s">
        <v>59</v>
      </c>
      <c r="J542" s="21" t="s">
        <v>44</v>
      </c>
      <c r="K542" s="21" t="s">
        <v>45</v>
      </c>
      <c r="L542" s="22" t="s">
        <v>1062</v>
      </c>
      <c r="M542" s="22" t="s">
        <v>178</v>
      </c>
      <c r="N542" s="22" t="s">
        <v>88</v>
      </c>
      <c r="O542" s="23" t="s">
        <v>49</v>
      </c>
      <c r="P542" s="103" t="s">
        <v>1080</v>
      </c>
      <c r="Q542" s="25">
        <v>38237090</v>
      </c>
      <c r="R542" s="27">
        <v>206.16</v>
      </c>
      <c r="S542" s="23" t="s">
        <v>51</v>
      </c>
      <c r="T542" s="23" t="s">
        <v>179</v>
      </c>
      <c r="U542" s="17">
        <v>126510</v>
      </c>
      <c r="V542" s="28">
        <f t="shared" si="53"/>
        <v>26081301.599999998</v>
      </c>
      <c r="W542" s="17">
        <v>0</v>
      </c>
      <c r="X542" s="17">
        <v>272456.25</v>
      </c>
      <c r="Y542" s="17">
        <v>0</v>
      </c>
      <c r="Z542" s="29">
        <v>416855.52</v>
      </c>
      <c r="AA542" s="17"/>
      <c r="AB542" s="30">
        <f t="shared" si="52"/>
        <v>25808845.349999998</v>
      </c>
      <c r="AC542" s="31">
        <v>66.05</v>
      </c>
      <c r="AD542" s="17"/>
      <c r="AE542" s="17">
        <v>1163228</v>
      </c>
      <c r="AF542" s="21" t="s">
        <v>2147</v>
      </c>
      <c r="AG542" s="17" t="s">
        <v>2945</v>
      </c>
      <c r="AH542" s="21">
        <f>VLOOKUP(AE542,'[2]updated master EPCG'!$AD$3032:$AO$3978,10,0)</f>
        <v>42783</v>
      </c>
      <c r="AI542" s="33"/>
      <c r="AJ542" s="34"/>
      <c r="AK542" s="35"/>
      <c r="AL542" s="24" t="s">
        <v>1302</v>
      </c>
    </row>
    <row r="543" spans="1:38" s="16" customFormat="1" x14ac:dyDescent="0.25">
      <c r="A543" s="17">
        <v>537</v>
      </c>
      <c r="B543" s="17" t="s">
        <v>38</v>
      </c>
      <c r="C543" s="17" t="s">
        <v>39</v>
      </c>
      <c r="D543" s="18" t="s">
        <v>2152</v>
      </c>
      <c r="E543" s="20" t="s">
        <v>147</v>
      </c>
      <c r="F543" s="19" t="s">
        <v>2004</v>
      </c>
      <c r="G543" s="20" t="s">
        <v>147</v>
      </c>
      <c r="H543" s="19"/>
      <c r="I543" s="19" t="s">
        <v>59</v>
      </c>
      <c r="J543" s="21" t="s">
        <v>44</v>
      </c>
      <c r="K543" s="21" t="s">
        <v>446</v>
      </c>
      <c r="L543" s="22"/>
      <c r="M543" s="48" t="s">
        <v>447</v>
      </c>
      <c r="N543" s="22"/>
      <c r="O543" s="23"/>
      <c r="P543" s="24"/>
      <c r="Q543" s="25"/>
      <c r="R543" s="27"/>
      <c r="S543" s="23" t="s">
        <v>51</v>
      </c>
      <c r="T543" s="23" t="s">
        <v>52</v>
      </c>
      <c r="U543" s="17"/>
      <c r="V543" s="28">
        <f t="shared" si="53"/>
        <v>0</v>
      </c>
      <c r="W543" s="17"/>
      <c r="X543" s="17"/>
      <c r="Y543" s="17"/>
      <c r="Z543" s="29"/>
      <c r="AA543" s="17" t="s">
        <v>53</v>
      </c>
      <c r="AB543" s="30">
        <f t="shared" si="52"/>
        <v>0</v>
      </c>
      <c r="AC543" s="31"/>
      <c r="AD543" s="17"/>
      <c r="AE543" s="17" t="s">
        <v>147</v>
      </c>
      <c r="AF543" s="21"/>
      <c r="AG543" s="17" t="s">
        <v>147</v>
      </c>
      <c r="AH543" s="21"/>
      <c r="AI543" s="33"/>
      <c r="AJ543" s="34"/>
      <c r="AK543" s="35"/>
      <c r="AL543" s="20" t="s">
        <v>147</v>
      </c>
    </row>
    <row r="544" spans="1:38" s="16" customFormat="1" x14ac:dyDescent="0.25">
      <c r="A544" s="17">
        <v>538</v>
      </c>
      <c r="B544" s="17" t="s">
        <v>38</v>
      </c>
      <c r="C544" s="17" t="s">
        <v>39</v>
      </c>
      <c r="D544" s="18" t="s">
        <v>2153</v>
      </c>
      <c r="E544" s="20" t="s">
        <v>147</v>
      </c>
      <c r="F544" s="19" t="s">
        <v>2004</v>
      </c>
      <c r="G544" s="20" t="s">
        <v>147</v>
      </c>
      <c r="H544" s="19"/>
      <c r="I544" s="19" t="s">
        <v>59</v>
      </c>
      <c r="J544" s="21" t="s">
        <v>44</v>
      </c>
      <c r="K544" s="21" t="s">
        <v>446</v>
      </c>
      <c r="L544" s="22"/>
      <c r="M544" s="48" t="s">
        <v>447</v>
      </c>
      <c r="N544" s="22"/>
      <c r="O544" s="23"/>
      <c r="P544" s="24"/>
      <c r="Q544" s="25"/>
      <c r="R544" s="27"/>
      <c r="S544" s="23" t="s">
        <v>51</v>
      </c>
      <c r="T544" s="23" t="s">
        <v>52</v>
      </c>
      <c r="U544" s="17"/>
      <c r="V544" s="28">
        <f t="shared" si="53"/>
        <v>0</v>
      </c>
      <c r="W544" s="17"/>
      <c r="X544" s="17"/>
      <c r="Y544" s="17"/>
      <c r="Z544" s="29"/>
      <c r="AA544" s="17" t="s">
        <v>53</v>
      </c>
      <c r="AB544" s="30">
        <f t="shared" si="52"/>
        <v>0</v>
      </c>
      <c r="AC544" s="31"/>
      <c r="AD544" s="17"/>
      <c r="AE544" s="17" t="s">
        <v>147</v>
      </c>
      <c r="AF544" s="21"/>
      <c r="AG544" s="17" t="s">
        <v>147</v>
      </c>
      <c r="AH544" s="21"/>
      <c r="AI544" s="33"/>
      <c r="AJ544" s="34"/>
      <c r="AK544" s="35"/>
      <c r="AL544" s="20" t="s">
        <v>147</v>
      </c>
    </row>
    <row r="545" spans="1:38" s="16" customFormat="1" x14ac:dyDescent="0.25">
      <c r="A545" s="17">
        <v>539</v>
      </c>
      <c r="B545" s="17" t="s">
        <v>38</v>
      </c>
      <c r="C545" s="17" t="s">
        <v>39</v>
      </c>
      <c r="D545" s="18" t="s">
        <v>2154</v>
      </c>
      <c r="E545" s="19">
        <v>42634</v>
      </c>
      <c r="F545" s="19" t="s">
        <v>2004</v>
      </c>
      <c r="G545" s="20">
        <v>9103750457</v>
      </c>
      <c r="H545" s="19"/>
      <c r="I545" s="19" t="s">
        <v>59</v>
      </c>
      <c r="J545" s="21" t="s">
        <v>44</v>
      </c>
      <c r="K545" s="21" t="s">
        <v>45</v>
      </c>
      <c r="L545" s="22" t="s">
        <v>621</v>
      </c>
      <c r="M545" s="22" t="s">
        <v>622</v>
      </c>
      <c r="N545" s="22" t="s">
        <v>137</v>
      </c>
      <c r="O545" s="23" t="s">
        <v>49</v>
      </c>
      <c r="P545" s="24" t="s">
        <v>1028</v>
      </c>
      <c r="Q545" s="25">
        <v>38237090</v>
      </c>
      <c r="R545" s="27">
        <v>18</v>
      </c>
      <c r="S545" s="23" t="s">
        <v>51</v>
      </c>
      <c r="T545" s="23" t="s">
        <v>52</v>
      </c>
      <c r="U545" s="17">
        <v>1600</v>
      </c>
      <c r="V545" s="28">
        <f t="shared" si="53"/>
        <v>28800</v>
      </c>
      <c r="W545" s="17">
        <v>0</v>
      </c>
      <c r="X545" s="17">
        <v>1150</v>
      </c>
      <c r="Y545" s="17">
        <v>0</v>
      </c>
      <c r="Z545" s="29">
        <v>0</v>
      </c>
      <c r="AA545" s="17"/>
      <c r="AB545" s="30">
        <f t="shared" si="52"/>
        <v>27650</v>
      </c>
      <c r="AC545" s="31">
        <v>66.05</v>
      </c>
      <c r="AD545" s="17"/>
      <c r="AE545" s="17">
        <v>1173404</v>
      </c>
      <c r="AF545" s="21" t="s">
        <v>2155</v>
      </c>
      <c r="AG545" s="17" t="s">
        <v>2978</v>
      </c>
      <c r="AH545" s="21" t="str">
        <f>VLOOKUP(AE545,'[2]updated master EPCG'!$AD$3032:$AO$3978,10,0)</f>
        <v>18.02.2017</v>
      </c>
      <c r="AI545" s="33"/>
      <c r="AJ545" s="34"/>
      <c r="AK545" s="35"/>
      <c r="AL545" s="24" t="s">
        <v>211</v>
      </c>
    </row>
    <row r="546" spans="1:38" s="16" customFormat="1" ht="25.5" x14ac:dyDescent="0.25">
      <c r="A546" s="17">
        <v>540</v>
      </c>
      <c r="B546" s="17" t="s">
        <v>38</v>
      </c>
      <c r="C546" s="17" t="s">
        <v>39</v>
      </c>
      <c r="D546" s="18" t="s">
        <v>2156</v>
      </c>
      <c r="E546" s="19">
        <v>42634</v>
      </c>
      <c r="F546" s="19" t="s">
        <v>2004</v>
      </c>
      <c r="G546" s="20">
        <v>9103750458</v>
      </c>
      <c r="H546" s="19"/>
      <c r="I546" s="19" t="s">
        <v>59</v>
      </c>
      <c r="J546" s="21" t="s">
        <v>44</v>
      </c>
      <c r="K546" s="21" t="s">
        <v>45</v>
      </c>
      <c r="L546" s="22" t="s">
        <v>60</v>
      </c>
      <c r="M546" s="22" t="s">
        <v>61</v>
      </c>
      <c r="N546" s="22" t="s">
        <v>62</v>
      </c>
      <c r="O546" s="23" t="s">
        <v>63</v>
      </c>
      <c r="P546" s="103" t="s">
        <v>587</v>
      </c>
      <c r="Q546" s="25">
        <v>29051700</v>
      </c>
      <c r="R546" s="27">
        <v>18.143999999999998</v>
      </c>
      <c r="S546" s="23" t="s">
        <v>51</v>
      </c>
      <c r="T546" s="23" t="s">
        <v>52</v>
      </c>
      <c r="U546" s="17">
        <v>1467</v>
      </c>
      <c r="V546" s="28">
        <f t="shared" si="53"/>
        <v>26617.247999999996</v>
      </c>
      <c r="W546" s="17">
        <v>8.7799999999999994</v>
      </c>
      <c r="X546" s="17">
        <v>1450</v>
      </c>
      <c r="Y546" s="17">
        <v>0</v>
      </c>
      <c r="Z546" s="29">
        <v>0</v>
      </c>
      <c r="AA546" s="17"/>
      <c r="AB546" s="30">
        <f t="shared" si="52"/>
        <v>25158.467999999997</v>
      </c>
      <c r="AC546" s="31">
        <v>66.05</v>
      </c>
      <c r="AD546" s="17"/>
      <c r="AE546" s="17">
        <v>1173405</v>
      </c>
      <c r="AF546" s="21" t="s">
        <v>2155</v>
      </c>
      <c r="AG546" s="17" t="s">
        <v>2976</v>
      </c>
      <c r="AH546" s="21" t="str">
        <f>VLOOKUP(AE546,'[2]updated master EPCG'!$AD$3032:$AO$3978,10,0)</f>
        <v>18.02.2017</v>
      </c>
      <c r="AI546" s="33"/>
      <c r="AJ546" s="34"/>
      <c r="AK546" s="35"/>
      <c r="AL546" s="24" t="s">
        <v>1302</v>
      </c>
    </row>
    <row r="547" spans="1:38" s="16" customFormat="1" x14ac:dyDescent="0.25">
      <c r="A547" s="17">
        <v>541</v>
      </c>
      <c r="B547" s="17" t="s">
        <v>38</v>
      </c>
      <c r="C547" s="17" t="s">
        <v>39</v>
      </c>
      <c r="D547" s="18" t="s">
        <v>2157</v>
      </c>
      <c r="E547" s="20" t="s">
        <v>147</v>
      </c>
      <c r="F547" s="19" t="s">
        <v>2004</v>
      </c>
      <c r="G547" s="20" t="s">
        <v>147</v>
      </c>
      <c r="H547" s="19"/>
      <c r="I547" s="19" t="s">
        <v>59</v>
      </c>
      <c r="J547" s="21" t="s">
        <v>44</v>
      </c>
      <c r="K547" s="21" t="s">
        <v>446</v>
      </c>
      <c r="L547" s="22"/>
      <c r="M547" s="48" t="s">
        <v>447</v>
      </c>
      <c r="N547" s="22"/>
      <c r="O547" s="23"/>
      <c r="P547" s="24"/>
      <c r="Q547" s="25"/>
      <c r="R547" s="27"/>
      <c r="S547" s="23"/>
      <c r="T547" s="23"/>
      <c r="U547" s="17"/>
      <c r="V547" s="28">
        <f t="shared" si="53"/>
        <v>0</v>
      </c>
      <c r="W547" s="17"/>
      <c r="X547" s="17"/>
      <c r="Y547" s="17"/>
      <c r="Z547" s="29"/>
      <c r="AA547" s="17" t="s">
        <v>53</v>
      </c>
      <c r="AB547" s="30">
        <f t="shared" si="52"/>
        <v>0</v>
      </c>
      <c r="AC547" s="31">
        <v>66.05</v>
      </c>
      <c r="AD547" s="17"/>
      <c r="AE547" s="17" t="s">
        <v>147</v>
      </c>
      <c r="AF547" s="21"/>
      <c r="AG547" s="17" t="s">
        <v>147</v>
      </c>
      <c r="AH547" s="21"/>
      <c r="AI547" s="33"/>
      <c r="AJ547" s="34"/>
      <c r="AK547" s="35"/>
      <c r="AL547" s="20" t="s">
        <v>147</v>
      </c>
    </row>
    <row r="548" spans="1:38" s="16" customFormat="1" ht="25.5" x14ac:dyDescent="0.25">
      <c r="A548" s="17">
        <v>542</v>
      </c>
      <c r="B548" s="17" t="s">
        <v>38</v>
      </c>
      <c r="C548" s="17" t="s">
        <v>39</v>
      </c>
      <c r="D548" s="18" t="s">
        <v>2158</v>
      </c>
      <c r="E548" s="19">
        <v>42634</v>
      </c>
      <c r="F548" s="19" t="s">
        <v>2004</v>
      </c>
      <c r="G548" s="20">
        <v>9103750459</v>
      </c>
      <c r="H548" s="19"/>
      <c r="I548" s="19" t="s">
        <v>59</v>
      </c>
      <c r="J548" s="21" t="s">
        <v>44</v>
      </c>
      <c r="K548" s="21" t="s">
        <v>45</v>
      </c>
      <c r="L548" s="22" t="s">
        <v>1481</v>
      </c>
      <c r="M548" s="22" t="s">
        <v>102</v>
      </c>
      <c r="N548" s="22" t="s">
        <v>70</v>
      </c>
      <c r="O548" s="67" t="s">
        <v>63</v>
      </c>
      <c r="P548" s="103" t="s">
        <v>1028</v>
      </c>
      <c r="Q548" s="25">
        <v>38237090</v>
      </c>
      <c r="R548" s="27">
        <v>26</v>
      </c>
      <c r="S548" s="23" t="s">
        <v>51</v>
      </c>
      <c r="T548" s="23" t="s">
        <v>52</v>
      </c>
      <c r="U548" s="17">
        <v>1380</v>
      </c>
      <c r="V548" s="28">
        <f t="shared" ref="V548:V586" si="54">U548*R548</f>
        <v>35880</v>
      </c>
      <c r="W548" s="17">
        <v>11.84</v>
      </c>
      <c r="X548" s="17">
        <v>1200</v>
      </c>
      <c r="Y548" s="17">
        <v>0</v>
      </c>
      <c r="Z548" s="29">
        <v>0</v>
      </c>
      <c r="AA548" s="17" t="s">
        <v>53</v>
      </c>
      <c r="AB548" s="30">
        <f t="shared" si="52"/>
        <v>34668.160000000003</v>
      </c>
      <c r="AC548" s="31">
        <v>66.05</v>
      </c>
      <c r="AD548" s="17">
        <v>2289831.9700000002</v>
      </c>
      <c r="AE548" s="17">
        <v>1183561</v>
      </c>
      <c r="AF548" s="21" t="s">
        <v>2155</v>
      </c>
      <c r="AG548" s="17" t="s">
        <v>2941</v>
      </c>
      <c r="AH548" s="21">
        <f>VLOOKUP(AE548,'[2]updated master EPCG'!$AD$3032:$AO$3978,10,0)</f>
        <v>42783</v>
      </c>
      <c r="AI548" s="33"/>
      <c r="AJ548" s="34"/>
      <c r="AK548" s="35"/>
      <c r="AL548" s="24" t="s">
        <v>1302</v>
      </c>
    </row>
    <row r="549" spans="1:38" s="16" customFormat="1" ht="25.5" x14ac:dyDescent="0.25">
      <c r="A549" s="17">
        <v>543</v>
      </c>
      <c r="B549" s="17" t="s">
        <v>38</v>
      </c>
      <c r="C549" s="17" t="s">
        <v>39</v>
      </c>
      <c r="D549" s="18" t="s">
        <v>2159</v>
      </c>
      <c r="E549" s="19">
        <v>42634</v>
      </c>
      <c r="F549" s="19" t="s">
        <v>2004</v>
      </c>
      <c r="G549" s="20" t="s">
        <v>2160</v>
      </c>
      <c r="H549" s="19"/>
      <c r="I549" s="19" t="s">
        <v>59</v>
      </c>
      <c r="J549" s="21" t="s">
        <v>44</v>
      </c>
      <c r="K549" s="21" t="s">
        <v>45</v>
      </c>
      <c r="L549" s="22" t="s">
        <v>2135</v>
      </c>
      <c r="M549" s="22" t="s">
        <v>669</v>
      </c>
      <c r="N549" s="22" t="s">
        <v>95</v>
      </c>
      <c r="O549" s="23" t="s">
        <v>63</v>
      </c>
      <c r="P549" s="103" t="s">
        <v>1597</v>
      </c>
      <c r="Q549" s="25">
        <v>29159020</v>
      </c>
      <c r="R549" s="27">
        <v>19.82</v>
      </c>
      <c r="S549" s="23" t="s">
        <v>51</v>
      </c>
      <c r="T549" s="23" t="s">
        <v>52</v>
      </c>
      <c r="U549" s="17">
        <v>5000</v>
      </c>
      <c r="V549" s="28">
        <f t="shared" si="54"/>
        <v>99100</v>
      </c>
      <c r="W549" s="17">
        <v>32.700000000000003</v>
      </c>
      <c r="X549" s="17">
        <v>850</v>
      </c>
      <c r="Y549" s="17">
        <v>0</v>
      </c>
      <c r="Z549" s="29">
        <v>0</v>
      </c>
      <c r="AA549" s="17" t="s">
        <v>53</v>
      </c>
      <c r="AB549" s="30">
        <f t="shared" si="52"/>
        <v>98217.3</v>
      </c>
      <c r="AC549" s="31">
        <v>66.05</v>
      </c>
      <c r="AD549" s="17"/>
      <c r="AE549" s="17">
        <v>1183593</v>
      </c>
      <c r="AF549" s="21" t="s">
        <v>2155</v>
      </c>
      <c r="AG549" s="17" t="s">
        <v>3000</v>
      </c>
      <c r="AH549" s="21">
        <f>VLOOKUP(AE549,'[2]updated master EPCG'!$AD$3032:$AO$3978,10,0)</f>
        <v>42800</v>
      </c>
      <c r="AI549" s="33"/>
      <c r="AJ549" s="34"/>
      <c r="AK549" s="35"/>
      <c r="AL549" s="24" t="s">
        <v>211</v>
      </c>
    </row>
    <row r="550" spans="1:38" s="16" customFormat="1" ht="25.5" x14ac:dyDescent="0.25">
      <c r="A550" s="17">
        <v>544</v>
      </c>
      <c r="B550" s="17" t="s">
        <v>38</v>
      </c>
      <c r="C550" s="17" t="s">
        <v>39</v>
      </c>
      <c r="D550" s="18" t="s">
        <v>2161</v>
      </c>
      <c r="E550" s="19">
        <v>42634</v>
      </c>
      <c r="F550" s="19" t="s">
        <v>2004</v>
      </c>
      <c r="G550" s="20" t="s">
        <v>2162</v>
      </c>
      <c r="H550" s="19"/>
      <c r="I550" s="19" t="s">
        <v>59</v>
      </c>
      <c r="J550" s="21" t="s">
        <v>44</v>
      </c>
      <c r="K550" s="21" t="s">
        <v>45</v>
      </c>
      <c r="L550" s="22" t="s">
        <v>2135</v>
      </c>
      <c r="M550" s="22" t="s">
        <v>669</v>
      </c>
      <c r="N550" s="22" t="s">
        <v>95</v>
      </c>
      <c r="O550" s="23" t="s">
        <v>63</v>
      </c>
      <c r="P550" s="103" t="s">
        <v>2163</v>
      </c>
      <c r="Q550" s="25">
        <v>38231900</v>
      </c>
      <c r="R550" s="27">
        <v>79.260000000000005</v>
      </c>
      <c r="S550" s="23" t="s">
        <v>51</v>
      </c>
      <c r="T550" s="23" t="s">
        <v>52</v>
      </c>
      <c r="U550" s="17">
        <v>3950</v>
      </c>
      <c r="V550" s="28">
        <f t="shared" si="54"/>
        <v>313077</v>
      </c>
      <c r="W550" s="17">
        <v>103.32</v>
      </c>
      <c r="X550" s="17">
        <v>3400</v>
      </c>
      <c r="Y550" s="17">
        <v>0</v>
      </c>
      <c r="Z550" s="29">
        <v>0</v>
      </c>
      <c r="AA550" s="17" t="s">
        <v>53</v>
      </c>
      <c r="AB550" s="30">
        <f t="shared" si="52"/>
        <v>309573.68</v>
      </c>
      <c r="AC550" s="31">
        <v>66.05</v>
      </c>
      <c r="AD550" s="17"/>
      <c r="AE550" s="17">
        <v>1183563</v>
      </c>
      <c r="AF550" s="21" t="s">
        <v>2155</v>
      </c>
      <c r="AG550" s="17" t="s">
        <v>3002</v>
      </c>
      <c r="AH550" s="21">
        <f>VLOOKUP(AE550,'[2]updated master EPCG'!$AD$3032:$AO$3978,10,0)</f>
        <v>42800</v>
      </c>
      <c r="AI550" s="33"/>
      <c r="AJ550" s="34"/>
      <c r="AK550" s="35"/>
      <c r="AL550" s="24" t="s">
        <v>211</v>
      </c>
    </row>
    <row r="551" spans="1:38" s="16" customFormat="1" ht="25.5" x14ac:dyDescent="0.25">
      <c r="A551" s="17">
        <v>545</v>
      </c>
      <c r="B551" s="17" t="s">
        <v>38</v>
      </c>
      <c r="C551" s="17" t="s">
        <v>39</v>
      </c>
      <c r="D551" s="18" t="s">
        <v>2164</v>
      </c>
      <c r="E551" s="19">
        <v>42635</v>
      </c>
      <c r="F551" s="19" t="s">
        <v>2004</v>
      </c>
      <c r="G551" s="20" t="s">
        <v>2162</v>
      </c>
      <c r="H551" s="19"/>
      <c r="I551" s="19" t="s">
        <v>59</v>
      </c>
      <c r="J551" s="21" t="s">
        <v>44</v>
      </c>
      <c r="K551" s="21" t="s">
        <v>45</v>
      </c>
      <c r="L551" s="22" t="s">
        <v>2135</v>
      </c>
      <c r="M551" s="22" t="s">
        <v>669</v>
      </c>
      <c r="N551" s="22" t="s">
        <v>95</v>
      </c>
      <c r="O551" s="23" t="s">
        <v>63</v>
      </c>
      <c r="P551" s="103" t="s">
        <v>2163</v>
      </c>
      <c r="Q551" s="25">
        <v>38231900</v>
      </c>
      <c r="R551" s="27">
        <v>79.62</v>
      </c>
      <c r="S551" s="23" t="s">
        <v>51</v>
      </c>
      <c r="T551" s="23" t="s">
        <v>52</v>
      </c>
      <c r="U551" s="17">
        <v>3950</v>
      </c>
      <c r="V551" s="28">
        <f t="shared" si="54"/>
        <v>314499</v>
      </c>
      <c r="W551" s="17">
        <v>103.78</v>
      </c>
      <c r="X551" s="17">
        <v>3400</v>
      </c>
      <c r="Y551" s="17">
        <v>0</v>
      </c>
      <c r="Z551" s="29">
        <v>0</v>
      </c>
      <c r="AA551" s="17" t="s">
        <v>53</v>
      </c>
      <c r="AB551" s="30">
        <f t="shared" si="52"/>
        <v>310995.21999999997</v>
      </c>
      <c r="AC551" s="31">
        <v>66.05</v>
      </c>
      <c r="AD551" s="17"/>
      <c r="AE551" s="17">
        <v>1195309</v>
      </c>
      <c r="AF551" s="21" t="s">
        <v>2165</v>
      </c>
      <c r="AG551" s="17"/>
      <c r="AH551" s="21"/>
      <c r="AI551" s="33"/>
      <c r="AJ551" s="34"/>
      <c r="AK551" s="35"/>
      <c r="AL551" s="24" t="s">
        <v>211</v>
      </c>
    </row>
    <row r="552" spans="1:38" s="16" customFormat="1" x14ac:dyDescent="0.25">
      <c r="A552" s="17">
        <v>545</v>
      </c>
      <c r="B552" s="17" t="s">
        <v>38</v>
      </c>
      <c r="C552" s="17" t="s">
        <v>39</v>
      </c>
      <c r="D552" s="18" t="s">
        <v>2166</v>
      </c>
      <c r="E552" s="19">
        <v>42635</v>
      </c>
      <c r="F552" s="19" t="s">
        <v>2004</v>
      </c>
      <c r="G552" s="116">
        <v>9106750007</v>
      </c>
      <c r="H552" s="19"/>
      <c r="I552" s="19" t="s">
        <v>59</v>
      </c>
      <c r="J552" s="21" t="s">
        <v>1566</v>
      </c>
      <c r="K552" s="21" t="s">
        <v>1567</v>
      </c>
      <c r="L552" s="22" t="s">
        <v>1062</v>
      </c>
      <c r="M552" s="22" t="s">
        <v>178</v>
      </c>
      <c r="N552" s="22" t="s">
        <v>197</v>
      </c>
      <c r="O552" s="23" t="s">
        <v>49</v>
      </c>
      <c r="P552" s="103" t="s">
        <v>1993</v>
      </c>
      <c r="Q552" s="25">
        <v>34021300</v>
      </c>
      <c r="R552" s="27">
        <v>19.795000000000002</v>
      </c>
      <c r="S552" s="23" t="s">
        <v>51</v>
      </c>
      <c r="T552" s="23" t="s">
        <v>179</v>
      </c>
      <c r="U552" s="17">
        <v>132300</v>
      </c>
      <c r="V552" s="28">
        <f t="shared" si="54"/>
        <v>2618878.5</v>
      </c>
      <c r="W552" s="17"/>
      <c r="X552" s="17">
        <v>24768.75</v>
      </c>
      <c r="Y552" s="17"/>
      <c r="Z552" s="120">
        <v>59385.000000000007</v>
      </c>
      <c r="AA552" s="17" t="s">
        <v>53</v>
      </c>
      <c r="AB552" s="30"/>
      <c r="AC552" s="117">
        <v>66.05</v>
      </c>
      <c r="AD552" s="17"/>
      <c r="AE552" s="118">
        <v>1208978</v>
      </c>
      <c r="AF552" s="119">
        <v>42635</v>
      </c>
      <c r="AG552" s="17"/>
      <c r="AH552" s="21"/>
      <c r="AI552" s="33"/>
      <c r="AJ552" s="34"/>
      <c r="AK552" s="35"/>
      <c r="AL552" s="24"/>
    </row>
    <row r="553" spans="1:38" s="16" customFormat="1" ht="25.5" x14ac:dyDescent="0.25">
      <c r="A553" s="17">
        <v>546</v>
      </c>
      <c r="B553" s="17" t="s">
        <v>38</v>
      </c>
      <c r="C553" s="17" t="s">
        <v>39</v>
      </c>
      <c r="D553" s="18" t="s">
        <v>2167</v>
      </c>
      <c r="E553" s="19">
        <v>42635</v>
      </c>
      <c r="F553" s="19" t="s">
        <v>2004</v>
      </c>
      <c r="G553" s="20" t="s">
        <v>2160</v>
      </c>
      <c r="H553" s="19"/>
      <c r="I553" s="19" t="s">
        <v>59</v>
      </c>
      <c r="J553" s="21" t="s">
        <v>44</v>
      </c>
      <c r="K553" s="21" t="s">
        <v>45</v>
      </c>
      <c r="L553" s="22" t="s">
        <v>2135</v>
      </c>
      <c r="M553" s="22" t="s">
        <v>669</v>
      </c>
      <c r="N553" s="22" t="s">
        <v>95</v>
      </c>
      <c r="O553" s="23" t="s">
        <v>63</v>
      </c>
      <c r="P553" s="103" t="s">
        <v>1597</v>
      </c>
      <c r="Q553" s="25">
        <v>29159020</v>
      </c>
      <c r="R553" s="27">
        <v>78.739999999999995</v>
      </c>
      <c r="S553" s="23" t="s">
        <v>51</v>
      </c>
      <c r="T553" s="23" t="s">
        <v>52</v>
      </c>
      <c r="U553" s="17">
        <v>5000</v>
      </c>
      <c r="V553" s="28">
        <f t="shared" si="54"/>
        <v>393700</v>
      </c>
      <c r="W553" s="17">
        <v>129.91999999999999</v>
      </c>
      <c r="X553" s="17">
        <v>3400</v>
      </c>
      <c r="Y553" s="17">
        <v>0</v>
      </c>
      <c r="Z553" s="29">
        <v>0</v>
      </c>
      <c r="AA553" s="17" t="s">
        <v>53</v>
      </c>
      <c r="AB553" s="30">
        <f t="shared" ref="AB553:AB587" si="55">V553-W553-X553-Y553</f>
        <v>390170.08</v>
      </c>
      <c r="AC553" s="31">
        <v>66.05</v>
      </c>
      <c r="AD553" s="17"/>
      <c r="AE553" s="17">
        <v>1195378</v>
      </c>
      <c r="AF553" s="21" t="s">
        <v>2165</v>
      </c>
      <c r="AG553" s="17" t="s">
        <v>3001</v>
      </c>
      <c r="AH553" s="21">
        <f>VLOOKUP(AE553,'[2]updated master EPCG'!$AD$3032:$AO$3978,10,0)</f>
        <v>42800</v>
      </c>
      <c r="AI553" s="33"/>
      <c r="AJ553" s="34"/>
      <c r="AK553" s="35"/>
      <c r="AL553" s="24" t="s">
        <v>211</v>
      </c>
    </row>
    <row r="554" spans="1:38" s="16" customFormat="1" ht="25.5" x14ac:dyDescent="0.25">
      <c r="A554" s="17">
        <v>547</v>
      </c>
      <c r="B554" s="17" t="s">
        <v>38</v>
      </c>
      <c r="C554" s="17" t="s">
        <v>39</v>
      </c>
      <c r="D554" s="18" t="s">
        <v>2168</v>
      </c>
      <c r="E554" s="19">
        <v>42635</v>
      </c>
      <c r="F554" s="19" t="s">
        <v>2004</v>
      </c>
      <c r="G554" s="20">
        <v>9103750460</v>
      </c>
      <c r="H554" s="19"/>
      <c r="I554" s="19" t="s">
        <v>59</v>
      </c>
      <c r="J554" s="21" t="s">
        <v>44</v>
      </c>
      <c r="K554" s="21" t="s">
        <v>45</v>
      </c>
      <c r="L554" s="22" t="s">
        <v>2169</v>
      </c>
      <c r="M554" s="22" t="s">
        <v>800</v>
      </c>
      <c r="N554" s="22" t="s">
        <v>95</v>
      </c>
      <c r="O554" s="23" t="s">
        <v>63</v>
      </c>
      <c r="P554" s="103" t="s">
        <v>1597</v>
      </c>
      <c r="Q554" s="25">
        <v>29159020</v>
      </c>
      <c r="R554" s="27">
        <v>39.82</v>
      </c>
      <c r="S554" s="23" t="s">
        <v>51</v>
      </c>
      <c r="T554" s="23" t="s">
        <v>52</v>
      </c>
      <c r="U554" s="17">
        <v>4930</v>
      </c>
      <c r="V554" s="28">
        <f t="shared" si="54"/>
        <v>196312.6</v>
      </c>
      <c r="W554" s="17">
        <v>64.78</v>
      </c>
      <c r="X554" s="17">
        <v>1400</v>
      </c>
      <c r="Y554" s="17">
        <v>0</v>
      </c>
      <c r="Z554" s="29">
        <v>0</v>
      </c>
      <c r="AA554" s="17" t="s">
        <v>53</v>
      </c>
      <c r="AB554" s="30">
        <f t="shared" si="55"/>
        <v>194847.82</v>
      </c>
      <c r="AC554" s="31">
        <v>66.05</v>
      </c>
      <c r="AD554" s="17"/>
      <c r="AE554" s="17">
        <v>1195304</v>
      </c>
      <c r="AF554" s="21" t="s">
        <v>2165</v>
      </c>
      <c r="AG554" s="17" t="s">
        <v>2972</v>
      </c>
      <c r="AH554" s="21" t="str">
        <f>VLOOKUP(AE554,'[2]updated master EPCG'!$AD$3032:$AO$3978,10,0)</f>
        <v>18.02.2017</v>
      </c>
      <c r="AI554" s="33"/>
      <c r="AJ554" s="34"/>
      <c r="AK554" s="35"/>
      <c r="AL554" s="24" t="s">
        <v>1302</v>
      </c>
    </row>
    <row r="555" spans="1:38" s="16" customFormat="1" ht="25.5" x14ac:dyDescent="0.25">
      <c r="A555" s="17">
        <v>548</v>
      </c>
      <c r="B555" s="17" t="s">
        <v>38</v>
      </c>
      <c r="C555" s="17" t="s">
        <v>39</v>
      </c>
      <c r="D555" s="18" t="s">
        <v>2170</v>
      </c>
      <c r="E555" s="19">
        <v>42635</v>
      </c>
      <c r="F555" s="19" t="s">
        <v>2004</v>
      </c>
      <c r="G555" s="20">
        <v>9103750466</v>
      </c>
      <c r="H555" s="19"/>
      <c r="I555" s="19" t="s">
        <v>59</v>
      </c>
      <c r="J555" s="21" t="s">
        <v>44</v>
      </c>
      <c r="K555" s="21" t="s">
        <v>45</v>
      </c>
      <c r="L555" s="22" t="s">
        <v>2171</v>
      </c>
      <c r="M555" s="22" t="s">
        <v>121</v>
      </c>
      <c r="N555" s="22" t="s">
        <v>197</v>
      </c>
      <c r="O555" s="23" t="s">
        <v>49</v>
      </c>
      <c r="P555" s="103" t="s">
        <v>2172</v>
      </c>
      <c r="Q555" s="25">
        <v>29159090</v>
      </c>
      <c r="R555" s="27">
        <v>32</v>
      </c>
      <c r="S555" s="23" t="s">
        <v>51</v>
      </c>
      <c r="T555" s="23" t="s">
        <v>52</v>
      </c>
      <c r="U555" s="17">
        <v>1480</v>
      </c>
      <c r="V555" s="28">
        <f t="shared" si="54"/>
        <v>47360</v>
      </c>
      <c r="W555" s="17">
        <v>0</v>
      </c>
      <c r="X555" s="17">
        <v>1750</v>
      </c>
      <c r="Y555" s="17">
        <v>0</v>
      </c>
      <c r="Z555" s="29">
        <v>947.2</v>
      </c>
      <c r="AA555" s="17" t="s">
        <v>53</v>
      </c>
      <c r="AB555" s="30">
        <f t="shared" si="55"/>
        <v>45610</v>
      </c>
      <c r="AC555" s="31">
        <v>66.05</v>
      </c>
      <c r="AD555" s="17"/>
      <c r="AE555" s="17">
        <v>1208997</v>
      </c>
      <c r="AF555" s="21" t="s">
        <v>2165</v>
      </c>
      <c r="AG555" s="17" t="s">
        <v>2939</v>
      </c>
      <c r="AH555" s="21">
        <f>VLOOKUP(AE555,'[2]updated master EPCG'!$AD$3032:$AO$3978,10,0)</f>
        <v>42783</v>
      </c>
      <c r="AI555" s="33"/>
      <c r="AJ555" s="34"/>
      <c r="AK555" s="35"/>
      <c r="AL555" s="24" t="s">
        <v>1302</v>
      </c>
    </row>
    <row r="556" spans="1:38" s="16" customFormat="1" x14ac:dyDescent="0.25">
      <c r="A556" s="17">
        <v>549</v>
      </c>
      <c r="B556" s="17" t="s">
        <v>38</v>
      </c>
      <c r="C556" s="17" t="s">
        <v>39</v>
      </c>
      <c r="D556" s="18" t="s">
        <v>2173</v>
      </c>
      <c r="E556" s="19">
        <v>42635</v>
      </c>
      <c r="F556" s="19" t="s">
        <v>2004</v>
      </c>
      <c r="G556" s="20">
        <v>9103750465</v>
      </c>
      <c r="H556" s="19"/>
      <c r="I556" s="19" t="s">
        <v>59</v>
      </c>
      <c r="J556" s="21" t="s">
        <v>44</v>
      </c>
      <c r="K556" s="21" t="s">
        <v>45</v>
      </c>
      <c r="L556" s="22" t="s">
        <v>60</v>
      </c>
      <c r="M556" s="22" t="s">
        <v>61</v>
      </c>
      <c r="N556" s="22" t="s">
        <v>62</v>
      </c>
      <c r="O556" s="23" t="s">
        <v>63</v>
      </c>
      <c r="P556" s="24" t="s">
        <v>952</v>
      </c>
      <c r="Q556" s="25">
        <v>29051700</v>
      </c>
      <c r="R556" s="27">
        <v>18.05</v>
      </c>
      <c r="S556" s="23" t="s">
        <v>51</v>
      </c>
      <c r="T556" s="23" t="s">
        <v>52</v>
      </c>
      <c r="U556" s="17">
        <v>1820</v>
      </c>
      <c r="V556" s="28">
        <f t="shared" ref="V556" si="56">R556*U556</f>
        <v>32851</v>
      </c>
      <c r="W556" s="17">
        <v>10.84</v>
      </c>
      <c r="X556" s="17">
        <v>3400</v>
      </c>
      <c r="Y556" s="17">
        <v>0</v>
      </c>
      <c r="Z556" s="29">
        <v>0</v>
      </c>
      <c r="AA556" s="17" t="s">
        <v>175</v>
      </c>
      <c r="AB556" s="30">
        <f t="shared" si="55"/>
        <v>29440.160000000003</v>
      </c>
      <c r="AC556" s="31">
        <v>66.05</v>
      </c>
      <c r="AD556" s="17"/>
      <c r="AE556" s="17">
        <v>1208976</v>
      </c>
      <c r="AF556" s="21" t="s">
        <v>2165</v>
      </c>
      <c r="AG556" s="17" t="s">
        <v>2973</v>
      </c>
      <c r="AH556" s="21" t="str">
        <f>VLOOKUP(AE556,'[2]updated master EPCG'!$AD$3032:$AO$3978,10,0)</f>
        <v>18.02.2017</v>
      </c>
      <c r="AI556" s="33"/>
      <c r="AJ556" s="34"/>
      <c r="AK556" s="35"/>
      <c r="AL556" s="24" t="s">
        <v>1302</v>
      </c>
    </row>
    <row r="557" spans="1:38" s="16" customFormat="1" ht="25.5" x14ac:dyDescent="0.25">
      <c r="A557" s="17">
        <v>550</v>
      </c>
      <c r="B557" s="17" t="s">
        <v>38</v>
      </c>
      <c r="C557" s="17" t="s">
        <v>39</v>
      </c>
      <c r="D557" s="18" t="s">
        <v>2174</v>
      </c>
      <c r="E557" s="19">
        <v>42636</v>
      </c>
      <c r="F557" s="19" t="s">
        <v>2004</v>
      </c>
      <c r="G557" s="20">
        <v>9103750468</v>
      </c>
      <c r="H557" s="19"/>
      <c r="I557" s="19" t="s">
        <v>59</v>
      </c>
      <c r="J557" s="21" t="s">
        <v>44</v>
      </c>
      <c r="K557" s="21" t="s">
        <v>45</v>
      </c>
      <c r="L557" s="22" t="s">
        <v>2175</v>
      </c>
      <c r="M557" s="22" t="s">
        <v>121</v>
      </c>
      <c r="N557" s="22" t="s">
        <v>197</v>
      </c>
      <c r="O557" s="23" t="s">
        <v>49</v>
      </c>
      <c r="P557" s="103" t="s">
        <v>2176</v>
      </c>
      <c r="Q557" s="25">
        <v>29159090</v>
      </c>
      <c r="R557" s="27">
        <v>16</v>
      </c>
      <c r="S557" s="23" t="s">
        <v>51</v>
      </c>
      <c r="T557" s="23" t="s">
        <v>52</v>
      </c>
      <c r="U557" s="17">
        <v>1525</v>
      </c>
      <c r="V557" s="28">
        <f t="shared" si="54"/>
        <v>24400</v>
      </c>
      <c r="W557" s="17">
        <v>0</v>
      </c>
      <c r="X557" s="17">
        <v>875</v>
      </c>
      <c r="Y557" s="17">
        <v>0</v>
      </c>
      <c r="Z557" s="29">
        <v>720</v>
      </c>
      <c r="AA557" s="17" t="s">
        <v>53</v>
      </c>
      <c r="AB557" s="30">
        <f t="shared" si="55"/>
        <v>23525</v>
      </c>
      <c r="AC557" s="31">
        <v>66.05</v>
      </c>
      <c r="AD557" s="17"/>
      <c r="AE557" s="17">
        <v>1234938</v>
      </c>
      <c r="AF557" s="21" t="s">
        <v>2177</v>
      </c>
      <c r="AG557" s="17" t="s">
        <v>2940</v>
      </c>
      <c r="AH557" s="21">
        <f>VLOOKUP(AE557,'[2]updated master EPCG'!$AD$3032:$AO$3978,10,0)</f>
        <v>42783</v>
      </c>
      <c r="AI557" s="33"/>
      <c r="AJ557" s="34"/>
      <c r="AK557" s="35"/>
      <c r="AL557" s="24" t="s">
        <v>1302</v>
      </c>
    </row>
    <row r="558" spans="1:38" s="16" customFormat="1" ht="25.5" x14ac:dyDescent="0.25">
      <c r="A558" s="17">
        <v>551</v>
      </c>
      <c r="B558" s="17" t="s">
        <v>38</v>
      </c>
      <c r="C558" s="17" t="s">
        <v>39</v>
      </c>
      <c r="D558" s="18" t="s">
        <v>2178</v>
      </c>
      <c r="E558" s="19">
        <v>42636</v>
      </c>
      <c r="F558" s="19" t="s">
        <v>2004</v>
      </c>
      <c r="G558" s="20">
        <v>9103750469</v>
      </c>
      <c r="H558" s="19"/>
      <c r="I558" s="19" t="s">
        <v>59</v>
      </c>
      <c r="J558" s="21" t="s">
        <v>44</v>
      </c>
      <c r="K558" s="21" t="s">
        <v>45</v>
      </c>
      <c r="L558" s="22" t="s">
        <v>1816</v>
      </c>
      <c r="M558" s="22" t="s">
        <v>178</v>
      </c>
      <c r="N558" s="22" t="s">
        <v>197</v>
      </c>
      <c r="O558" s="23" t="s">
        <v>49</v>
      </c>
      <c r="P558" s="103" t="s">
        <v>1080</v>
      </c>
      <c r="Q558" s="25">
        <v>38237090</v>
      </c>
      <c r="R558" s="27">
        <v>112.83</v>
      </c>
      <c r="S558" s="23" t="s">
        <v>51</v>
      </c>
      <c r="T558" s="23" t="s">
        <v>179</v>
      </c>
      <c r="U558" s="17">
        <v>116702</v>
      </c>
      <c r="V558" s="28">
        <f t="shared" si="54"/>
        <v>13167486.66</v>
      </c>
      <c r="W558" s="17">
        <v>0</v>
      </c>
      <c r="X558" s="17">
        <v>148612.5</v>
      </c>
      <c r="Y558" s="17">
        <v>0</v>
      </c>
      <c r="Z558" s="29">
        <v>189215.91</v>
      </c>
      <c r="AA558" s="17" t="s">
        <v>175</v>
      </c>
      <c r="AB558" s="30">
        <f t="shared" si="55"/>
        <v>13018874.16</v>
      </c>
      <c r="AC558" s="31">
        <v>66.05</v>
      </c>
      <c r="AD558" s="17"/>
      <c r="AE558" s="17">
        <v>1234931</v>
      </c>
      <c r="AF558" s="21" t="s">
        <v>2177</v>
      </c>
      <c r="AG558" s="17" t="s">
        <v>3004</v>
      </c>
      <c r="AH558" s="21">
        <f>VLOOKUP(AE558,'[2]updated master EPCG'!$AD$3032:$AO$3978,10,0)</f>
        <v>42667</v>
      </c>
      <c r="AI558" s="33"/>
      <c r="AJ558" s="34"/>
      <c r="AK558" s="35"/>
      <c r="AL558" s="24" t="s">
        <v>1302</v>
      </c>
    </row>
    <row r="559" spans="1:38" s="16" customFormat="1" x14ac:dyDescent="0.25">
      <c r="A559" s="17">
        <v>552</v>
      </c>
      <c r="B559" s="17" t="s">
        <v>38</v>
      </c>
      <c r="C559" s="17" t="s">
        <v>39</v>
      </c>
      <c r="D559" s="18" t="s">
        <v>2179</v>
      </c>
      <c r="E559" s="19">
        <v>42636</v>
      </c>
      <c r="F559" s="19" t="s">
        <v>2004</v>
      </c>
      <c r="G559" s="20">
        <v>9103750472</v>
      </c>
      <c r="H559" s="19"/>
      <c r="I559" s="19" t="s">
        <v>59</v>
      </c>
      <c r="J559" s="21" t="s">
        <v>44</v>
      </c>
      <c r="K559" s="21" t="s">
        <v>45</v>
      </c>
      <c r="L559" s="22" t="s">
        <v>1062</v>
      </c>
      <c r="M559" s="22" t="s">
        <v>178</v>
      </c>
      <c r="N559" s="22" t="s">
        <v>88</v>
      </c>
      <c r="O559" s="23" t="s">
        <v>49</v>
      </c>
      <c r="P559" s="24" t="s">
        <v>1080</v>
      </c>
      <c r="Q559" s="25">
        <v>38237090</v>
      </c>
      <c r="R559" s="27">
        <v>93.73</v>
      </c>
      <c r="S559" s="23" t="s">
        <v>51</v>
      </c>
      <c r="T559" s="23" t="s">
        <v>179</v>
      </c>
      <c r="U559" s="17">
        <v>126510</v>
      </c>
      <c r="V559" s="28">
        <f t="shared" si="54"/>
        <v>11857782.300000001</v>
      </c>
      <c r="W559" s="17">
        <v>0</v>
      </c>
      <c r="X559" s="17">
        <v>123843.75</v>
      </c>
      <c r="Y559" s="17">
        <v>0</v>
      </c>
      <c r="Z559" s="29">
        <v>189522.06</v>
      </c>
      <c r="AA559" s="17" t="s">
        <v>53</v>
      </c>
      <c r="AB559" s="30">
        <f t="shared" si="55"/>
        <v>11733938.550000001</v>
      </c>
      <c r="AC559" s="31">
        <v>66.05</v>
      </c>
      <c r="AD559" s="17"/>
      <c r="AE559" s="17">
        <v>1234937</v>
      </c>
      <c r="AF559" s="21" t="s">
        <v>2177</v>
      </c>
      <c r="AG559" s="17" t="s">
        <v>2946</v>
      </c>
      <c r="AH559" s="21">
        <f>VLOOKUP(AE559,'[2]updated master EPCG'!$AD$3032:$AO$3978,10,0)</f>
        <v>42783</v>
      </c>
      <c r="AI559" s="33"/>
      <c r="AJ559" s="34"/>
      <c r="AK559" s="35"/>
      <c r="AL559" s="24" t="s">
        <v>1302</v>
      </c>
    </row>
    <row r="560" spans="1:38" s="16" customFormat="1" x14ac:dyDescent="0.25">
      <c r="A560" s="17">
        <v>553</v>
      </c>
      <c r="B560" s="17" t="s">
        <v>38</v>
      </c>
      <c r="C560" s="17" t="s">
        <v>39</v>
      </c>
      <c r="D560" s="18" t="s">
        <v>2180</v>
      </c>
      <c r="E560" s="20" t="s">
        <v>147</v>
      </c>
      <c r="F560" s="19" t="s">
        <v>2004</v>
      </c>
      <c r="G560" s="20" t="s">
        <v>147</v>
      </c>
      <c r="H560" s="19"/>
      <c r="I560" s="19" t="s">
        <v>59</v>
      </c>
      <c r="J560" s="19" t="s">
        <v>44</v>
      </c>
      <c r="K560" s="21" t="s">
        <v>446</v>
      </c>
      <c r="L560" s="22"/>
      <c r="M560" s="48" t="s">
        <v>447</v>
      </c>
      <c r="N560" s="22"/>
      <c r="O560" s="23"/>
      <c r="P560" s="24"/>
      <c r="Q560" s="25"/>
      <c r="R560" s="27"/>
      <c r="S560" s="23" t="s">
        <v>51</v>
      </c>
      <c r="T560" s="23" t="s">
        <v>52</v>
      </c>
      <c r="U560" s="17"/>
      <c r="V560" s="28">
        <f t="shared" si="54"/>
        <v>0</v>
      </c>
      <c r="W560" s="17"/>
      <c r="X560" s="17"/>
      <c r="Y560" s="17"/>
      <c r="Z560" s="29"/>
      <c r="AA560" s="17" t="s">
        <v>53</v>
      </c>
      <c r="AB560" s="30">
        <f t="shared" si="55"/>
        <v>0</v>
      </c>
      <c r="AC560" s="31">
        <v>66.05</v>
      </c>
      <c r="AD560" s="17"/>
      <c r="AE560" s="17" t="s">
        <v>147</v>
      </c>
      <c r="AF560" s="21"/>
      <c r="AG560" s="17" t="s">
        <v>147</v>
      </c>
      <c r="AH560" s="21"/>
      <c r="AI560" s="33"/>
      <c r="AJ560" s="34"/>
      <c r="AK560" s="35"/>
      <c r="AL560" s="20" t="s">
        <v>147</v>
      </c>
    </row>
    <row r="561" spans="1:38" s="16" customFormat="1" ht="51" x14ac:dyDescent="0.25">
      <c r="A561" s="17">
        <v>554</v>
      </c>
      <c r="B561" s="17" t="s">
        <v>38</v>
      </c>
      <c r="C561" s="17" t="s">
        <v>39</v>
      </c>
      <c r="D561" s="18" t="s">
        <v>2181</v>
      </c>
      <c r="E561" s="19">
        <v>42637</v>
      </c>
      <c r="F561" s="19" t="s">
        <v>2004</v>
      </c>
      <c r="G561" s="20">
        <v>9103750471</v>
      </c>
      <c r="H561" s="19"/>
      <c r="I561" s="19" t="s">
        <v>59</v>
      </c>
      <c r="J561" s="21" t="s">
        <v>44</v>
      </c>
      <c r="K561" s="21" t="s">
        <v>45</v>
      </c>
      <c r="L561" s="22" t="s">
        <v>1475</v>
      </c>
      <c r="M561" s="22" t="s">
        <v>1172</v>
      </c>
      <c r="N561" s="22" t="s">
        <v>197</v>
      </c>
      <c r="O561" s="23" t="s">
        <v>71</v>
      </c>
      <c r="P561" s="103" t="s">
        <v>2182</v>
      </c>
      <c r="Q561" s="25" t="s">
        <v>1273</v>
      </c>
      <c r="R561" s="27">
        <v>30</v>
      </c>
      <c r="S561" s="23" t="s">
        <v>51</v>
      </c>
      <c r="T561" s="23" t="s">
        <v>52</v>
      </c>
      <c r="U561" s="17"/>
      <c r="V561" s="28">
        <f t="shared" si="54"/>
        <v>0</v>
      </c>
      <c r="W561" s="17"/>
      <c r="X561" s="17"/>
      <c r="Y561" s="17"/>
      <c r="Z561" s="29"/>
      <c r="AA561" s="17" t="s">
        <v>53</v>
      </c>
      <c r="AB561" s="30">
        <f t="shared" si="55"/>
        <v>0</v>
      </c>
      <c r="AC561" s="31">
        <v>66.05</v>
      </c>
      <c r="AD561" s="17"/>
      <c r="AE561" s="121">
        <v>1250376</v>
      </c>
      <c r="AF561" s="122">
        <v>42637</v>
      </c>
      <c r="AG561" s="123" t="s">
        <v>2183</v>
      </c>
      <c r="AH561" s="123">
        <v>42783</v>
      </c>
      <c r="AI561" s="123" t="s">
        <v>2184</v>
      </c>
      <c r="AJ561" s="124">
        <v>39900</v>
      </c>
      <c r="AK561" s="123">
        <v>42627</v>
      </c>
      <c r="AL561" s="24" t="s">
        <v>1302</v>
      </c>
    </row>
    <row r="562" spans="1:38" s="16" customFormat="1" x14ac:dyDescent="0.25">
      <c r="A562" s="17">
        <v>555</v>
      </c>
      <c r="B562" s="17" t="s">
        <v>38</v>
      </c>
      <c r="C562" s="17" t="s">
        <v>39</v>
      </c>
      <c r="D562" s="18" t="s">
        <v>2185</v>
      </c>
      <c r="E562" s="20" t="s">
        <v>147</v>
      </c>
      <c r="F562" s="19" t="s">
        <v>2004</v>
      </c>
      <c r="G562" s="20" t="s">
        <v>147</v>
      </c>
      <c r="H562" s="19"/>
      <c r="I562" s="19" t="s">
        <v>59</v>
      </c>
      <c r="J562" s="21" t="s">
        <v>44</v>
      </c>
      <c r="K562" s="21" t="s">
        <v>446</v>
      </c>
      <c r="L562" s="22"/>
      <c r="M562" s="48" t="s">
        <v>447</v>
      </c>
      <c r="N562" s="22"/>
      <c r="O562" s="23"/>
      <c r="P562" s="24"/>
      <c r="Q562" s="25"/>
      <c r="R562" s="27"/>
      <c r="S562" s="23" t="s">
        <v>51</v>
      </c>
      <c r="T562" s="23" t="s">
        <v>52</v>
      </c>
      <c r="U562" s="17"/>
      <c r="V562" s="28">
        <f t="shared" si="54"/>
        <v>0</v>
      </c>
      <c r="W562" s="17"/>
      <c r="X562" s="17"/>
      <c r="Y562" s="17"/>
      <c r="Z562" s="29"/>
      <c r="AA562" s="17" t="s">
        <v>53</v>
      </c>
      <c r="AB562" s="30">
        <f t="shared" si="55"/>
        <v>0</v>
      </c>
      <c r="AC562" s="31">
        <v>66.05</v>
      </c>
      <c r="AD562" s="17"/>
      <c r="AE562" s="17" t="s">
        <v>147</v>
      </c>
      <c r="AF562" s="21"/>
      <c r="AG562" s="17" t="s">
        <v>147</v>
      </c>
      <c r="AH562" s="21"/>
      <c r="AI562" s="33"/>
      <c r="AJ562" s="34"/>
      <c r="AK562" s="35"/>
      <c r="AL562" s="20" t="s">
        <v>147</v>
      </c>
    </row>
    <row r="563" spans="1:38" s="16" customFormat="1" x14ac:dyDescent="0.25">
      <c r="A563" s="17">
        <v>556</v>
      </c>
      <c r="B563" s="17" t="s">
        <v>38</v>
      </c>
      <c r="C563" s="17" t="s">
        <v>39</v>
      </c>
      <c r="D563" s="18" t="s">
        <v>2186</v>
      </c>
      <c r="E563" s="19">
        <v>42637</v>
      </c>
      <c r="F563" s="19" t="s">
        <v>2004</v>
      </c>
      <c r="G563" s="20">
        <v>9103750470</v>
      </c>
      <c r="H563" s="19"/>
      <c r="I563" s="19" t="s">
        <v>59</v>
      </c>
      <c r="J563" s="21" t="s">
        <v>44</v>
      </c>
      <c r="K563" s="21" t="s">
        <v>45</v>
      </c>
      <c r="L563" s="22" t="s">
        <v>2064</v>
      </c>
      <c r="M563" s="22" t="s">
        <v>2187</v>
      </c>
      <c r="N563" s="22" t="s">
        <v>130</v>
      </c>
      <c r="O563" s="23" t="s">
        <v>49</v>
      </c>
      <c r="P563" s="24" t="s">
        <v>483</v>
      </c>
      <c r="Q563" s="25">
        <v>29051700</v>
      </c>
      <c r="R563" s="27">
        <v>16</v>
      </c>
      <c r="S563" s="23" t="s">
        <v>51</v>
      </c>
      <c r="T563" s="23" t="s">
        <v>52</v>
      </c>
      <c r="U563" s="17">
        <v>1409</v>
      </c>
      <c r="V563" s="28">
        <f t="shared" si="54"/>
        <v>22544</v>
      </c>
      <c r="W563" s="17">
        <v>0</v>
      </c>
      <c r="X563" s="17">
        <v>950</v>
      </c>
      <c r="Y563" s="17">
        <v>0</v>
      </c>
      <c r="Z563" s="29">
        <v>0</v>
      </c>
      <c r="AA563" s="17" t="s">
        <v>53</v>
      </c>
      <c r="AB563" s="30">
        <f t="shared" si="55"/>
        <v>21594</v>
      </c>
      <c r="AC563" s="31">
        <v>66.05</v>
      </c>
      <c r="AD563" s="17"/>
      <c r="AE563" s="17">
        <v>1252791</v>
      </c>
      <c r="AF563" s="21" t="s">
        <v>2188</v>
      </c>
      <c r="AG563" s="17"/>
      <c r="AH563" s="21"/>
      <c r="AI563" s="33"/>
      <c r="AJ563" s="34"/>
      <c r="AK563" s="35"/>
      <c r="AL563" s="24" t="s">
        <v>1302</v>
      </c>
    </row>
    <row r="564" spans="1:38" s="16" customFormat="1" x14ac:dyDescent="0.25">
      <c r="A564" s="17">
        <v>557</v>
      </c>
      <c r="B564" s="17" t="s">
        <v>38</v>
      </c>
      <c r="C564" s="17" t="s">
        <v>39</v>
      </c>
      <c r="D564" s="18" t="s">
        <v>2189</v>
      </c>
      <c r="E564" s="20" t="s">
        <v>147</v>
      </c>
      <c r="F564" s="19" t="s">
        <v>2004</v>
      </c>
      <c r="G564" s="20" t="s">
        <v>147</v>
      </c>
      <c r="H564" s="19"/>
      <c r="I564" s="19" t="s">
        <v>59</v>
      </c>
      <c r="J564" s="21" t="s">
        <v>44</v>
      </c>
      <c r="K564" s="21" t="s">
        <v>446</v>
      </c>
      <c r="L564" s="22"/>
      <c r="M564" s="48" t="s">
        <v>447</v>
      </c>
      <c r="N564" s="22"/>
      <c r="O564" s="23"/>
      <c r="P564" s="24"/>
      <c r="Q564" s="25"/>
      <c r="R564" s="27"/>
      <c r="S564" s="23" t="s">
        <v>51</v>
      </c>
      <c r="T564" s="23" t="s">
        <v>52</v>
      </c>
      <c r="U564" s="17"/>
      <c r="V564" s="28">
        <f t="shared" si="54"/>
        <v>0</v>
      </c>
      <c r="W564" s="17"/>
      <c r="X564" s="17"/>
      <c r="Y564" s="17"/>
      <c r="Z564" s="29"/>
      <c r="AA564" s="17" t="s">
        <v>53</v>
      </c>
      <c r="AB564" s="30">
        <f t="shared" si="55"/>
        <v>0</v>
      </c>
      <c r="AC564" s="31">
        <v>66.05</v>
      </c>
      <c r="AD564" s="17"/>
      <c r="AE564" s="17" t="s">
        <v>147</v>
      </c>
      <c r="AF564" s="21"/>
      <c r="AG564" s="17" t="s">
        <v>147</v>
      </c>
      <c r="AH564" s="21"/>
      <c r="AI564" s="33"/>
      <c r="AJ564" s="34"/>
      <c r="AK564" s="35"/>
      <c r="AL564" s="20" t="s">
        <v>147</v>
      </c>
    </row>
    <row r="565" spans="1:38" s="16" customFormat="1" x14ac:dyDescent="0.25">
      <c r="A565" s="17">
        <v>558</v>
      </c>
      <c r="B565" s="17" t="s">
        <v>38</v>
      </c>
      <c r="C565" s="17" t="s">
        <v>39</v>
      </c>
      <c r="D565" s="18" t="s">
        <v>2190</v>
      </c>
      <c r="E565" s="19">
        <v>42639</v>
      </c>
      <c r="F565" s="19" t="s">
        <v>2004</v>
      </c>
      <c r="G565" s="20">
        <v>9103750473</v>
      </c>
      <c r="H565" s="19">
        <v>42641</v>
      </c>
      <c r="I565" s="19" t="s">
        <v>59</v>
      </c>
      <c r="J565" s="21" t="s">
        <v>44</v>
      </c>
      <c r="K565" s="21" t="s">
        <v>45</v>
      </c>
      <c r="L565" s="22" t="s">
        <v>1134</v>
      </c>
      <c r="M565" s="22" t="s">
        <v>515</v>
      </c>
      <c r="N565" s="22" t="s">
        <v>130</v>
      </c>
      <c r="O565" s="23" t="s">
        <v>63</v>
      </c>
      <c r="P565" s="24" t="s">
        <v>2191</v>
      </c>
      <c r="Q565" s="25">
        <v>29051700</v>
      </c>
      <c r="R565" s="27">
        <v>15</v>
      </c>
      <c r="S565" s="23" t="s">
        <v>51</v>
      </c>
      <c r="T565" s="23" t="s">
        <v>52</v>
      </c>
      <c r="U565" s="17">
        <v>0</v>
      </c>
      <c r="V565" s="28">
        <f>(8*1395+5*1370+2*1495)</f>
        <v>21000</v>
      </c>
      <c r="W565" s="17">
        <v>6.93</v>
      </c>
      <c r="X565" s="17">
        <v>760</v>
      </c>
      <c r="Y565" s="17">
        <v>0</v>
      </c>
      <c r="Z565" s="29">
        <v>0</v>
      </c>
      <c r="AA565" s="17" t="s">
        <v>53</v>
      </c>
      <c r="AB565" s="30">
        <f t="shared" si="55"/>
        <v>20233.07</v>
      </c>
      <c r="AC565" s="31">
        <v>66.05</v>
      </c>
      <c r="AD565" s="17"/>
      <c r="AE565" s="17">
        <v>1272708</v>
      </c>
      <c r="AF565" s="21" t="s">
        <v>2192</v>
      </c>
      <c r="AG565" s="17" t="s">
        <v>2977</v>
      </c>
      <c r="AH565" s="21" t="str">
        <f>VLOOKUP(AE565,'[2]updated master EPCG'!$AD$3032:$AO$3978,10,0)</f>
        <v>18.02.2017</v>
      </c>
      <c r="AI565" s="33"/>
      <c r="AJ565" s="34"/>
      <c r="AK565" s="35"/>
      <c r="AL565" s="24" t="s">
        <v>211</v>
      </c>
    </row>
    <row r="566" spans="1:38" s="16" customFormat="1" ht="25.5" x14ac:dyDescent="0.25">
      <c r="A566" s="17">
        <v>559</v>
      </c>
      <c r="B566" s="17" t="s">
        <v>38</v>
      </c>
      <c r="C566" s="17" t="s">
        <v>39</v>
      </c>
      <c r="D566" s="18" t="s">
        <v>2193</v>
      </c>
      <c r="E566" s="19">
        <v>42639</v>
      </c>
      <c r="F566" s="19" t="s">
        <v>2004</v>
      </c>
      <c r="G566" s="20">
        <v>9103750474</v>
      </c>
      <c r="H566" s="19"/>
      <c r="I566" s="19" t="s">
        <v>59</v>
      </c>
      <c r="J566" s="21" t="s">
        <v>44</v>
      </c>
      <c r="K566" s="21" t="s">
        <v>45</v>
      </c>
      <c r="L566" s="22" t="s">
        <v>60</v>
      </c>
      <c r="M566" s="22" t="s">
        <v>61</v>
      </c>
      <c r="N566" s="22" t="s">
        <v>62</v>
      </c>
      <c r="O566" s="23" t="s">
        <v>63</v>
      </c>
      <c r="P566" s="103" t="s">
        <v>2194</v>
      </c>
      <c r="Q566" s="25">
        <v>29051700</v>
      </c>
      <c r="R566" s="27">
        <v>18.143000000000001</v>
      </c>
      <c r="S566" s="23" t="s">
        <v>51</v>
      </c>
      <c r="T566" s="23" t="s">
        <v>52</v>
      </c>
      <c r="U566" s="17">
        <v>1207</v>
      </c>
      <c r="V566" s="28">
        <f t="shared" ref="V566" si="57">R566*U566</f>
        <v>21898.601000000002</v>
      </c>
      <c r="W566" s="17">
        <v>7.23</v>
      </c>
      <c r="X566" s="17">
        <v>1550</v>
      </c>
      <c r="Y566" s="17">
        <v>0</v>
      </c>
      <c r="Z566" s="29">
        <v>0</v>
      </c>
      <c r="AA566" s="17" t="s">
        <v>53</v>
      </c>
      <c r="AB566" s="30">
        <f t="shared" si="55"/>
        <v>20341.371000000003</v>
      </c>
      <c r="AC566" s="31">
        <v>66.05</v>
      </c>
      <c r="AD566" s="17"/>
      <c r="AE566" s="17">
        <v>1272660</v>
      </c>
      <c r="AF566" s="21" t="s">
        <v>2192</v>
      </c>
      <c r="AG566" s="17"/>
      <c r="AH566" s="21"/>
      <c r="AI566" s="33"/>
      <c r="AJ566" s="34"/>
      <c r="AK566" s="35"/>
      <c r="AL566" s="24" t="s">
        <v>1302</v>
      </c>
    </row>
    <row r="567" spans="1:38" s="16" customFormat="1" x14ac:dyDescent="0.25">
      <c r="A567" s="17">
        <v>560</v>
      </c>
      <c r="B567" s="17" t="s">
        <v>38</v>
      </c>
      <c r="C567" s="17" t="s">
        <v>39</v>
      </c>
      <c r="D567" s="18" t="s">
        <v>2195</v>
      </c>
      <c r="E567" s="20" t="s">
        <v>147</v>
      </c>
      <c r="F567" s="19" t="s">
        <v>2004</v>
      </c>
      <c r="G567" s="20" t="s">
        <v>147</v>
      </c>
      <c r="H567" s="19"/>
      <c r="I567" s="19" t="s">
        <v>59</v>
      </c>
      <c r="J567" s="21" t="s">
        <v>44</v>
      </c>
      <c r="K567" s="21" t="s">
        <v>446</v>
      </c>
      <c r="L567" s="22"/>
      <c r="M567" s="48" t="s">
        <v>447</v>
      </c>
      <c r="N567" s="22"/>
      <c r="O567" s="23"/>
      <c r="P567" s="24"/>
      <c r="Q567" s="25"/>
      <c r="R567" s="27"/>
      <c r="S567" s="23" t="s">
        <v>51</v>
      </c>
      <c r="T567" s="23" t="s">
        <v>52</v>
      </c>
      <c r="U567" s="17"/>
      <c r="V567" s="28">
        <f t="shared" si="54"/>
        <v>0</v>
      </c>
      <c r="W567" s="17"/>
      <c r="X567" s="17"/>
      <c r="Y567" s="17"/>
      <c r="Z567" s="29"/>
      <c r="AA567" s="17" t="s">
        <v>53</v>
      </c>
      <c r="AB567" s="30">
        <f t="shared" si="55"/>
        <v>0</v>
      </c>
      <c r="AC567" s="31">
        <v>66.05</v>
      </c>
      <c r="AD567" s="17"/>
      <c r="AE567" s="17" t="s">
        <v>147</v>
      </c>
      <c r="AF567" s="21"/>
      <c r="AG567" s="17" t="s">
        <v>147</v>
      </c>
      <c r="AH567" s="21"/>
      <c r="AI567" s="33"/>
      <c r="AJ567" s="34"/>
      <c r="AK567" s="35"/>
      <c r="AL567" s="20" t="s">
        <v>147</v>
      </c>
    </row>
    <row r="568" spans="1:38" s="16" customFormat="1" ht="25.5" x14ac:dyDescent="0.25">
      <c r="A568" s="17">
        <v>561</v>
      </c>
      <c r="B568" s="17" t="s">
        <v>38</v>
      </c>
      <c r="C568" s="17" t="s">
        <v>39</v>
      </c>
      <c r="D568" s="18" t="s">
        <v>2196</v>
      </c>
      <c r="E568" s="19">
        <v>42640</v>
      </c>
      <c r="F568" s="19" t="s">
        <v>2004</v>
      </c>
      <c r="G568" s="20">
        <v>9103750475</v>
      </c>
      <c r="H568" s="19">
        <v>42643</v>
      </c>
      <c r="I568" s="19" t="s">
        <v>59</v>
      </c>
      <c r="J568" s="21" t="s">
        <v>44</v>
      </c>
      <c r="K568" s="21" t="s">
        <v>45</v>
      </c>
      <c r="L568" s="22" t="s">
        <v>2197</v>
      </c>
      <c r="M568" s="22" t="s">
        <v>184</v>
      </c>
      <c r="N568" s="22" t="s">
        <v>88</v>
      </c>
      <c r="O568" s="23" t="s">
        <v>63</v>
      </c>
      <c r="P568" s="103" t="s">
        <v>1104</v>
      </c>
      <c r="Q568" s="25">
        <v>38231900</v>
      </c>
      <c r="R568" s="27">
        <v>28.8</v>
      </c>
      <c r="S568" s="23" t="s">
        <v>51</v>
      </c>
      <c r="T568" s="23" t="s">
        <v>52</v>
      </c>
      <c r="U568" s="17">
        <v>900</v>
      </c>
      <c r="V568" s="28">
        <f t="shared" si="54"/>
        <v>25920</v>
      </c>
      <c r="W568" s="17">
        <v>8.5500000000000007</v>
      </c>
      <c r="X568" s="17">
        <v>150</v>
      </c>
      <c r="Y568" s="17">
        <v>0</v>
      </c>
      <c r="Z568" s="29">
        <v>0</v>
      </c>
      <c r="AA568" s="17" t="s">
        <v>53</v>
      </c>
      <c r="AB568" s="30">
        <f t="shared" si="55"/>
        <v>25761.45</v>
      </c>
      <c r="AC568" s="31">
        <v>66.05</v>
      </c>
      <c r="AD568" s="17"/>
      <c r="AE568" s="17">
        <v>1289146</v>
      </c>
      <c r="AF568" s="21">
        <v>42640</v>
      </c>
      <c r="AG568" s="17" t="s">
        <v>2979</v>
      </c>
      <c r="AH568" s="21" t="str">
        <f>VLOOKUP(AE568,'[2]updated master EPCG'!$AD$3032:$AO$3978,10,0)</f>
        <v>18.02.2017</v>
      </c>
      <c r="AI568" s="33"/>
      <c r="AJ568" s="34"/>
      <c r="AK568" s="35"/>
      <c r="AL568" s="24" t="s">
        <v>211</v>
      </c>
    </row>
    <row r="569" spans="1:38" s="16" customFormat="1" ht="25.5" x14ac:dyDescent="0.25">
      <c r="A569" s="17">
        <v>562</v>
      </c>
      <c r="B569" s="17" t="s">
        <v>38</v>
      </c>
      <c r="C569" s="17" t="s">
        <v>39</v>
      </c>
      <c r="D569" s="18" t="s">
        <v>2198</v>
      </c>
      <c r="E569" s="19">
        <v>42639</v>
      </c>
      <c r="F569" s="19" t="s">
        <v>2004</v>
      </c>
      <c r="G569" s="20">
        <v>9103750476</v>
      </c>
      <c r="H569" s="19"/>
      <c r="I569" s="19" t="s">
        <v>59</v>
      </c>
      <c r="J569" s="21" t="s">
        <v>44</v>
      </c>
      <c r="K569" s="21" t="s">
        <v>45</v>
      </c>
      <c r="L569" s="22" t="s">
        <v>60</v>
      </c>
      <c r="M569" s="22" t="s">
        <v>61</v>
      </c>
      <c r="N569" s="22" t="s">
        <v>62</v>
      </c>
      <c r="O569" s="23" t="s">
        <v>63</v>
      </c>
      <c r="P569" s="103" t="s">
        <v>1865</v>
      </c>
      <c r="Q569" s="25">
        <v>38237090</v>
      </c>
      <c r="R569" s="27">
        <v>19.844999999999999</v>
      </c>
      <c r="S569" s="23" t="s">
        <v>51</v>
      </c>
      <c r="T569" s="23" t="s">
        <v>52</v>
      </c>
      <c r="U569" s="17">
        <v>3827</v>
      </c>
      <c r="V569" s="28">
        <f t="shared" ref="V569" si="58">R569*U569</f>
        <v>75946.815000000002</v>
      </c>
      <c r="W569" s="17">
        <v>25.06</v>
      </c>
      <c r="X569" s="17">
        <v>1550</v>
      </c>
      <c r="Y569" s="17">
        <v>0</v>
      </c>
      <c r="Z569" s="29">
        <v>0</v>
      </c>
      <c r="AA569" s="17" t="s">
        <v>53</v>
      </c>
      <c r="AB569" s="30">
        <f t="shared" si="55"/>
        <v>74371.755000000005</v>
      </c>
      <c r="AC569" s="31">
        <v>66.05</v>
      </c>
      <c r="AD569" s="17"/>
      <c r="AE569" s="17">
        <v>1303686</v>
      </c>
      <c r="AF569" s="21" t="s">
        <v>2199</v>
      </c>
      <c r="AG569" s="17"/>
      <c r="AH569" s="21"/>
      <c r="AI569" s="33"/>
      <c r="AJ569" s="34"/>
      <c r="AK569" s="35"/>
      <c r="AL569" s="24" t="s">
        <v>1302</v>
      </c>
    </row>
    <row r="570" spans="1:38" s="16" customFormat="1" x14ac:dyDescent="0.25">
      <c r="A570" s="17">
        <v>563</v>
      </c>
      <c r="B570" s="17" t="s">
        <v>38</v>
      </c>
      <c r="C570" s="17" t="s">
        <v>39</v>
      </c>
      <c r="D570" s="18" t="s">
        <v>2200</v>
      </c>
      <c r="E570" s="19">
        <v>42640</v>
      </c>
      <c r="F570" s="19" t="s">
        <v>2004</v>
      </c>
      <c r="G570" s="20">
        <v>9103750477</v>
      </c>
      <c r="H570" s="19">
        <v>42647</v>
      </c>
      <c r="I570" s="19" t="s">
        <v>59</v>
      </c>
      <c r="J570" s="21" t="s">
        <v>44</v>
      </c>
      <c r="K570" s="21" t="s">
        <v>45</v>
      </c>
      <c r="L570" s="22" t="s">
        <v>1291</v>
      </c>
      <c r="M570" s="22" t="s">
        <v>2201</v>
      </c>
      <c r="N570" s="22" t="s">
        <v>130</v>
      </c>
      <c r="O570" s="23" t="s">
        <v>49</v>
      </c>
      <c r="P570" s="24" t="s">
        <v>918</v>
      </c>
      <c r="Q570" s="25">
        <v>38237090</v>
      </c>
      <c r="R570" s="27">
        <v>48</v>
      </c>
      <c r="S570" s="23" t="s">
        <v>51</v>
      </c>
      <c r="T570" s="23" t="s">
        <v>52</v>
      </c>
      <c r="U570" s="17">
        <v>1315</v>
      </c>
      <c r="V570" s="28">
        <f t="shared" ref="V570" si="59">U570*R570</f>
        <v>63120</v>
      </c>
      <c r="W570" s="17">
        <v>0</v>
      </c>
      <c r="X570" s="17">
        <v>1640</v>
      </c>
      <c r="Y570" s="17">
        <v>0</v>
      </c>
      <c r="Z570" s="29">
        <v>960</v>
      </c>
      <c r="AA570" s="17" t="s">
        <v>53</v>
      </c>
      <c r="AB570" s="30">
        <f t="shared" si="55"/>
        <v>61480</v>
      </c>
      <c r="AC570" s="31">
        <v>66.05</v>
      </c>
      <c r="AD570" s="17"/>
      <c r="AE570" s="17">
        <v>1303755</v>
      </c>
      <c r="AF570" s="21">
        <v>42640</v>
      </c>
      <c r="AG570" s="17" t="s">
        <v>2980</v>
      </c>
      <c r="AH570" s="21" t="str">
        <f>VLOOKUP(AE570,'[2]updated master EPCG'!$AD$3032:$AO$3978,10,0)</f>
        <v>18.02.2017</v>
      </c>
      <c r="AI570" s="33"/>
      <c r="AJ570" s="34"/>
      <c r="AK570" s="35"/>
      <c r="AL570" s="24" t="s">
        <v>211</v>
      </c>
    </row>
    <row r="571" spans="1:38" s="16" customFormat="1" x14ac:dyDescent="0.25">
      <c r="A571" s="17">
        <v>564</v>
      </c>
      <c r="B571" s="17" t="s">
        <v>38</v>
      </c>
      <c r="C571" s="17" t="s">
        <v>39</v>
      </c>
      <c r="D571" s="18" t="s">
        <v>2202</v>
      </c>
      <c r="E571" s="20" t="s">
        <v>147</v>
      </c>
      <c r="F571" s="19" t="s">
        <v>2004</v>
      </c>
      <c r="G571" s="20" t="s">
        <v>147</v>
      </c>
      <c r="H571" s="19"/>
      <c r="I571" s="19" t="s">
        <v>59</v>
      </c>
      <c r="J571" s="21" t="s">
        <v>44</v>
      </c>
      <c r="K571" s="21" t="s">
        <v>446</v>
      </c>
      <c r="L571" s="22"/>
      <c r="M571" s="48" t="s">
        <v>447</v>
      </c>
      <c r="N571" s="22"/>
      <c r="O571" s="23"/>
      <c r="P571" s="24"/>
      <c r="Q571" s="25"/>
      <c r="R571" s="27"/>
      <c r="S571" s="23" t="s">
        <v>51</v>
      </c>
      <c r="T571" s="23" t="s">
        <v>52</v>
      </c>
      <c r="U571" s="17"/>
      <c r="V571" s="28">
        <f t="shared" si="54"/>
        <v>0</v>
      </c>
      <c r="W571" s="17"/>
      <c r="X571" s="17"/>
      <c r="Y571" s="17"/>
      <c r="Z571" s="29"/>
      <c r="AA571" s="17" t="s">
        <v>53</v>
      </c>
      <c r="AB571" s="30">
        <f t="shared" si="55"/>
        <v>0</v>
      </c>
      <c r="AC571" s="31">
        <v>66.05</v>
      </c>
      <c r="AD571" s="17"/>
      <c r="AE571" s="17" t="s">
        <v>147</v>
      </c>
      <c r="AF571" s="21"/>
      <c r="AG571" s="17" t="s">
        <v>147</v>
      </c>
      <c r="AH571" s="21"/>
      <c r="AI571" s="33"/>
      <c r="AJ571" s="34"/>
      <c r="AK571" s="35"/>
      <c r="AL571" s="20" t="s">
        <v>147</v>
      </c>
    </row>
    <row r="572" spans="1:38" s="16" customFormat="1" x14ac:dyDescent="0.25">
      <c r="A572" s="17">
        <v>565</v>
      </c>
      <c r="B572" s="17" t="s">
        <v>38</v>
      </c>
      <c r="C572" s="17" t="s">
        <v>39</v>
      </c>
      <c r="D572" s="18" t="s">
        <v>2203</v>
      </c>
      <c r="E572" s="20" t="s">
        <v>147</v>
      </c>
      <c r="F572" s="19" t="s">
        <v>2004</v>
      </c>
      <c r="G572" s="20" t="s">
        <v>147</v>
      </c>
      <c r="H572" s="19"/>
      <c r="I572" s="19" t="s">
        <v>59</v>
      </c>
      <c r="J572" s="21" t="s">
        <v>44</v>
      </c>
      <c r="K572" s="21" t="s">
        <v>446</v>
      </c>
      <c r="L572" s="22"/>
      <c r="M572" s="48" t="s">
        <v>447</v>
      </c>
      <c r="N572" s="22"/>
      <c r="O572" s="23"/>
      <c r="P572" s="24"/>
      <c r="Q572" s="25"/>
      <c r="R572" s="27"/>
      <c r="S572" s="23" t="s">
        <v>51</v>
      </c>
      <c r="T572" s="23" t="s">
        <v>52</v>
      </c>
      <c r="U572" s="17"/>
      <c r="V572" s="28">
        <f t="shared" si="54"/>
        <v>0</v>
      </c>
      <c r="W572" s="17"/>
      <c r="X572" s="17"/>
      <c r="Y572" s="17"/>
      <c r="Z572" s="29"/>
      <c r="AA572" s="17" t="s">
        <v>53</v>
      </c>
      <c r="AB572" s="30">
        <f t="shared" si="55"/>
        <v>0</v>
      </c>
      <c r="AC572" s="31">
        <v>66.05</v>
      </c>
      <c r="AD572" s="17"/>
      <c r="AE572" s="17" t="s">
        <v>147</v>
      </c>
      <c r="AF572" s="21"/>
      <c r="AG572" s="17" t="s">
        <v>147</v>
      </c>
      <c r="AH572" s="21"/>
      <c r="AI572" s="33"/>
      <c r="AJ572" s="34"/>
      <c r="AK572" s="35"/>
      <c r="AL572" s="20" t="s">
        <v>147</v>
      </c>
    </row>
    <row r="573" spans="1:38" s="16" customFormat="1" x14ac:dyDescent="0.25">
      <c r="A573" s="17">
        <v>566</v>
      </c>
      <c r="B573" s="17" t="s">
        <v>38</v>
      </c>
      <c r="C573" s="17" t="s">
        <v>39</v>
      </c>
      <c r="D573" s="18" t="s">
        <v>2204</v>
      </c>
      <c r="E573" s="19">
        <v>42641</v>
      </c>
      <c r="F573" s="19" t="s">
        <v>2004</v>
      </c>
      <c r="G573" s="20">
        <v>9103750480</v>
      </c>
      <c r="H573" s="19"/>
      <c r="I573" s="19" t="s">
        <v>59</v>
      </c>
      <c r="J573" s="21" t="s">
        <v>44</v>
      </c>
      <c r="K573" s="21" t="s">
        <v>45</v>
      </c>
      <c r="L573" s="22" t="s">
        <v>1549</v>
      </c>
      <c r="M573" s="22" t="s">
        <v>121</v>
      </c>
      <c r="N573" s="22" t="s">
        <v>48</v>
      </c>
      <c r="O573" s="23" t="s">
        <v>49</v>
      </c>
      <c r="P573" s="24" t="s">
        <v>918</v>
      </c>
      <c r="Q573" s="25">
        <v>38237090</v>
      </c>
      <c r="R573" s="27">
        <v>26</v>
      </c>
      <c r="S573" s="23" t="s">
        <v>51</v>
      </c>
      <c r="T573" s="23" t="s">
        <v>52</v>
      </c>
      <c r="U573" s="17">
        <v>1302</v>
      </c>
      <c r="V573" s="28">
        <f t="shared" si="54"/>
        <v>33852</v>
      </c>
      <c r="W573" s="17">
        <v>0</v>
      </c>
      <c r="X573" s="17">
        <v>1450</v>
      </c>
      <c r="Y573" s="17">
        <v>0</v>
      </c>
      <c r="Z573" s="29">
        <v>0</v>
      </c>
      <c r="AA573" s="17" t="s">
        <v>53</v>
      </c>
      <c r="AB573" s="30">
        <f t="shared" si="55"/>
        <v>32402</v>
      </c>
      <c r="AC573" s="31">
        <v>66.05</v>
      </c>
      <c r="AD573" s="17"/>
      <c r="AE573" s="17">
        <v>1323511</v>
      </c>
      <c r="AF573" s="21" t="s">
        <v>2205</v>
      </c>
      <c r="AG573" s="17" t="s">
        <v>2994</v>
      </c>
      <c r="AH573" s="21">
        <f>VLOOKUP(AE573,'[2]updated master EPCG'!$AD$3032:$AO$3978,10,0)</f>
        <v>42800</v>
      </c>
      <c r="AI573" s="33"/>
      <c r="AJ573" s="34"/>
      <c r="AK573" s="35"/>
      <c r="AL573" s="24" t="s">
        <v>211</v>
      </c>
    </row>
    <row r="574" spans="1:38" s="16" customFormat="1" ht="51" x14ac:dyDescent="0.25">
      <c r="A574" s="17">
        <v>567</v>
      </c>
      <c r="B574" s="17" t="s">
        <v>38</v>
      </c>
      <c r="C574" s="17" t="s">
        <v>39</v>
      </c>
      <c r="D574" s="18" t="s">
        <v>2206</v>
      </c>
      <c r="E574" s="19">
        <v>42641</v>
      </c>
      <c r="F574" s="19" t="s">
        <v>2004</v>
      </c>
      <c r="G574" s="20">
        <v>9103750478</v>
      </c>
      <c r="H574" s="19"/>
      <c r="I574" s="19" t="s">
        <v>59</v>
      </c>
      <c r="J574" s="21" t="s">
        <v>44</v>
      </c>
      <c r="K574" s="21" t="s">
        <v>45</v>
      </c>
      <c r="L574" s="22" t="s">
        <v>403</v>
      </c>
      <c r="M574" s="22" t="s">
        <v>374</v>
      </c>
      <c r="N574" s="22" t="s">
        <v>130</v>
      </c>
      <c r="O574" s="23" t="s">
        <v>63</v>
      </c>
      <c r="P574" s="103" t="s">
        <v>1130</v>
      </c>
      <c r="Q574" s="25" t="s">
        <v>405</v>
      </c>
      <c r="R574" s="27">
        <v>16</v>
      </c>
      <c r="S574" s="23" t="s">
        <v>51</v>
      </c>
      <c r="T574" s="23" t="s">
        <v>52</v>
      </c>
      <c r="U574" s="17">
        <v>0</v>
      </c>
      <c r="V574" s="28">
        <f>(6*1345+ 10*1295)</f>
        <v>21020</v>
      </c>
      <c r="W574" s="17">
        <v>6.94</v>
      </c>
      <c r="X574" s="17">
        <v>50</v>
      </c>
      <c r="Y574" s="17">
        <v>0</v>
      </c>
      <c r="Z574" s="29">
        <v>0</v>
      </c>
      <c r="AA574" s="17" t="s">
        <v>53</v>
      </c>
      <c r="AB574" s="30">
        <f t="shared" si="55"/>
        <v>20963.060000000001</v>
      </c>
      <c r="AC574" s="31">
        <v>66.05</v>
      </c>
      <c r="AD574" s="17"/>
      <c r="AE574" s="17">
        <v>1323469</v>
      </c>
      <c r="AF574" s="21" t="s">
        <v>2205</v>
      </c>
      <c r="AG574" s="17" t="s">
        <v>2943</v>
      </c>
      <c r="AH574" s="21">
        <f>VLOOKUP(AE574,'[2]updated master EPCG'!$AD$3032:$AO$3978,10,0)</f>
        <v>42783</v>
      </c>
      <c r="AI574" s="33"/>
      <c r="AJ574" s="34"/>
      <c r="AK574" s="35"/>
      <c r="AL574" s="24" t="s">
        <v>1302</v>
      </c>
    </row>
    <row r="575" spans="1:38" s="16" customFormat="1" ht="51" x14ac:dyDescent="0.25">
      <c r="A575" s="17">
        <v>568</v>
      </c>
      <c r="B575" s="17" t="s">
        <v>38</v>
      </c>
      <c r="C575" s="17" t="s">
        <v>39</v>
      </c>
      <c r="D575" s="18" t="s">
        <v>2207</v>
      </c>
      <c r="E575" s="19">
        <v>42641</v>
      </c>
      <c r="F575" s="19" t="s">
        <v>2004</v>
      </c>
      <c r="G575" s="20">
        <v>9103750479</v>
      </c>
      <c r="H575" s="19">
        <v>42647</v>
      </c>
      <c r="I575" s="19" t="s">
        <v>59</v>
      </c>
      <c r="J575" s="21" t="s">
        <v>44</v>
      </c>
      <c r="K575" s="21" t="s">
        <v>45</v>
      </c>
      <c r="L575" s="22" t="s">
        <v>2208</v>
      </c>
      <c r="M575" s="22" t="s">
        <v>2201</v>
      </c>
      <c r="N575" s="22" t="s">
        <v>88</v>
      </c>
      <c r="O575" s="23" t="s">
        <v>49</v>
      </c>
      <c r="P575" s="103" t="s">
        <v>1130</v>
      </c>
      <c r="Q575" s="25" t="s">
        <v>405</v>
      </c>
      <c r="R575" s="27">
        <v>16</v>
      </c>
      <c r="S575" s="23" t="s">
        <v>51</v>
      </c>
      <c r="T575" s="23" t="s">
        <v>52</v>
      </c>
      <c r="U575" s="17">
        <v>0</v>
      </c>
      <c r="V575" s="28">
        <f>(12*1360+4*1410)</f>
        <v>21960</v>
      </c>
      <c r="W575" s="17">
        <v>0</v>
      </c>
      <c r="X575" s="17">
        <v>410</v>
      </c>
      <c r="Y575" s="17">
        <v>0</v>
      </c>
      <c r="Z575" s="29">
        <v>0</v>
      </c>
      <c r="AA575" s="17" t="s">
        <v>53</v>
      </c>
      <c r="AB575" s="30">
        <f t="shared" si="55"/>
        <v>21550</v>
      </c>
      <c r="AC575" s="31">
        <v>66.05</v>
      </c>
      <c r="AD575" s="17"/>
      <c r="AE575" s="17">
        <v>1323467</v>
      </c>
      <c r="AF575" s="21">
        <v>42641</v>
      </c>
      <c r="AG575" s="17" t="s">
        <v>2981</v>
      </c>
      <c r="AH575" s="21" t="str">
        <f>VLOOKUP(AE575,'[2]updated master EPCG'!$AD$3032:$AO$3978,10,0)</f>
        <v>18.02.2017</v>
      </c>
      <c r="AI575" s="33"/>
      <c r="AJ575" s="34"/>
      <c r="AK575" s="35"/>
      <c r="AL575" s="24" t="s">
        <v>211</v>
      </c>
    </row>
    <row r="576" spans="1:38" s="16" customFormat="1" x14ac:dyDescent="0.25">
      <c r="A576" s="17">
        <v>569</v>
      </c>
      <c r="B576" s="17" t="s">
        <v>38</v>
      </c>
      <c r="C576" s="17" t="s">
        <v>39</v>
      </c>
      <c r="D576" s="18" t="s">
        <v>2209</v>
      </c>
      <c r="E576" s="19">
        <v>42641</v>
      </c>
      <c r="F576" s="19" t="s">
        <v>2004</v>
      </c>
      <c r="G576" s="20" t="s">
        <v>2210</v>
      </c>
      <c r="H576" s="19">
        <v>42647</v>
      </c>
      <c r="I576" s="19" t="s">
        <v>59</v>
      </c>
      <c r="J576" s="21" t="s">
        <v>44</v>
      </c>
      <c r="K576" s="21" t="s">
        <v>45</v>
      </c>
      <c r="L576" s="22" t="s">
        <v>1291</v>
      </c>
      <c r="M576" s="22" t="s">
        <v>2201</v>
      </c>
      <c r="N576" s="22" t="s">
        <v>130</v>
      </c>
      <c r="O576" s="23" t="s">
        <v>49</v>
      </c>
      <c r="P576" s="24" t="s">
        <v>918</v>
      </c>
      <c r="Q576" s="25">
        <v>38237090</v>
      </c>
      <c r="R576" s="27">
        <v>36</v>
      </c>
      <c r="S576" s="23" t="s">
        <v>51</v>
      </c>
      <c r="T576" s="23" t="s">
        <v>52</v>
      </c>
      <c r="U576" s="17">
        <v>1315</v>
      </c>
      <c r="V576" s="28">
        <f t="shared" si="54"/>
        <v>47340</v>
      </c>
      <c r="W576" s="17">
        <v>0</v>
      </c>
      <c r="X576" s="17">
        <v>1230</v>
      </c>
      <c r="Y576" s="17">
        <v>0</v>
      </c>
      <c r="Z576" s="29">
        <v>720</v>
      </c>
      <c r="AA576" s="17" t="s">
        <v>53</v>
      </c>
      <c r="AB576" s="30">
        <f t="shared" si="55"/>
        <v>46110</v>
      </c>
      <c r="AC576" s="31">
        <v>66.05</v>
      </c>
      <c r="AD576" s="17"/>
      <c r="AE576" s="17">
        <v>1323526</v>
      </c>
      <c r="AF576" s="21">
        <v>42641</v>
      </c>
      <c r="AG576" s="17" t="s">
        <v>2990</v>
      </c>
      <c r="AH576" s="21">
        <f>VLOOKUP(AE576,'[2]updated master EPCG'!$AD$3032:$AO$3978,10,0)</f>
        <v>42800</v>
      </c>
      <c r="AI576" s="33"/>
      <c r="AJ576" s="34"/>
      <c r="AK576" s="35"/>
      <c r="AL576" s="24" t="s">
        <v>211</v>
      </c>
    </row>
    <row r="577" spans="1:38" s="16" customFormat="1" x14ac:dyDescent="0.25">
      <c r="A577" s="17">
        <v>570</v>
      </c>
      <c r="B577" s="17" t="s">
        <v>38</v>
      </c>
      <c r="C577" s="17" t="s">
        <v>39</v>
      </c>
      <c r="D577" s="18" t="s">
        <v>2211</v>
      </c>
      <c r="E577" s="20" t="s">
        <v>147</v>
      </c>
      <c r="F577" s="19" t="s">
        <v>2004</v>
      </c>
      <c r="G577" s="20" t="s">
        <v>147</v>
      </c>
      <c r="H577" s="19"/>
      <c r="I577" s="19" t="s">
        <v>59</v>
      </c>
      <c r="J577" s="21" t="s">
        <v>44</v>
      </c>
      <c r="K577" s="21" t="s">
        <v>446</v>
      </c>
      <c r="L577" s="22"/>
      <c r="M577" s="48" t="s">
        <v>447</v>
      </c>
      <c r="N577" s="22"/>
      <c r="O577" s="23"/>
      <c r="P577" s="24"/>
      <c r="Q577" s="25"/>
      <c r="R577" s="27"/>
      <c r="S577" s="23" t="s">
        <v>51</v>
      </c>
      <c r="T577" s="23" t="s">
        <v>52</v>
      </c>
      <c r="U577" s="17"/>
      <c r="V577" s="28">
        <f t="shared" si="54"/>
        <v>0</v>
      </c>
      <c r="W577" s="17"/>
      <c r="X577" s="17"/>
      <c r="Y577" s="17"/>
      <c r="Z577" s="29"/>
      <c r="AA577" s="17" t="s">
        <v>53</v>
      </c>
      <c r="AB577" s="30">
        <f t="shared" si="55"/>
        <v>0</v>
      </c>
      <c r="AC577" s="31">
        <v>66.05</v>
      </c>
      <c r="AD577" s="17"/>
      <c r="AE577" s="17" t="s">
        <v>147</v>
      </c>
      <c r="AF577" s="21"/>
      <c r="AG577" s="17" t="s">
        <v>147</v>
      </c>
      <c r="AH577" s="21"/>
      <c r="AI577" s="33"/>
      <c r="AJ577" s="34"/>
      <c r="AK577" s="35"/>
      <c r="AL577" s="20" t="s">
        <v>147</v>
      </c>
    </row>
    <row r="578" spans="1:38" s="16" customFormat="1" x14ac:dyDescent="0.25">
      <c r="A578" s="17">
        <v>571</v>
      </c>
      <c r="B578" s="17" t="s">
        <v>38</v>
      </c>
      <c r="C578" s="17" t="s">
        <v>39</v>
      </c>
      <c r="D578" s="18" t="s">
        <v>2212</v>
      </c>
      <c r="E578" s="19">
        <v>42641</v>
      </c>
      <c r="F578" s="19" t="s">
        <v>2004</v>
      </c>
      <c r="G578" s="20">
        <v>9103750480</v>
      </c>
      <c r="H578" s="19"/>
      <c r="I578" s="19" t="s">
        <v>59</v>
      </c>
      <c r="J578" s="21" t="s">
        <v>44</v>
      </c>
      <c r="K578" s="21" t="s">
        <v>45</v>
      </c>
      <c r="L578" s="22" t="s">
        <v>1549</v>
      </c>
      <c r="M578" s="22" t="s">
        <v>121</v>
      </c>
      <c r="N578" s="22" t="s">
        <v>48</v>
      </c>
      <c r="O578" s="23" t="s">
        <v>49</v>
      </c>
      <c r="P578" s="24" t="s">
        <v>918</v>
      </c>
      <c r="Q578" s="25">
        <v>38237090</v>
      </c>
      <c r="R578" s="27">
        <v>26</v>
      </c>
      <c r="S578" s="23" t="s">
        <v>51</v>
      </c>
      <c r="T578" s="23" t="s">
        <v>52</v>
      </c>
      <c r="U578" s="17">
        <v>1302</v>
      </c>
      <c r="V578" s="28">
        <f t="shared" si="54"/>
        <v>33852</v>
      </c>
      <c r="W578" s="17">
        <v>0</v>
      </c>
      <c r="X578" s="17">
        <v>1450</v>
      </c>
      <c r="Y578" s="17">
        <v>0</v>
      </c>
      <c r="Z578" s="29">
        <v>0</v>
      </c>
      <c r="AA578" s="17" t="s">
        <v>53</v>
      </c>
      <c r="AB578" s="30">
        <f t="shared" si="55"/>
        <v>32402</v>
      </c>
      <c r="AC578" s="31">
        <v>66.05</v>
      </c>
      <c r="AD578" s="17"/>
      <c r="AE578" s="17">
        <v>1330933</v>
      </c>
      <c r="AF578" s="21" t="s">
        <v>2205</v>
      </c>
      <c r="AG578" s="17">
        <v>0</v>
      </c>
      <c r="AH578" s="21"/>
      <c r="AI578" s="33"/>
      <c r="AJ578" s="34"/>
      <c r="AK578" s="35"/>
      <c r="AL578" s="24" t="s">
        <v>1302</v>
      </c>
    </row>
    <row r="579" spans="1:38" s="16" customFormat="1" ht="76.5" x14ac:dyDescent="0.25">
      <c r="A579" s="17">
        <v>572</v>
      </c>
      <c r="B579" s="17" t="s">
        <v>38</v>
      </c>
      <c r="C579" s="17" t="s">
        <v>39</v>
      </c>
      <c r="D579" s="18" t="s">
        <v>2213</v>
      </c>
      <c r="E579" s="19">
        <v>42641</v>
      </c>
      <c r="F579" s="19" t="s">
        <v>2004</v>
      </c>
      <c r="G579" s="20">
        <v>9103750481</v>
      </c>
      <c r="H579" s="19"/>
      <c r="I579" s="19" t="s">
        <v>59</v>
      </c>
      <c r="J579" s="21" t="s">
        <v>44</v>
      </c>
      <c r="K579" s="21" t="s">
        <v>45</v>
      </c>
      <c r="L579" s="22" t="s">
        <v>607</v>
      </c>
      <c r="M579" s="22" t="s">
        <v>515</v>
      </c>
      <c r="N579" s="22" t="s">
        <v>1973</v>
      </c>
      <c r="O579" s="23" t="s">
        <v>63</v>
      </c>
      <c r="P579" s="103" t="s">
        <v>2214</v>
      </c>
      <c r="Q579" s="25" t="s">
        <v>2215</v>
      </c>
      <c r="R579" s="27">
        <v>2.6749999999999998</v>
      </c>
      <c r="S579" s="23" t="s">
        <v>51</v>
      </c>
      <c r="T579" s="23" t="s">
        <v>52</v>
      </c>
      <c r="U579" s="17">
        <v>0</v>
      </c>
      <c r="V579" s="28">
        <f>(1.425*1560+0.5*1700+0.75*2000)</f>
        <v>4573</v>
      </c>
      <c r="W579" s="17">
        <v>1.51</v>
      </c>
      <c r="X579" s="17">
        <v>50</v>
      </c>
      <c r="Y579" s="17">
        <v>0</v>
      </c>
      <c r="Z579" s="29">
        <v>0</v>
      </c>
      <c r="AA579" s="17" t="s">
        <v>53</v>
      </c>
      <c r="AB579" s="30">
        <f t="shared" si="55"/>
        <v>4521.49</v>
      </c>
      <c r="AC579" s="31">
        <v>66.05</v>
      </c>
      <c r="AD579" s="17"/>
      <c r="AE579" s="17">
        <v>1331048</v>
      </c>
      <c r="AF579" s="21" t="s">
        <v>2205</v>
      </c>
      <c r="AG579" s="17" t="s">
        <v>2982</v>
      </c>
      <c r="AH579" s="21" t="str">
        <f>VLOOKUP(AE579,'[2]updated master EPCG'!$AD$3032:$AO$3978,10,0)</f>
        <v>18.02.2017</v>
      </c>
      <c r="AI579" s="33"/>
      <c r="AJ579" s="34"/>
      <c r="AK579" s="35"/>
      <c r="AL579" s="24" t="s">
        <v>1302</v>
      </c>
    </row>
    <row r="580" spans="1:38" s="16" customFormat="1" x14ac:dyDescent="0.25">
      <c r="A580" s="17">
        <v>573</v>
      </c>
      <c r="B580" s="17" t="s">
        <v>38</v>
      </c>
      <c r="C580" s="17" t="s">
        <v>39</v>
      </c>
      <c r="D580" s="18" t="s">
        <v>2216</v>
      </c>
      <c r="E580" s="19">
        <v>42642</v>
      </c>
      <c r="F580" s="19" t="s">
        <v>2004</v>
      </c>
      <c r="G580" s="20">
        <v>9103750482</v>
      </c>
      <c r="H580" s="19">
        <v>42642</v>
      </c>
      <c r="I580" s="19" t="s">
        <v>59</v>
      </c>
      <c r="J580" s="21" t="s">
        <v>44</v>
      </c>
      <c r="K580" s="21" t="s">
        <v>45</v>
      </c>
      <c r="L580" s="22" t="s">
        <v>845</v>
      </c>
      <c r="M580" s="22" t="s">
        <v>2217</v>
      </c>
      <c r="N580" s="22" t="s">
        <v>95</v>
      </c>
      <c r="O580" s="23" t="s">
        <v>2218</v>
      </c>
      <c r="P580" s="24" t="s">
        <v>828</v>
      </c>
      <c r="Q580" s="25">
        <v>29161990</v>
      </c>
      <c r="R580" s="27">
        <v>7.2</v>
      </c>
      <c r="S580" s="23" t="s">
        <v>51</v>
      </c>
      <c r="T580" s="23" t="s">
        <v>52</v>
      </c>
      <c r="U580" s="17">
        <v>3450</v>
      </c>
      <c r="V580" s="28">
        <f t="shared" si="54"/>
        <v>24840</v>
      </c>
      <c r="W580" s="17">
        <v>0</v>
      </c>
      <c r="X580" s="17">
        <v>50</v>
      </c>
      <c r="Y580" s="17">
        <v>0</v>
      </c>
      <c r="Z580" s="29">
        <v>248.4</v>
      </c>
      <c r="AA580" s="17" t="s">
        <v>53</v>
      </c>
      <c r="AB580" s="30">
        <f t="shared" si="55"/>
        <v>24790</v>
      </c>
      <c r="AC580" s="31">
        <v>66.05</v>
      </c>
      <c r="AD580" s="17"/>
      <c r="AE580" s="17">
        <v>1346123</v>
      </c>
      <c r="AF580" s="21" t="s">
        <v>2145</v>
      </c>
      <c r="AG580" s="17" t="s">
        <v>2983</v>
      </c>
      <c r="AH580" s="21" t="str">
        <f>VLOOKUP(AE580,'[2]updated master EPCG'!$AD$3032:$AO$3978,10,0)</f>
        <v>18.02.2017</v>
      </c>
      <c r="AI580" s="33"/>
      <c r="AJ580" s="34"/>
      <c r="AK580" s="35"/>
      <c r="AL580" s="24" t="s">
        <v>211</v>
      </c>
    </row>
    <row r="581" spans="1:38" s="16" customFormat="1" x14ac:dyDescent="0.25">
      <c r="A581" s="17">
        <v>574</v>
      </c>
      <c r="B581" s="17" t="s">
        <v>38</v>
      </c>
      <c r="C581" s="17" t="s">
        <v>39</v>
      </c>
      <c r="D581" s="18" t="s">
        <v>2219</v>
      </c>
      <c r="E581" s="19">
        <v>42642</v>
      </c>
      <c r="F581" s="19" t="s">
        <v>2004</v>
      </c>
      <c r="G581" s="20" t="s">
        <v>2210</v>
      </c>
      <c r="H581" s="19">
        <v>42647</v>
      </c>
      <c r="I581" s="19" t="s">
        <v>59</v>
      </c>
      <c r="J581" s="21" t="s">
        <v>44</v>
      </c>
      <c r="K581" s="21" t="s">
        <v>45</v>
      </c>
      <c r="L581" s="22" t="s">
        <v>1291</v>
      </c>
      <c r="M581" s="22" t="s">
        <v>2201</v>
      </c>
      <c r="N581" s="22" t="s">
        <v>130</v>
      </c>
      <c r="O581" s="23" t="s">
        <v>49</v>
      </c>
      <c r="P581" s="24" t="s">
        <v>918</v>
      </c>
      <c r="Q581" s="25">
        <v>38237090</v>
      </c>
      <c r="R581" s="27">
        <v>12</v>
      </c>
      <c r="S581" s="23" t="s">
        <v>51</v>
      </c>
      <c r="T581" s="23" t="s">
        <v>52</v>
      </c>
      <c r="U581" s="17">
        <v>1315</v>
      </c>
      <c r="V581" s="28">
        <f t="shared" si="54"/>
        <v>15780</v>
      </c>
      <c r="W581" s="17">
        <v>0</v>
      </c>
      <c r="X581" s="17">
        <v>410</v>
      </c>
      <c r="Y581" s="17">
        <v>0</v>
      </c>
      <c r="Z581" s="29">
        <v>240</v>
      </c>
      <c r="AA581" s="17" t="s">
        <v>53</v>
      </c>
      <c r="AB581" s="30">
        <f t="shared" si="55"/>
        <v>15370</v>
      </c>
      <c r="AC581" s="31">
        <v>66.05</v>
      </c>
      <c r="AD581" s="17"/>
      <c r="AE581" s="17">
        <v>1346127</v>
      </c>
      <c r="AF581" s="21">
        <v>42642</v>
      </c>
      <c r="AG581" s="17" t="s">
        <v>2991</v>
      </c>
      <c r="AH581" s="21">
        <f>VLOOKUP(AE581,'[2]updated master EPCG'!$AD$3032:$AO$3978,10,0)</f>
        <v>42800</v>
      </c>
      <c r="AI581" s="33"/>
      <c r="AJ581" s="34"/>
      <c r="AK581" s="35"/>
      <c r="AL581" s="24" t="s">
        <v>211</v>
      </c>
    </row>
    <row r="582" spans="1:38" s="16" customFormat="1" ht="25.5" x14ac:dyDescent="0.25">
      <c r="A582" s="17">
        <v>575</v>
      </c>
      <c r="B582" s="17" t="s">
        <v>38</v>
      </c>
      <c r="C582" s="17" t="s">
        <v>39</v>
      </c>
      <c r="D582" s="18" t="s">
        <v>2220</v>
      </c>
      <c r="E582" s="19">
        <v>42642</v>
      </c>
      <c r="F582" s="19" t="s">
        <v>2004</v>
      </c>
      <c r="G582" s="20" t="s">
        <v>2221</v>
      </c>
      <c r="H582" s="19"/>
      <c r="I582" s="19" t="s">
        <v>59</v>
      </c>
      <c r="J582" s="21" t="s">
        <v>44</v>
      </c>
      <c r="K582" s="21" t="s">
        <v>45</v>
      </c>
      <c r="L582" s="22" t="s">
        <v>2222</v>
      </c>
      <c r="M582" s="22" t="s">
        <v>1125</v>
      </c>
      <c r="N582" s="22" t="s">
        <v>88</v>
      </c>
      <c r="O582" s="23" t="s">
        <v>49</v>
      </c>
      <c r="P582" s="103" t="s">
        <v>994</v>
      </c>
      <c r="Q582" s="25">
        <v>38237090</v>
      </c>
      <c r="R582" s="27">
        <v>24</v>
      </c>
      <c r="S582" s="23" t="s">
        <v>51</v>
      </c>
      <c r="T582" s="23" t="s">
        <v>52</v>
      </c>
      <c r="U582" s="17">
        <v>1477</v>
      </c>
      <c r="V582" s="28">
        <f t="shared" si="54"/>
        <v>35448</v>
      </c>
      <c r="W582" s="17">
        <v>0</v>
      </c>
      <c r="X582" s="17">
        <v>1813</v>
      </c>
      <c r="Y582" s="17">
        <v>0</v>
      </c>
      <c r="Z582" s="29">
        <v>0</v>
      </c>
      <c r="AA582" s="17" t="s">
        <v>53</v>
      </c>
      <c r="AB582" s="30">
        <f t="shared" si="55"/>
        <v>33635</v>
      </c>
      <c r="AC582" s="31">
        <v>66.05</v>
      </c>
      <c r="AD582" s="17"/>
      <c r="AE582" s="17">
        <v>1354688</v>
      </c>
      <c r="AF582" s="21" t="s">
        <v>2145</v>
      </c>
      <c r="AG582" s="17" t="s">
        <v>2223</v>
      </c>
      <c r="AH582" s="21">
        <v>42690</v>
      </c>
      <c r="AI582" s="33" t="s">
        <v>2224</v>
      </c>
      <c r="AJ582" s="34">
        <v>35448</v>
      </c>
      <c r="AK582" s="35">
        <v>42689</v>
      </c>
      <c r="AL582" s="24" t="s">
        <v>56</v>
      </c>
    </row>
    <row r="583" spans="1:38" s="16" customFormat="1" x14ac:dyDescent="0.25">
      <c r="A583" s="17">
        <v>576</v>
      </c>
      <c r="B583" s="17" t="s">
        <v>38</v>
      </c>
      <c r="C583" s="17" t="s">
        <v>39</v>
      </c>
      <c r="D583" s="18" t="s">
        <v>2225</v>
      </c>
      <c r="E583" s="19">
        <v>42642</v>
      </c>
      <c r="F583" s="19" t="s">
        <v>2004</v>
      </c>
      <c r="G583" s="20">
        <v>9103750487</v>
      </c>
      <c r="H583" s="19"/>
      <c r="I583" s="19" t="s">
        <v>59</v>
      </c>
      <c r="J583" s="21" t="s">
        <v>44</v>
      </c>
      <c r="K583" s="21" t="s">
        <v>45</v>
      </c>
      <c r="L583" s="22" t="s">
        <v>602</v>
      </c>
      <c r="M583" s="22" t="s">
        <v>622</v>
      </c>
      <c r="N583" s="22" t="s">
        <v>130</v>
      </c>
      <c r="O583" s="23" t="s">
        <v>63</v>
      </c>
      <c r="P583" s="24" t="s">
        <v>918</v>
      </c>
      <c r="Q583" s="25">
        <v>38237090</v>
      </c>
      <c r="R583" s="27">
        <v>16</v>
      </c>
      <c r="S583" s="23" t="s">
        <v>51</v>
      </c>
      <c r="T583" s="23" t="s">
        <v>52</v>
      </c>
      <c r="U583" s="17">
        <v>1335</v>
      </c>
      <c r="V583" s="28">
        <f t="shared" si="54"/>
        <v>21360</v>
      </c>
      <c r="W583" s="17">
        <v>7.05</v>
      </c>
      <c r="X583" s="17">
        <v>700</v>
      </c>
      <c r="Y583" s="17">
        <v>0</v>
      </c>
      <c r="Z583" s="29">
        <v>0</v>
      </c>
      <c r="AA583" s="17" t="s">
        <v>53</v>
      </c>
      <c r="AB583" s="30">
        <f t="shared" si="55"/>
        <v>20652.95</v>
      </c>
      <c r="AC583" s="31">
        <v>66.05</v>
      </c>
      <c r="AD583" s="17"/>
      <c r="AE583" s="17">
        <v>1354755</v>
      </c>
      <c r="AF583" s="21" t="s">
        <v>2145</v>
      </c>
      <c r="AG583" s="17" t="s">
        <v>2984</v>
      </c>
      <c r="AH583" s="21" t="str">
        <f>VLOOKUP(AE583,'[2]updated master EPCG'!$AD$3032:$AO$3978,10,0)</f>
        <v>18.02.2017</v>
      </c>
      <c r="AI583" s="33"/>
      <c r="AJ583" s="34"/>
      <c r="AK583" s="35"/>
      <c r="AL583" s="24" t="s">
        <v>211</v>
      </c>
    </row>
    <row r="584" spans="1:38" s="16" customFormat="1" x14ac:dyDescent="0.25">
      <c r="A584" s="17">
        <v>577</v>
      </c>
      <c r="B584" s="17" t="s">
        <v>38</v>
      </c>
      <c r="C584" s="17" t="s">
        <v>39</v>
      </c>
      <c r="D584" s="18" t="s">
        <v>2226</v>
      </c>
      <c r="E584" s="20" t="s">
        <v>147</v>
      </c>
      <c r="F584" s="19" t="s">
        <v>2004</v>
      </c>
      <c r="G584" s="20" t="s">
        <v>147</v>
      </c>
      <c r="H584" s="19"/>
      <c r="I584" s="19" t="s">
        <v>59</v>
      </c>
      <c r="J584" s="21" t="s">
        <v>44</v>
      </c>
      <c r="K584" s="21" t="s">
        <v>446</v>
      </c>
      <c r="L584" s="22"/>
      <c r="M584" s="48" t="s">
        <v>447</v>
      </c>
      <c r="N584" s="22"/>
      <c r="O584" s="23"/>
      <c r="P584" s="24"/>
      <c r="Q584" s="25"/>
      <c r="R584" s="27"/>
      <c r="S584" s="23" t="s">
        <v>51</v>
      </c>
      <c r="T584" s="23" t="s">
        <v>52</v>
      </c>
      <c r="U584" s="17"/>
      <c r="V584" s="28">
        <f t="shared" si="54"/>
        <v>0</v>
      </c>
      <c r="W584" s="17"/>
      <c r="X584" s="17"/>
      <c r="Y584" s="17"/>
      <c r="Z584" s="29"/>
      <c r="AA584" s="17" t="s">
        <v>53</v>
      </c>
      <c r="AB584" s="30">
        <f t="shared" si="55"/>
        <v>0</v>
      </c>
      <c r="AC584" s="31">
        <v>66.05</v>
      </c>
      <c r="AD584" s="17"/>
      <c r="AE584" s="17" t="s">
        <v>147</v>
      </c>
      <c r="AF584" s="21"/>
      <c r="AG584" s="17" t="s">
        <v>147</v>
      </c>
      <c r="AH584" s="21"/>
      <c r="AI584" s="33"/>
      <c r="AJ584" s="34"/>
      <c r="AK584" s="35"/>
      <c r="AL584" s="20" t="s">
        <v>147</v>
      </c>
    </row>
    <row r="585" spans="1:38" s="16" customFormat="1" ht="25.5" x14ac:dyDescent="0.25">
      <c r="A585" s="17">
        <v>578</v>
      </c>
      <c r="B585" s="17" t="s">
        <v>38</v>
      </c>
      <c r="C585" s="17" t="s">
        <v>39</v>
      </c>
      <c r="D585" s="18" t="s">
        <v>2227</v>
      </c>
      <c r="E585" s="19">
        <v>42643</v>
      </c>
      <c r="F585" s="19" t="s">
        <v>2004</v>
      </c>
      <c r="G585" s="20">
        <v>9103750488</v>
      </c>
      <c r="H585" s="19"/>
      <c r="I585" s="19" t="s">
        <v>59</v>
      </c>
      <c r="J585" s="21" t="s">
        <v>44</v>
      </c>
      <c r="K585" s="21" t="s">
        <v>45</v>
      </c>
      <c r="L585" s="22" t="s">
        <v>1205</v>
      </c>
      <c r="M585" s="22" t="s">
        <v>184</v>
      </c>
      <c r="N585" s="22" t="s">
        <v>130</v>
      </c>
      <c r="O585" s="23" t="s">
        <v>49</v>
      </c>
      <c r="P585" s="103" t="s">
        <v>828</v>
      </c>
      <c r="Q585" s="25">
        <v>29161990</v>
      </c>
      <c r="R585" s="27">
        <v>14.4</v>
      </c>
      <c r="S585" s="23" t="s">
        <v>51</v>
      </c>
      <c r="T585" s="23" t="s">
        <v>52</v>
      </c>
      <c r="U585" s="17">
        <v>2950</v>
      </c>
      <c r="V585" s="28">
        <f t="shared" si="54"/>
        <v>42480</v>
      </c>
      <c r="W585" s="17">
        <v>0</v>
      </c>
      <c r="X585" s="17">
        <v>300</v>
      </c>
      <c r="Y585" s="17">
        <v>0</v>
      </c>
      <c r="Z585" s="29">
        <v>424.8</v>
      </c>
      <c r="AA585" s="17" t="s">
        <v>53</v>
      </c>
      <c r="AB585" s="30">
        <f t="shared" si="55"/>
        <v>42180</v>
      </c>
      <c r="AC585" s="31">
        <v>66.05</v>
      </c>
      <c r="AD585" s="17"/>
      <c r="AE585" s="17">
        <v>1374016</v>
      </c>
      <c r="AF585" s="21" t="s">
        <v>2228</v>
      </c>
      <c r="AG585" s="17"/>
      <c r="AH585" s="21"/>
      <c r="AI585" s="33"/>
      <c r="AJ585" s="34"/>
      <c r="AK585" s="35"/>
      <c r="AL585" s="24" t="s">
        <v>1302</v>
      </c>
    </row>
    <row r="586" spans="1:38" s="16" customFormat="1" ht="25.5" x14ac:dyDescent="0.25">
      <c r="A586" s="17">
        <v>579</v>
      </c>
      <c r="B586" s="17" t="s">
        <v>38</v>
      </c>
      <c r="C586" s="17" t="s">
        <v>39</v>
      </c>
      <c r="D586" s="18" t="s">
        <v>2229</v>
      </c>
      <c r="E586" s="19">
        <v>42643</v>
      </c>
      <c r="F586" s="19" t="s">
        <v>2004</v>
      </c>
      <c r="G586" s="20">
        <v>9103750489</v>
      </c>
      <c r="H586" s="19"/>
      <c r="I586" s="19" t="s">
        <v>59</v>
      </c>
      <c r="J586" s="21" t="s">
        <v>44</v>
      </c>
      <c r="K586" s="21" t="s">
        <v>45</v>
      </c>
      <c r="L586" s="22" t="s">
        <v>2230</v>
      </c>
      <c r="M586" s="22" t="s">
        <v>613</v>
      </c>
      <c r="N586" s="22" t="s">
        <v>197</v>
      </c>
      <c r="O586" s="23" t="s">
        <v>71</v>
      </c>
      <c r="P586" s="103" t="s">
        <v>573</v>
      </c>
      <c r="Q586" s="25">
        <v>38237090</v>
      </c>
      <c r="R586" s="27">
        <v>0.5</v>
      </c>
      <c r="S586" s="23" t="s">
        <v>51</v>
      </c>
      <c r="T586" s="23" t="s">
        <v>52</v>
      </c>
      <c r="U586" s="17">
        <v>4300</v>
      </c>
      <c r="V586" s="28">
        <f t="shared" si="54"/>
        <v>2150</v>
      </c>
      <c r="W586" s="17">
        <v>0</v>
      </c>
      <c r="X586" s="17">
        <v>0</v>
      </c>
      <c r="Y586" s="17">
        <v>0</v>
      </c>
      <c r="Z586" s="29">
        <v>0</v>
      </c>
      <c r="AA586" s="17" t="s">
        <v>53</v>
      </c>
      <c r="AB586" s="30">
        <f t="shared" si="55"/>
        <v>2150</v>
      </c>
      <c r="AC586" s="31">
        <v>66.05</v>
      </c>
      <c r="AD586" s="17"/>
      <c r="AE586" s="121">
        <v>1378327</v>
      </c>
      <c r="AF586" s="122">
        <v>42643</v>
      </c>
      <c r="AG586" s="123" t="s">
        <v>2231</v>
      </c>
      <c r="AH586" s="123">
        <v>42783</v>
      </c>
      <c r="AI586" s="123" t="s">
        <v>2232</v>
      </c>
      <c r="AJ586" s="124">
        <v>2150</v>
      </c>
      <c r="AK586" s="123">
        <v>42682</v>
      </c>
      <c r="AL586" s="24" t="s">
        <v>1302</v>
      </c>
    </row>
    <row r="587" spans="1:38" s="16" customFormat="1" x14ac:dyDescent="0.25">
      <c r="A587" s="17">
        <v>580</v>
      </c>
      <c r="B587" s="17" t="s">
        <v>38</v>
      </c>
      <c r="C587" s="17" t="s">
        <v>39</v>
      </c>
      <c r="D587" s="18" t="s">
        <v>2233</v>
      </c>
      <c r="E587" s="19">
        <v>42643</v>
      </c>
      <c r="F587" s="19" t="s">
        <v>2004</v>
      </c>
      <c r="G587" s="20">
        <v>9103750490</v>
      </c>
      <c r="H587" s="19"/>
      <c r="I587" s="19" t="s">
        <v>59</v>
      </c>
      <c r="J587" s="21" t="s">
        <v>44</v>
      </c>
      <c r="K587" s="21" t="s">
        <v>45</v>
      </c>
      <c r="L587" s="22" t="s">
        <v>943</v>
      </c>
      <c r="M587" s="22" t="s">
        <v>944</v>
      </c>
      <c r="N587" s="22" t="s">
        <v>95</v>
      </c>
      <c r="O587" s="23" t="s">
        <v>63</v>
      </c>
      <c r="P587" s="24" t="s">
        <v>918</v>
      </c>
      <c r="Q587" s="25">
        <v>38237090</v>
      </c>
      <c r="R587" s="27">
        <v>16</v>
      </c>
      <c r="S587" s="23" t="s">
        <v>51</v>
      </c>
      <c r="T587" s="23" t="s">
        <v>52</v>
      </c>
      <c r="U587" s="17">
        <v>1330</v>
      </c>
      <c r="V587" s="28">
        <f>U587*R587</f>
        <v>21280</v>
      </c>
      <c r="W587" s="17">
        <v>7.02</v>
      </c>
      <c r="X587" s="17">
        <v>475</v>
      </c>
      <c r="Y587" s="17">
        <v>0</v>
      </c>
      <c r="Z587" s="29">
        <v>0</v>
      </c>
      <c r="AA587" s="17" t="s">
        <v>53</v>
      </c>
      <c r="AB587" s="30">
        <f t="shared" si="55"/>
        <v>20797.98</v>
      </c>
      <c r="AC587" s="31">
        <v>66.05</v>
      </c>
      <c r="AD587" s="17"/>
      <c r="AE587" s="17">
        <v>1383474</v>
      </c>
      <c r="AF587" s="21" t="s">
        <v>2228</v>
      </c>
      <c r="AG587" s="17"/>
      <c r="AH587" s="21"/>
      <c r="AI587" s="33"/>
      <c r="AJ587" s="34"/>
      <c r="AK587" s="35"/>
      <c r="AL587" s="24" t="s">
        <v>1302</v>
      </c>
    </row>
    <row r="588" spans="1:38" s="16" customFormat="1" x14ac:dyDescent="0.25">
      <c r="A588" s="17">
        <v>581</v>
      </c>
      <c r="B588" s="17" t="s">
        <v>38</v>
      </c>
      <c r="C588" s="17" t="s">
        <v>39</v>
      </c>
      <c r="D588" s="18" t="s">
        <v>2234</v>
      </c>
      <c r="E588" s="19">
        <v>42644</v>
      </c>
      <c r="F588" s="19" t="s">
        <v>2235</v>
      </c>
      <c r="G588" s="20">
        <v>9103750492</v>
      </c>
      <c r="H588" s="19"/>
      <c r="I588" s="19" t="s">
        <v>59</v>
      </c>
      <c r="J588" s="21" t="s">
        <v>44</v>
      </c>
      <c r="K588" s="21" t="s">
        <v>45</v>
      </c>
      <c r="L588" s="22" t="s">
        <v>943</v>
      </c>
      <c r="M588" s="22" t="s">
        <v>944</v>
      </c>
      <c r="N588" s="22" t="s">
        <v>95</v>
      </c>
      <c r="O588" s="23" t="s">
        <v>63</v>
      </c>
      <c r="P588" s="24" t="s">
        <v>918</v>
      </c>
      <c r="Q588" s="25">
        <v>38237090</v>
      </c>
      <c r="R588" s="27">
        <v>16</v>
      </c>
      <c r="S588" s="23" t="s">
        <v>51</v>
      </c>
      <c r="T588" s="23" t="s">
        <v>52</v>
      </c>
      <c r="U588" s="17">
        <v>1330</v>
      </c>
      <c r="V588" s="28">
        <f>U588*R588</f>
        <v>21280</v>
      </c>
      <c r="W588" s="17">
        <v>7.02</v>
      </c>
      <c r="X588" s="17">
        <v>475</v>
      </c>
      <c r="Y588" s="17">
        <v>0</v>
      </c>
      <c r="Z588" s="29">
        <v>0</v>
      </c>
      <c r="AA588" s="17" t="s">
        <v>53</v>
      </c>
      <c r="AB588" s="44"/>
      <c r="AC588" s="117">
        <v>66.05</v>
      </c>
      <c r="AD588" s="17"/>
      <c r="AE588" s="125">
        <v>1390877</v>
      </c>
      <c r="AF588" s="104" t="s">
        <v>2236</v>
      </c>
      <c r="AG588" s="17"/>
      <c r="AH588" s="21"/>
      <c r="AI588" s="33"/>
      <c r="AJ588" s="34"/>
      <c r="AK588" s="35"/>
      <c r="AL588" s="24" t="s">
        <v>1302</v>
      </c>
    </row>
    <row r="589" spans="1:38" s="16" customFormat="1" x14ac:dyDescent="0.25">
      <c r="A589" s="17">
        <v>582</v>
      </c>
      <c r="B589" s="17" t="s">
        <v>38</v>
      </c>
      <c r="C589" s="17" t="s">
        <v>39</v>
      </c>
      <c r="D589" s="18" t="s">
        <v>2237</v>
      </c>
      <c r="E589" s="19">
        <v>42644</v>
      </c>
      <c r="F589" s="19" t="s">
        <v>2235</v>
      </c>
      <c r="G589" s="20">
        <v>9103750493</v>
      </c>
      <c r="H589" s="19"/>
      <c r="I589" s="19" t="s">
        <v>59</v>
      </c>
      <c r="J589" s="21" t="s">
        <v>44</v>
      </c>
      <c r="K589" s="21" t="s">
        <v>45</v>
      </c>
      <c r="L589" s="22" t="s">
        <v>643</v>
      </c>
      <c r="M589" s="22" t="s">
        <v>184</v>
      </c>
      <c r="N589" s="22" t="s">
        <v>62</v>
      </c>
      <c r="O589" s="23" t="s">
        <v>63</v>
      </c>
      <c r="P589" s="24" t="s">
        <v>2238</v>
      </c>
      <c r="Q589" s="25">
        <v>38237090</v>
      </c>
      <c r="R589" s="27">
        <v>48</v>
      </c>
      <c r="S589" s="23" t="s">
        <v>51</v>
      </c>
      <c r="T589" s="23" t="s">
        <v>52</v>
      </c>
      <c r="U589" s="17">
        <v>3700</v>
      </c>
      <c r="V589" s="28">
        <f t="shared" ref="V589:V625" si="60">U589*R589</f>
        <v>177600</v>
      </c>
      <c r="W589" s="17">
        <v>58.61</v>
      </c>
      <c r="X589" s="17">
        <v>400</v>
      </c>
      <c r="Y589" s="17">
        <v>0</v>
      </c>
      <c r="Z589" s="29">
        <v>0</v>
      </c>
      <c r="AA589" s="17" t="s">
        <v>53</v>
      </c>
      <c r="AB589" s="44"/>
      <c r="AC589" s="117">
        <v>66.05</v>
      </c>
      <c r="AD589" s="17"/>
      <c r="AE589" s="126">
        <v>1399016</v>
      </c>
      <c r="AF589" s="104" t="s">
        <v>2236</v>
      </c>
      <c r="AG589" s="17"/>
      <c r="AH589" s="21"/>
      <c r="AI589" s="33"/>
      <c r="AJ589" s="34"/>
      <c r="AK589" s="35"/>
      <c r="AL589" s="24" t="s">
        <v>211</v>
      </c>
    </row>
    <row r="590" spans="1:38" s="16" customFormat="1" ht="25.5" x14ac:dyDescent="0.25">
      <c r="A590" s="17">
        <v>583</v>
      </c>
      <c r="B590" s="17" t="s">
        <v>38</v>
      </c>
      <c r="C590" s="17" t="s">
        <v>39</v>
      </c>
      <c r="D590" s="18" t="s">
        <v>2239</v>
      </c>
      <c r="E590" s="19">
        <v>42646</v>
      </c>
      <c r="F590" s="19" t="s">
        <v>2235</v>
      </c>
      <c r="G590" s="20">
        <v>9103750494</v>
      </c>
      <c r="H590" s="19"/>
      <c r="I590" s="19" t="s">
        <v>59</v>
      </c>
      <c r="J590" s="21" t="s">
        <v>44</v>
      </c>
      <c r="K590" s="21" t="s">
        <v>45</v>
      </c>
      <c r="L590" s="22" t="s">
        <v>607</v>
      </c>
      <c r="M590" s="22" t="s">
        <v>515</v>
      </c>
      <c r="N590" s="22" t="s">
        <v>1973</v>
      </c>
      <c r="O590" s="23" t="s">
        <v>63</v>
      </c>
      <c r="P590" s="103" t="s">
        <v>1028</v>
      </c>
      <c r="Q590" s="25">
        <v>38237090</v>
      </c>
      <c r="R590" s="27">
        <v>0.75</v>
      </c>
      <c r="S590" s="23" t="s">
        <v>51</v>
      </c>
      <c r="T590" s="23" t="s">
        <v>52</v>
      </c>
      <c r="U590" s="17">
        <v>1560</v>
      </c>
      <c r="V590" s="28">
        <f>(1.425*1560+0.5*1700+0.75*2000)</f>
        <v>4573</v>
      </c>
      <c r="W590" s="17">
        <v>0.39</v>
      </c>
      <c r="X590" s="17">
        <v>50</v>
      </c>
      <c r="Y590" s="17">
        <v>0</v>
      </c>
      <c r="Z590" s="29">
        <v>0</v>
      </c>
      <c r="AA590" s="17" t="s">
        <v>53</v>
      </c>
      <c r="AB590" s="44"/>
      <c r="AC590" s="117">
        <v>66.05</v>
      </c>
      <c r="AD590" s="17"/>
      <c r="AE590" s="127">
        <v>1423903</v>
      </c>
      <c r="AF590" s="104" t="s">
        <v>2240</v>
      </c>
      <c r="AG590" s="17" t="s">
        <v>2890</v>
      </c>
      <c r="AH590" s="21" t="str">
        <f>VLOOKUP(AE590,'[2]updated master EPCG'!$AD$3032:$AO$3978,10,0)</f>
        <v>18.02.2017</v>
      </c>
      <c r="AI590" s="128" t="s">
        <v>2241</v>
      </c>
      <c r="AJ590" s="34">
        <v>1170</v>
      </c>
      <c r="AK590" s="35">
        <v>42717</v>
      </c>
      <c r="AL590" s="24" t="s">
        <v>211</v>
      </c>
    </row>
    <row r="591" spans="1:38" s="16" customFormat="1" ht="25.5" x14ac:dyDescent="0.25">
      <c r="A591" s="17">
        <v>584</v>
      </c>
      <c r="B591" s="17" t="s">
        <v>38</v>
      </c>
      <c r="C591" s="17" t="s">
        <v>39</v>
      </c>
      <c r="D591" s="18" t="s">
        <v>2242</v>
      </c>
      <c r="E591" s="19">
        <v>42646</v>
      </c>
      <c r="F591" s="19" t="s">
        <v>2235</v>
      </c>
      <c r="G591" s="20">
        <v>9103750495</v>
      </c>
      <c r="H591" s="19"/>
      <c r="I591" s="19" t="s">
        <v>59</v>
      </c>
      <c r="J591" s="21" t="s">
        <v>44</v>
      </c>
      <c r="K591" s="21" t="s">
        <v>45</v>
      </c>
      <c r="L591" s="22" t="s">
        <v>2243</v>
      </c>
      <c r="M591" s="22" t="s">
        <v>184</v>
      </c>
      <c r="N591" s="22" t="s">
        <v>197</v>
      </c>
      <c r="O591" s="23" t="s">
        <v>63</v>
      </c>
      <c r="P591" s="103" t="s">
        <v>927</v>
      </c>
      <c r="Q591" s="25">
        <v>38237090</v>
      </c>
      <c r="R591" s="27">
        <v>0.6</v>
      </c>
      <c r="S591" s="23" t="s">
        <v>51</v>
      </c>
      <c r="T591" s="23" t="s">
        <v>52</v>
      </c>
      <c r="U591" s="17">
        <v>4400</v>
      </c>
      <c r="V591" s="28">
        <f t="shared" si="60"/>
        <v>2640</v>
      </c>
      <c r="W591" s="17">
        <v>0.87</v>
      </c>
      <c r="X591" s="17">
        <v>50</v>
      </c>
      <c r="Y591" s="17">
        <v>0</v>
      </c>
      <c r="Z591" s="29">
        <v>0</v>
      </c>
      <c r="AA591" s="17" t="s">
        <v>53</v>
      </c>
      <c r="AB591" s="44"/>
      <c r="AC591" s="117">
        <v>66.05</v>
      </c>
      <c r="AD591" s="17"/>
      <c r="AE591" s="127">
        <v>1423900</v>
      </c>
      <c r="AF591" s="104" t="s">
        <v>2240</v>
      </c>
      <c r="AG591" s="17" t="s">
        <v>2914</v>
      </c>
      <c r="AH591" s="21">
        <f>VLOOKUP(AE591,'[2]updated master EPCG'!$AD$3032:$AO$3978,10,0)</f>
        <v>42800</v>
      </c>
      <c r="AI591" s="33"/>
      <c r="AJ591" s="34"/>
      <c r="AK591" s="35"/>
      <c r="AL591" s="24" t="s">
        <v>1302</v>
      </c>
    </row>
    <row r="592" spans="1:38" s="16" customFormat="1" ht="25.5" x14ac:dyDescent="0.25">
      <c r="A592" s="17">
        <v>585</v>
      </c>
      <c r="B592" s="17" t="s">
        <v>38</v>
      </c>
      <c r="C592" s="17" t="s">
        <v>39</v>
      </c>
      <c r="D592" s="18" t="s">
        <v>2244</v>
      </c>
      <c r="E592" s="19">
        <v>42646</v>
      </c>
      <c r="F592" s="19" t="s">
        <v>2235</v>
      </c>
      <c r="G592" s="20" t="s">
        <v>2245</v>
      </c>
      <c r="H592" s="19"/>
      <c r="I592" s="19" t="s">
        <v>59</v>
      </c>
      <c r="J592" s="21" t="s">
        <v>44</v>
      </c>
      <c r="K592" s="21" t="s">
        <v>45</v>
      </c>
      <c r="L592" s="22" t="s">
        <v>2222</v>
      </c>
      <c r="M592" s="22" t="s">
        <v>1125</v>
      </c>
      <c r="N592" s="22" t="s">
        <v>88</v>
      </c>
      <c r="O592" s="23" t="s">
        <v>49</v>
      </c>
      <c r="P592" s="103" t="s">
        <v>1028</v>
      </c>
      <c r="Q592" s="25">
        <v>38237090</v>
      </c>
      <c r="R592" s="27">
        <v>24</v>
      </c>
      <c r="S592" s="23" t="s">
        <v>51</v>
      </c>
      <c r="T592" s="23" t="s">
        <v>52</v>
      </c>
      <c r="U592" s="17">
        <v>1477</v>
      </c>
      <c r="V592" s="28">
        <f t="shared" si="60"/>
        <v>35448</v>
      </c>
      <c r="W592" s="17">
        <v>0</v>
      </c>
      <c r="X592" s="17">
        <v>1813</v>
      </c>
      <c r="Y592" s="17">
        <v>0</v>
      </c>
      <c r="Z592" s="29">
        <v>0</v>
      </c>
      <c r="AA592" s="17" t="s">
        <v>53</v>
      </c>
      <c r="AB592" s="44"/>
      <c r="AC592" s="117">
        <v>66.05</v>
      </c>
      <c r="AD592" s="17"/>
      <c r="AE592" s="129">
        <v>1429813</v>
      </c>
      <c r="AF592" s="104" t="s">
        <v>2240</v>
      </c>
      <c r="AG592" s="17" t="s">
        <v>2246</v>
      </c>
      <c r="AH592" s="21">
        <v>42690</v>
      </c>
      <c r="AI592" s="33" t="s">
        <v>2224</v>
      </c>
      <c r="AJ592" s="34">
        <v>35448</v>
      </c>
      <c r="AK592" s="35">
        <v>42689</v>
      </c>
      <c r="AL592" s="24" t="s">
        <v>56</v>
      </c>
    </row>
    <row r="593" spans="1:38" s="16" customFormat="1" ht="25.5" x14ac:dyDescent="0.25">
      <c r="A593" s="17">
        <v>586</v>
      </c>
      <c r="B593" s="17" t="s">
        <v>38</v>
      </c>
      <c r="C593" s="17" t="s">
        <v>39</v>
      </c>
      <c r="D593" s="18" t="s">
        <v>2247</v>
      </c>
      <c r="E593" s="19">
        <v>42647</v>
      </c>
      <c r="F593" s="19" t="s">
        <v>2235</v>
      </c>
      <c r="G593" s="20" t="s">
        <v>2245</v>
      </c>
      <c r="H593" s="19"/>
      <c r="I593" s="19" t="s">
        <v>59</v>
      </c>
      <c r="J593" s="21" t="s">
        <v>44</v>
      </c>
      <c r="K593" s="21" t="s">
        <v>45</v>
      </c>
      <c r="L593" s="22" t="s">
        <v>2222</v>
      </c>
      <c r="M593" s="22" t="s">
        <v>1125</v>
      </c>
      <c r="N593" s="22" t="s">
        <v>88</v>
      </c>
      <c r="O593" s="23" t="s">
        <v>49</v>
      </c>
      <c r="P593" s="103" t="s">
        <v>1028</v>
      </c>
      <c r="Q593" s="25">
        <v>38237090</v>
      </c>
      <c r="R593" s="27">
        <v>24</v>
      </c>
      <c r="S593" s="23" t="s">
        <v>51</v>
      </c>
      <c r="T593" s="23" t="s">
        <v>52</v>
      </c>
      <c r="U593" s="17">
        <v>1477</v>
      </c>
      <c r="V593" s="28">
        <f t="shared" si="60"/>
        <v>35448</v>
      </c>
      <c r="W593" s="17">
        <v>0</v>
      </c>
      <c r="X593" s="17">
        <v>1813</v>
      </c>
      <c r="Y593" s="17">
        <v>0</v>
      </c>
      <c r="Z593" s="29">
        <v>0</v>
      </c>
      <c r="AA593" s="17" t="s">
        <v>53</v>
      </c>
      <c r="AB593" s="44"/>
      <c r="AC593" s="117">
        <v>66.05</v>
      </c>
      <c r="AD593" s="17"/>
      <c r="AE593" s="130">
        <v>1444835</v>
      </c>
      <c r="AF593" s="104" t="s">
        <v>2248</v>
      </c>
      <c r="AG593" s="17" t="s">
        <v>2249</v>
      </c>
      <c r="AH593" s="21">
        <v>42690</v>
      </c>
      <c r="AI593" s="33" t="s">
        <v>2224</v>
      </c>
      <c r="AJ593" s="34">
        <v>35448</v>
      </c>
      <c r="AK593" s="35">
        <v>42689</v>
      </c>
      <c r="AL593" s="24" t="s">
        <v>56</v>
      </c>
    </row>
    <row r="594" spans="1:38" s="16" customFormat="1" ht="25.5" x14ac:dyDescent="0.25">
      <c r="A594" s="17">
        <v>587</v>
      </c>
      <c r="B594" s="17" t="s">
        <v>38</v>
      </c>
      <c r="C594" s="17" t="s">
        <v>39</v>
      </c>
      <c r="D594" s="18" t="s">
        <v>2250</v>
      </c>
      <c r="E594" s="19">
        <v>42647</v>
      </c>
      <c r="F594" s="19" t="s">
        <v>2235</v>
      </c>
      <c r="G594" s="20">
        <v>9103750498</v>
      </c>
      <c r="H594" s="19"/>
      <c r="I594" s="19" t="s">
        <v>59</v>
      </c>
      <c r="J594" s="21" t="s">
        <v>44</v>
      </c>
      <c r="K594" s="21" t="s">
        <v>45</v>
      </c>
      <c r="L594" s="22" t="s">
        <v>1185</v>
      </c>
      <c r="M594" s="22" t="s">
        <v>2201</v>
      </c>
      <c r="N594" s="22" t="s">
        <v>130</v>
      </c>
      <c r="O594" s="23" t="s">
        <v>63</v>
      </c>
      <c r="P594" s="103" t="s">
        <v>2251</v>
      </c>
      <c r="Q594" s="25">
        <v>38237090</v>
      </c>
      <c r="R594" s="27">
        <v>16</v>
      </c>
      <c r="S594" s="23" t="s">
        <v>51</v>
      </c>
      <c r="T594" s="23" t="s">
        <v>52</v>
      </c>
      <c r="U594" s="17">
        <v>1330</v>
      </c>
      <c r="V594" s="28">
        <f t="shared" si="60"/>
        <v>21280</v>
      </c>
      <c r="W594" s="17">
        <v>7.02</v>
      </c>
      <c r="X594" s="17">
        <v>450</v>
      </c>
      <c r="Y594" s="17">
        <v>0</v>
      </c>
      <c r="Z594" s="29">
        <v>0</v>
      </c>
      <c r="AA594" s="17" t="s">
        <v>53</v>
      </c>
      <c r="AB594" s="44"/>
      <c r="AC594" s="117">
        <v>66.05</v>
      </c>
      <c r="AD594" s="17"/>
      <c r="AE594" s="125">
        <v>1444721</v>
      </c>
      <c r="AF594" s="104" t="s">
        <v>2248</v>
      </c>
      <c r="AG594" s="17"/>
      <c r="AH594" s="21"/>
      <c r="AI594" s="33"/>
      <c r="AJ594" s="34"/>
      <c r="AK594" s="35"/>
      <c r="AL594" s="24" t="s">
        <v>1302</v>
      </c>
    </row>
    <row r="595" spans="1:38" s="16" customFormat="1" x14ac:dyDescent="0.25">
      <c r="A595" s="17">
        <v>605</v>
      </c>
      <c r="B595" s="17" t="s">
        <v>38</v>
      </c>
      <c r="C595" s="17" t="s">
        <v>39</v>
      </c>
      <c r="D595" s="18" t="s">
        <v>2252</v>
      </c>
      <c r="E595" s="19">
        <v>42647</v>
      </c>
      <c r="F595" s="19" t="s">
        <v>2235</v>
      </c>
      <c r="G595" s="20">
        <v>9106750008</v>
      </c>
      <c r="H595" s="19">
        <v>42653</v>
      </c>
      <c r="I595" s="19" t="s">
        <v>59</v>
      </c>
      <c r="J595" s="21" t="s">
        <v>1566</v>
      </c>
      <c r="K595" s="21" t="s">
        <v>1567</v>
      </c>
      <c r="L595" s="22" t="s">
        <v>1816</v>
      </c>
      <c r="M595" s="22" t="s">
        <v>178</v>
      </c>
      <c r="N595" s="22" t="s">
        <v>197</v>
      </c>
      <c r="O595" s="23" t="s">
        <v>71</v>
      </c>
      <c r="P595" s="24" t="s">
        <v>1993</v>
      </c>
      <c r="Q595" s="25">
        <v>34021300</v>
      </c>
      <c r="R595" s="27">
        <v>59.384999999999998</v>
      </c>
      <c r="S595" s="23" t="s">
        <v>51</v>
      </c>
      <c r="T595" s="23" t="s">
        <v>179</v>
      </c>
      <c r="U595" s="17">
        <v>131750</v>
      </c>
      <c r="V595" s="28">
        <f>U595*R595</f>
        <v>7823973.75</v>
      </c>
      <c r="W595" s="17">
        <v>0</v>
      </c>
      <c r="X595" s="17">
        <v>0</v>
      </c>
      <c r="Y595" s="17">
        <v>0</v>
      </c>
      <c r="Z595" s="29">
        <v>136288.57999999999</v>
      </c>
      <c r="AA595" s="17" t="s">
        <v>53</v>
      </c>
      <c r="AB595" s="44"/>
      <c r="AC595" s="117">
        <v>66.05</v>
      </c>
      <c r="AD595" s="17"/>
      <c r="AE595" s="118">
        <v>1449442</v>
      </c>
      <c r="AF595" s="119">
        <v>42647</v>
      </c>
      <c r="AG595" s="65" t="s">
        <v>2253</v>
      </c>
      <c r="AH595" s="57">
        <v>42670</v>
      </c>
      <c r="AI595" s="57" t="s">
        <v>2254</v>
      </c>
      <c r="AJ595" s="34">
        <v>7823973.75</v>
      </c>
      <c r="AK595" s="57">
        <v>42669</v>
      </c>
      <c r="AL595" s="24" t="s">
        <v>1302</v>
      </c>
    </row>
    <row r="596" spans="1:38" s="16" customFormat="1" x14ac:dyDescent="0.25">
      <c r="A596" s="17">
        <v>588</v>
      </c>
      <c r="B596" s="17" t="s">
        <v>38</v>
      </c>
      <c r="C596" s="17" t="s">
        <v>39</v>
      </c>
      <c r="D596" s="18" t="s">
        <v>2255</v>
      </c>
      <c r="E596" s="19" t="s">
        <v>1332</v>
      </c>
      <c r="F596" s="19" t="s">
        <v>2235</v>
      </c>
      <c r="G596" s="20" t="s">
        <v>147</v>
      </c>
      <c r="H596" s="19"/>
      <c r="I596" s="19" t="s">
        <v>59</v>
      </c>
      <c r="J596" s="21" t="s">
        <v>44</v>
      </c>
      <c r="K596" s="21" t="s">
        <v>446</v>
      </c>
      <c r="L596" s="22"/>
      <c r="M596" s="48" t="s">
        <v>447</v>
      </c>
      <c r="N596" s="22"/>
      <c r="O596" s="23"/>
      <c r="P596" s="24"/>
      <c r="Q596" s="25"/>
      <c r="R596" s="27"/>
      <c r="S596" s="23" t="s">
        <v>51</v>
      </c>
      <c r="T596" s="23" t="s">
        <v>52</v>
      </c>
      <c r="U596" s="17"/>
      <c r="V596" s="28">
        <f t="shared" si="60"/>
        <v>0</v>
      </c>
      <c r="W596" s="17"/>
      <c r="X596" s="17"/>
      <c r="Y596" s="17"/>
      <c r="Z596" s="29"/>
      <c r="AA596" s="17" t="s">
        <v>53</v>
      </c>
      <c r="AB596" s="44"/>
      <c r="AC596" s="31"/>
      <c r="AD596" s="17"/>
      <c r="AE596" s="17" t="s">
        <v>147</v>
      </c>
      <c r="AF596" s="21"/>
      <c r="AG596" s="21" t="s">
        <v>1332</v>
      </c>
      <c r="AH596" s="21"/>
      <c r="AI596" s="33"/>
      <c r="AJ596" s="34"/>
      <c r="AK596" s="35"/>
      <c r="AL596" s="24"/>
    </row>
    <row r="597" spans="1:38" s="16" customFormat="1" ht="51" x14ac:dyDescent="0.25">
      <c r="A597" s="17">
        <v>589</v>
      </c>
      <c r="B597" s="17" t="s">
        <v>38</v>
      </c>
      <c r="C597" s="17" t="s">
        <v>39</v>
      </c>
      <c r="D597" s="18" t="s">
        <v>2256</v>
      </c>
      <c r="E597" s="19">
        <v>42647</v>
      </c>
      <c r="F597" s="19" t="s">
        <v>2235</v>
      </c>
      <c r="G597" s="20">
        <v>9103750499</v>
      </c>
      <c r="H597" s="19"/>
      <c r="I597" s="19" t="s">
        <v>59</v>
      </c>
      <c r="J597" s="21" t="s">
        <v>44</v>
      </c>
      <c r="K597" s="21" t="s">
        <v>45</v>
      </c>
      <c r="L597" s="22" t="s">
        <v>2257</v>
      </c>
      <c r="M597" s="22" t="s">
        <v>121</v>
      </c>
      <c r="N597" s="22" t="s">
        <v>197</v>
      </c>
      <c r="O597" s="23" t="s">
        <v>49</v>
      </c>
      <c r="P597" s="103" t="s">
        <v>2258</v>
      </c>
      <c r="Q597" s="25">
        <v>38237090</v>
      </c>
      <c r="R597" s="27">
        <v>16</v>
      </c>
      <c r="S597" s="23" t="s">
        <v>51</v>
      </c>
      <c r="T597" s="23" t="s">
        <v>52</v>
      </c>
      <c r="U597" s="17">
        <v>0</v>
      </c>
      <c r="V597" s="28">
        <f>(15.8*1250+0.2*3976)</f>
        <v>20545.2</v>
      </c>
      <c r="W597" s="17">
        <v>0</v>
      </c>
      <c r="X597" s="17">
        <v>900</v>
      </c>
      <c r="Y597" s="17">
        <v>0</v>
      </c>
      <c r="Z597" s="29">
        <v>0</v>
      </c>
      <c r="AA597" s="17" t="s">
        <v>53</v>
      </c>
      <c r="AB597" s="30">
        <f>V597-W597-X597-Y597</f>
        <v>19645.2</v>
      </c>
      <c r="AC597" s="117">
        <v>66.05</v>
      </c>
      <c r="AD597" s="17"/>
      <c r="AE597" s="131">
        <v>1445384</v>
      </c>
      <c r="AF597" s="104" t="s">
        <v>2248</v>
      </c>
      <c r="AG597" s="17" t="s">
        <v>2885</v>
      </c>
      <c r="AH597" s="21">
        <f>VLOOKUP(AE597,'[2]updated master EPCG'!$AD$3032:$AO$3978,10,0)</f>
        <v>42783</v>
      </c>
      <c r="AI597" s="33"/>
      <c r="AJ597" s="34"/>
      <c r="AK597" s="35"/>
      <c r="AL597" s="24" t="s">
        <v>1302</v>
      </c>
    </row>
    <row r="598" spans="1:38" s="16" customFormat="1" x14ac:dyDescent="0.25">
      <c r="A598" s="17">
        <v>590</v>
      </c>
      <c r="B598" s="17" t="s">
        <v>38</v>
      </c>
      <c r="C598" s="17" t="s">
        <v>39</v>
      </c>
      <c r="D598" s="18" t="s">
        <v>2259</v>
      </c>
      <c r="E598" s="19">
        <v>42648</v>
      </c>
      <c r="F598" s="19" t="s">
        <v>2235</v>
      </c>
      <c r="G598" s="20">
        <v>9103750502</v>
      </c>
      <c r="H598" s="19"/>
      <c r="I598" s="19" t="s">
        <v>59</v>
      </c>
      <c r="J598" s="21" t="s">
        <v>44</v>
      </c>
      <c r="K598" s="21" t="s">
        <v>45</v>
      </c>
      <c r="L598" s="22" t="s">
        <v>1185</v>
      </c>
      <c r="M598" s="22" t="s">
        <v>2201</v>
      </c>
      <c r="N598" s="22" t="s">
        <v>130</v>
      </c>
      <c r="O598" s="23" t="s">
        <v>63</v>
      </c>
      <c r="P598" s="24" t="s">
        <v>918</v>
      </c>
      <c r="Q598" s="25">
        <v>38237090</v>
      </c>
      <c r="R598" s="27">
        <v>16</v>
      </c>
      <c r="S598" s="23" t="s">
        <v>51</v>
      </c>
      <c r="T598" s="23" t="s">
        <v>52</v>
      </c>
      <c r="U598" s="17">
        <v>1330</v>
      </c>
      <c r="V598" s="28">
        <f t="shared" si="60"/>
        <v>21280</v>
      </c>
      <c r="W598" s="17">
        <v>7.02</v>
      </c>
      <c r="X598" s="17">
        <v>410</v>
      </c>
      <c r="Y598" s="17">
        <v>0</v>
      </c>
      <c r="Z598" s="29">
        <v>0</v>
      </c>
      <c r="AA598" s="17" t="s">
        <v>53</v>
      </c>
      <c r="AB598" s="44"/>
      <c r="AC598" s="117">
        <v>66.05</v>
      </c>
      <c r="AD598" s="17"/>
      <c r="AE598" s="126">
        <v>1473490</v>
      </c>
      <c r="AF598" s="104" t="s">
        <v>2260</v>
      </c>
      <c r="AG598" s="17"/>
      <c r="AH598" s="21"/>
      <c r="AI598" s="33"/>
      <c r="AJ598" s="34"/>
      <c r="AK598" s="35"/>
      <c r="AL598" s="24" t="s">
        <v>1302</v>
      </c>
    </row>
    <row r="599" spans="1:38" s="16" customFormat="1" ht="25.5" x14ac:dyDescent="0.25">
      <c r="A599" s="17">
        <v>591</v>
      </c>
      <c r="B599" s="17" t="s">
        <v>38</v>
      </c>
      <c r="C599" s="17" t="s">
        <v>39</v>
      </c>
      <c r="D599" s="18" t="s">
        <v>2261</v>
      </c>
      <c r="E599" s="19">
        <v>42648</v>
      </c>
      <c r="F599" s="19" t="s">
        <v>2235</v>
      </c>
      <c r="G599" s="20">
        <v>9103750501</v>
      </c>
      <c r="H599" s="19"/>
      <c r="I599" s="19" t="s">
        <v>59</v>
      </c>
      <c r="J599" s="21" t="s">
        <v>44</v>
      </c>
      <c r="K599" s="21" t="s">
        <v>45</v>
      </c>
      <c r="L599" s="22" t="s">
        <v>577</v>
      </c>
      <c r="M599" s="22" t="s">
        <v>2217</v>
      </c>
      <c r="N599" s="22" t="s">
        <v>130</v>
      </c>
      <c r="O599" s="23" t="s">
        <v>49</v>
      </c>
      <c r="P599" s="103" t="s">
        <v>828</v>
      </c>
      <c r="Q599" s="25">
        <v>29161990</v>
      </c>
      <c r="R599" s="27">
        <v>14.4</v>
      </c>
      <c r="S599" s="23" t="s">
        <v>51</v>
      </c>
      <c r="T599" s="23" t="s">
        <v>52</v>
      </c>
      <c r="U599" s="17">
        <v>3075</v>
      </c>
      <c r="V599" s="28">
        <f t="shared" si="60"/>
        <v>44280</v>
      </c>
      <c r="W599" s="17">
        <v>0</v>
      </c>
      <c r="X599" s="17">
        <v>75</v>
      </c>
      <c r="Y599" s="17">
        <v>0</v>
      </c>
      <c r="Z599" s="29">
        <v>0</v>
      </c>
      <c r="AA599" s="17" t="s">
        <v>53</v>
      </c>
      <c r="AB599" s="30">
        <f>V599-W599-X599-Y599</f>
        <v>44205</v>
      </c>
      <c r="AC599" s="117">
        <v>66.05</v>
      </c>
      <c r="AD599" s="17"/>
      <c r="AE599" s="132">
        <v>1473483</v>
      </c>
      <c r="AF599" s="104" t="s">
        <v>2260</v>
      </c>
      <c r="AG599" s="17"/>
      <c r="AH599" s="21"/>
      <c r="AI599" s="33"/>
      <c r="AJ599" s="34"/>
      <c r="AK599" s="35"/>
      <c r="AL599" s="24" t="s">
        <v>1302</v>
      </c>
    </row>
    <row r="600" spans="1:38" s="16" customFormat="1" ht="25.5" x14ac:dyDescent="0.25">
      <c r="A600" s="17">
        <v>592</v>
      </c>
      <c r="B600" s="17" t="s">
        <v>38</v>
      </c>
      <c r="C600" s="17" t="s">
        <v>39</v>
      </c>
      <c r="D600" s="18" t="s">
        <v>2262</v>
      </c>
      <c r="E600" s="19">
        <v>42648</v>
      </c>
      <c r="F600" s="19" t="s">
        <v>2235</v>
      </c>
      <c r="G600" s="20">
        <v>9103750500</v>
      </c>
      <c r="H600" s="19"/>
      <c r="I600" s="19" t="s">
        <v>59</v>
      </c>
      <c r="J600" s="21" t="s">
        <v>44</v>
      </c>
      <c r="K600" s="21" t="s">
        <v>45</v>
      </c>
      <c r="L600" s="22" t="s">
        <v>2263</v>
      </c>
      <c r="M600" s="22" t="s">
        <v>2264</v>
      </c>
      <c r="N600" s="22" t="s">
        <v>48</v>
      </c>
      <c r="O600" s="23" t="s">
        <v>49</v>
      </c>
      <c r="P600" s="103" t="s">
        <v>483</v>
      </c>
      <c r="Q600" s="25">
        <v>29051700</v>
      </c>
      <c r="R600" s="27">
        <v>16</v>
      </c>
      <c r="S600" s="23" t="s">
        <v>51</v>
      </c>
      <c r="T600" s="23" t="s">
        <v>52</v>
      </c>
      <c r="U600" s="17">
        <v>1376</v>
      </c>
      <c r="V600" s="28">
        <f t="shared" si="60"/>
        <v>22016</v>
      </c>
      <c r="W600" s="17">
        <v>0</v>
      </c>
      <c r="X600" s="17">
        <v>750</v>
      </c>
      <c r="Y600" s="17">
        <v>0</v>
      </c>
      <c r="Z600" s="29">
        <v>0</v>
      </c>
      <c r="AA600" s="17" t="s">
        <v>53</v>
      </c>
      <c r="AB600" s="44"/>
      <c r="AC600" s="117">
        <v>66.05</v>
      </c>
      <c r="AD600" s="17"/>
      <c r="AE600" s="133">
        <v>1473509</v>
      </c>
      <c r="AF600" s="104" t="s">
        <v>2260</v>
      </c>
      <c r="AG600" s="17" t="s">
        <v>2886</v>
      </c>
      <c r="AH600" s="21">
        <f>VLOOKUP(AE600,'[2]updated master EPCG'!$AD$3032:$AO$3978,10,0)</f>
        <v>42783</v>
      </c>
      <c r="AI600" s="33"/>
      <c r="AJ600" s="34"/>
      <c r="AK600" s="35"/>
      <c r="AL600" s="24" t="s">
        <v>1302</v>
      </c>
    </row>
    <row r="601" spans="1:38" s="16" customFormat="1" x14ac:dyDescent="0.25">
      <c r="A601" s="17">
        <v>593</v>
      </c>
      <c r="B601" s="17" t="s">
        <v>38</v>
      </c>
      <c r="C601" s="17" t="s">
        <v>39</v>
      </c>
      <c r="D601" s="18" t="s">
        <v>2265</v>
      </c>
      <c r="E601" s="19">
        <v>42648</v>
      </c>
      <c r="F601" s="19" t="s">
        <v>2235</v>
      </c>
      <c r="G601" s="20">
        <v>9103750503</v>
      </c>
      <c r="H601" s="19">
        <v>42653</v>
      </c>
      <c r="I601" s="19" t="s">
        <v>59</v>
      </c>
      <c r="J601" s="21" t="s">
        <v>44</v>
      </c>
      <c r="K601" s="21" t="s">
        <v>45</v>
      </c>
      <c r="L601" s="22" t="s">
        <v>177</v>
      </c>
      <c r="M601" s="22" t="s">
        <v>178</v>
      </c>
      <c r="N601" s="22" t="s">
        <v>88</v>
      </c>
      <c r="O601" s="23" t="s">
        <v>49</v>
      </c>
      <c r="P601" s="24" t="s">
        <v>918</v>
      </c>
      <c r="Q601" s="25">
        <v>38237090</v>
      </c>
      <c r="R601" s="27">
        <v>128</v>
      </c>
      <c r="S601" s="23" t="s">
        <v>51</v>
      </c>
      <c r="T601" s="23" t="s">
        <v>179</v>
      </c>
      <c r="U601" s="17">
        <v>96795</v>
      </c>
      <c r="V601" s="28">
        <f t="shared" si="60"/>
        <v>12389760</v>
      </c>
      <c r="W601" s="17">
        <v>0</v>
      </c>
      <c r="X601" s="17">
        <v>39630</v>
      </c>
      <c r="Y601" s="17">
        <v>0</v>
      </c>
      <c r="Z601" s="29">
        <v>285120</v>
      </c>
      <c r="AA601" s="17" t="s">
        <v>53</v>
      </c>
      <c r="AB601" s="44"/>
      <c r="AC601" s="117">
        <v>66.05</v>
      </c>
      <c r="AD601" s="17"/>
      <c r="AE601" s="133">
        <v>1479238</v>
      </c>
      <c r="AF601" s="104" t="s">
        <v>2260</v>
      </c>
      <c r="AG601" s="17" t="s">
        <v>2266</v>
      </c>
      <c r="AH601" s="21">
        <v>42681</v>
      </c>
      <c r="AI601" s="33" t="s">
        <v>2267</v>
      </c>
      <c r="AJ601" s="34">
        <v>12377370.24</v>
      </c>
      <c r="AK601" s="35" t="s">
        <v>2268</v>
      </c>
      <c r="AL601" s="24" t="s">
        <v>56</v>
      </c>
    </row>
    <row r="602" spans="1:38" s="16" customFormat="1" x14ac:dyDescent="0.25">
      <c r="A602" s="17">
        <v>594</v>
      </c>
      <c r="B602" s="17" t="s">
        <v>38</v>
      </c>
      <c r="C602" s="17" t="s">
        <v>39</v>
      </c>
      <c r="D602" s="18" t="s">
        <v>2269</v>
      </c>
      <c r="E602" s="19" t="s">
        <v>147</v>
      </c>
      <c r="F602" s="19" t="s">
        <v>2235</v>
      </c>
      <c r="G602" s="20" t="s">
        <v>147</v>
      </c>
      <c r="H602" s="19"/>
      <c r="I602" s="19" t="s">
        <v>59</v>
      </c>
      <c r="J602" s="21" t="s">
        <v>44</v>
      </c>
      <c r="K602" s="21" t="s">
        <v>446</v>
      </c>
      <c r="L602" s="22"/>
      <c r="M602" s="48" t="s">
        <v>447</v>
      </c>
      <c r="N602" s="22"/>
      <c r="O602" s="23"/>
      <c r="P602" s="24"/>
      <c r="Q602" s="25"/>
      <c r="R602" s="27"/>
      <c r="S602" s="23" t="s">
        <v>51</v>
      </c>
      <c r="T602" s="23" t="s">
        <v>52</v>
      </c>
      <c r="U602" s="17">
        <v>0</v>
      </c>
      <c r="V602" s="28">
        <f>(15*1320+15*1340)</f>
        <v>39900</v>
      </c>
      <c r="W602" s="17">
        <v>0</v>
      </c>
      <c r="X602" s="17">
        <v>0</v>
      </c>
      <c r="Y602" s="17">
        <v>0</v>
      </c>
      <c r="Z602" s="29">
        <v>0</v>
      </c>
      <c r="AA602" s="17" t="s">
        <v>53</v>
      </c>
      <c r="AB602" s="44"/>
      <c r="AC602" s="31"/>
      <c r="AD602" s="17"/>
      <c r="AE602" s="17" t="s">
        <v>147</v>
      </c>
      <c r="AF602" s="21"/>
      <c r="AG602" s="21" t="s">
        <v>147</v>
      </c>
      <c r="AH602" s="21"/>
      <c r="AI602" s="33"/>
      <c r="AJ602" s="34"/>
      <c r="AK602" s="35"/>
      <c r="AL602" s="18" t="s">
        <v>147</v>
      </c>
    </row>
    <row r="603" spans="1:38" s="16" customFormat="1" x14ac:dyDescent="0.25">
      <c r="A603" s="17">
        <v>595</v>
      </c>
      <c r="B603" s="17" t="s">
        <v>38</v>
      </c>
      <c r="C603" s="17" t="s">
        <v>39</v>
      </c>
      <c r="D603" s="18" t="s">
        <v>2270</v>
      </c>
      <c r="E603" s="19" t="s">
        <v>147</v>
      </c>
      <c r="F603" s="19" t="s">
        <v>2235</v>
      </c>
      <c r="G603" s="20" t="s">
        <v>147</v>
      </c>
      <c r="H603" s="19"/>
      <c r="I603" s="19" t="s">
        <v>59</v>
      </c>
      <c r="J603" s="21" t="s">
        <v>44</v>
      </c>
      <c r="K603" s="21" t="s">
        <v>446</v>
      </c>
      <c r="L603" s="22"/>
      <c r="M603" s="48" t="s">
        <v>447</v>
      </c>
      <c r="N603" s="22"/>
      <c r="O603" s="23"/>
      <c r="P603" s="24"/>
      <c r="Q603" s="25"/>
      <c r="R603" s="27"/>
      <c r="S603" s="23" t="s">
        <v>51</v>
      </c>
      <c r="T603" s="23" t="s">
        <v>52</v>
      </c>
      <c r="U603" s="17"/>
      <c r="V603" s="28">
        <f t="shared" si="60"/>
        <v>0</v>
      </c>
      <c r="W603" s="17"/>
      <c r="X603" s="17"/>
      <c r="Y603" s="17"/>
      <c r="Z603" s="29"/>
      <c r="AA603" s="17" t="s">
        <v>53</v>
      </c>
      <c r="AB603" s="44"/>
      <c r="AC603" s="31"/>
      <c r="AD603" s="17"/>
      <c r="AE603" s="17" t="s">
        <v>147</v>
      </c>
      <c r="AF603" s="21"/>
      <c r="AG603" s="21" t="s">
        <v>147</v>
      </c>
      <c r="AH603" s="21"/>
      <c r="AI603" s="33"/>
      <c r="AJ603" s="34"/>
      <c r="AK603" s="35"/>
      <c r="AL603" s="18" t="s">
        <v>147</v>
      </c>
    </row>
    <row r="604" spans="1:38" s="16" customFormat="1" x14ac:dyDescent="0.25">
      <c r="A604" s="17">
        <v>596</v>
      </c>
      <c r="B604" s="17" t="s">
        <v>38</v>
      </c>
      <c r="C604" s="17" t="s">
        <v>39</v>
      </c>
      <c r="D604" s="18" t="s">
        <v>2271</v>
      </c>
      <c r="E604" s="19">
        <v>42649</v>
      </c>
      <c r="F604" s="19" t="s">
        <v>2235</v>
      </c>
      <c r="G604" s="20">
        <v>9103750504</v>
      </c>
      <c r="H604" s="19"/>
      <c r="I604" s="19" t="s">
        <v>59</v>
      </c>
      <c r="J604" s="21" t="s">
        <v>44</v>
      </c>
      <c r="K604" s="21" t="s">
        <v>45</v>
      </c>
      <c r="L604" s="22" t="s">
        <v>177</v>
      </c>
      <c r="M604" s="22" t="s">
        <v>178</v>
      </c>
      <c r="N604" s="22" t="s">
        <v>88</v>
      </c>
      <c r="O604" s="23" t="s">
        <v>49</v>
      </c>
      <c r="P604" s="24" t="s">
        <v>2272</v>
      </c>
      <c r="Q604" s="25">
        <v>29051700</v>
      </c>
      <c r="R604" s="27">
        <v>48</v>
      </c>
      <c r="S604" s="23" t="s">
        <v>51</v>
      </c>
      <c r="T604" s="23" t="s">
        <v>179</v>
      </c>
      <c r="U604" s="17">
        <v>100170</v>
      </c>
      <c r="V604" s="28">
        <f t="shared" si="60"/>
        <v>4808160</v>
      </c>
      <c r="W604" s="17">
        <v>0</v>
      </c>
      <c r="X604" s="17">
        <v>14861.25</v>
      </c>
      <c r="Y604" s="17">
        <v>0</v>
      </c>
      <c r="Z604" s="106">
        <v>129600</v>
      </c>
      <c r="AA604" s="17" t="s">
        <v>53</v>
      </c>
      <c r="AB604" s="44"/>
      <c r="AC604" s="117">
        <v>66.05</v>
      </c>
      <c r="AD604" s="17"/>
      <c r="AE604" s="134">
        <v>1500724</v>
      </c>
      <c r="AF604" s="104" t="s">
        <v>2273</v>
      </c>
      <c r="AG604" s="17" t="s">
        <v>2274</v>
      </c>
      <c r="AH604" s="21">
        <v>42707</v>
      </c>
      <c r="AI604" s="33" t="s">
        <v>2275</v>
      </c>
      <c r="AJ604" s="34">
        <v>4799955.24</v>
      </c>
      <c r="AK604" s="35">
        <v>42706</v>
      </c>
      <c r="AL604" s="24" t="s">
        <v>56</v>
      </c>
    </row>
    <row r="605" spans="1:38" s="16" customFormat="1" x14ac:dyDescent="0.25">
      <c r="A605" s="17">
        <v>597</v>
      </c>
      <c r="B605" s="17" t="s">
        <v>38</v>
      </c>
      <c r="C605" s="17" t="s">
        <v>39</v>
      </c>
      <c r="D605" s="18" t="s">
        <v>2276</v>
      </c>
      <c r="E605" s="19">
        <v>42650</v>
      </c>
      <c r="F605" s="19" t="s">
        <v>2235</v>
      </c>
      <c r="G605" s="20">
        <v>9103750505</v>
      </c>
      <c r="H605" s="19"/>
      <c r="I605" s="19" t="s">
        <v>59</v>
      </c>
      <c r="J605" s="21" t="s">
        <v>44</v>
      </c>
      <c r="K605" s="21" t="s">
        <v>45</v>
      </c>
      <c r="L605" s="22" t="s">
        <v>1291</v>
      </c>
      <c r="M605" s="22" t="s">
        <v>2201</v>
      </c>
      <c r="N605" s="22" t="s">
        <v>130</v>
      </c>
      <c r="O605" s="23" t="s">
        <v>49</v>
      </c>
      <c r="P605" s="24" t="s">
        <v>918</v>
      </c>
      <c r="Q605" s="25">
        <v>38237090</v>
      </c>
      <c r="R605" s="27">
        <v>60</v>
      </c>
      <c r="S605" s="23" t="s">
        <v>51</v>
      </c>
      <c r="T605" s="23" t="s">
        <v>52</v>
      </c>
      <c r="U605" s="17">
        <v>1315</v>
      </c>
      <c r="V605" s="28">
        <f t="shared" si="60"/>
        <v>78900</v>
      </c>
      <c r="W605" s="17">
        <v>0</v>
      </c>
      <c r="X605" s="17">
        <v>2050</v>
      </c>
      <c r="Y605" s="17">
        <v>0</v>
      </c>
      <c r="Z605" s="29">
        <v>1200</v>
      </c>
      <c r="AA605" s="17" t="s">
        <v>53</v>
      </c>
      <c r="AB605" s="44"/>
      <c r="AC605" s="117">
        <v>65.8</v>
      </c>
      <c r="AD605" s="17"/>
      <c r="AE605" s="135">
        <v>1519793</v>
      </c>
      <c r="AF605" s="104" t="s">
        <v>2277</v>
      </c>
      <c r="AG605" s="17" t="s">
        <v>2891</v>
      </c>
      <c r="AH605" s="21" t="str">
        <f>VLOOKUP(AE605,'[2]updated master EPCG'!$AD$3032:$AO$3978,10,0)</f>
        <v>18.02.2017</v>
      </c>
      <c r="AI605" s="33"/>
      <c r="AJ605" s="34"/>
      <c r="AK605" s="35"/>
      <c r="AL605" s="24" t="s">
        <v>1302</v>
      </c>
    </row>
    <row r="606" spans="1:38" s="16" customFormat="1" x14ac:dyDescent="0.25">
      <c r="A606" s="17">
        <v>598</v>
      </c>
      <c r="B606" s="17" t="s">
        <v>38</v>
      </c>
      <c r="C606" s="17" t="s">
        <v>39</v>
      </c>
      <c r="D606" s="18" t="s">
        <v>2278</v>
      </c>
      <c r="E606" s="19">
        <v>42650</v>
      </c>
      <c r="F606" s="19" t="s">
        <v>2235</v>
      </c>
      <c r="G606" s="20">
        <v>9103750506</v>
      </c>
      <c r="H606" s="19"/>
      <c r="I606" s="19" t="s">
        <v>59</v>
      </c>
      <c r="J606" s="21" t="s">
        <v>44</v>
      </c>
      <c r="K606" s="21" t="s">
        <v>45</v>
      </c>
      <c r="L606" s="22" t="s">
        <v>1555</v>
      </c>
      <c r="M606" s="22" t="s">
        <v>515</v>
      </c>
      <c r="N606" s="22" t="s">
        <v>130</v>
      </c>
      <c r="O606" s="23" t="s">
        <v>2279</v>
      </c>
      <c r="P606" s="24" t="s">
        <v>1080</v>
      </c>
      <c r="Q606" s="25">
        <v>38237090</v>
      </c>
      <c r="R606" s="27">
        <v>18.86</v>
      </c>
      <c r="S606" s="23" t="s">
        <v>51</v>
      </c>
      <c r="T606" s="23" t="s">
        <v>52</v>
      </c>
      <c r="U606" s="17">
        <v>1860</v>
      </c>
      <c r="V606" s="28">
        <f t="shared" si="60"/>
        <v>35079.599999999999</v>
      </c>
      <c r="W606" s="17">
        <v>11.58</v>
      </c>
      <c r="X606" s="17">
        <v>1050</v>
      </c>
      <c r="Y606" s="17">
        <v>0</v>
      </c>
      <c r="Z606" s="29">
        <v>377.2</v>
      </c>
      <c r="AA606" s="17" t="s">
        <v>53</v>
      </c>
      <c r="AB606" s="44"/>
      <c r="AC606" s="117">
        <v>65.8</v>
      </c>
      <c r="AD606" s="17"/>
      <c r="AE606" s="126">
        <v>1519785</v>
      </c>
      <c r="AF606" s="104" t="s">
        <v>2277</v>
      </c>
      <c r="AG606" s="17"/>
      <c r="AH606" s="21"/>
      <c r="AI606" s="33"/>
      <c r="AJ606" s="34"/>
      <c r="AK606" s="35"/>
      <c r="AL606" s="24" t="s">
        <v>1302</v>
      </c>
    </row>
    <row r="607" spans="1:38" s="16" customFormat="1" ht="25.5" x14ac:dyDescent="0.25">
      <c r="A607" s="17">
        <v>599</v>
      </c>
      <c r="B607" s="17" t="s">
        <v>38</v>
      </c>
      <c r="C607" s="17" t="s">
        <v>39</v>
      </c>
      <c r="D607" s="18" t="s">
        <v>2280</v>
      </c>
      <c r="E607" s="19">
        <v>42650</v>
      </c>
      <c r="F607" s="19" t="s">
        <v>2235</v>
      </c>
      <c r="G607" s="20" t="s">
        <v>2281</v>
      </c>
      <c r="H607" s="19">
        <v>42650</v>
      </c>
      <c r="I607" s="19" t="s">
        <v>59</v>
      </c>
      <c r="J607" s="21" t="s">
        <v>44</v>
      </c>
      <c r="K607" s="21" t="s">
        <v>45</v>
      </c>
      <c r="L607" s="22" t="s">
        <v>1978</v>
      </c>
      <c r="M607" s="22" t="s">
        <v>2217</v>
      </c>
      <c r="N607" s="22" t="s">
        <v>95</v>
      </c>
      <c r="O607" s="23" t="s">
        <v>49</v>
      </c>
      <c r="P607" s="103" t="s">
        <v>2282</v>
      </c>
      <c r="Q607" s="25">
        <v>38231900</v>
      </c>
      <c r="R607" s="27">
        <v>20</v>
      </c>
      <c r="S607" s="23" t="s">
        <v>51</v>
      </c>
      <c r="T607" s="23" t="s">
        <v>52</v>
      </c>
      <c r="U607" s="17">
        <v>4100</v>
      </c>
      <c r="V607" s="28">
        <f t="shared" si="60"/>
        <v>82000</v>
      </c>
      <c r="W607" s="17">
        <v>0</v>
      </c>
      <c r="X607" s="17">
        <v>75</v>
      </c>
      <c r="Y607" s="17">
        <v>0</v>
      </c>
      <c r="Z607" s="29">
        <v>820</v>
      </c>
      <c r="AA607" s="17" t="s">
        <v>53</v>
      </c>
      <c r="AB607" s="30">
        <f>V607-W607-X607-Y607</f>
        <v>81925</v>
      </c>
      <c r="AC607" s="117">
        <v>65.8</v>
      </c>
      <c r="AD607" s="17"/>
      <c r="AE607" s="17">
        <v>1526595</v>
      </c>
      <c r="AF607" s="21">
        <v>42650</v>
      </c>
      <c r="AG607" s="17" t="s">
        <v>2920</v>
      </c>
      <c r="AH607" s="21">
        <f>VLOOKUP(AE607,'[2]updated master EPCG'!$AD$3032:$AO$3978,10,0)</f>
        <v>42800</v>
      </c>
      <c r="AI607" s="33"/>
      <c r="AJ607" s="34"/>
      <c r="AK607" s="35"/>
      <c r="AL607" s="24" t="s">
        <v>211</v>
      </c>
    </row>
    <row r="608" spans="1:38" s="16" customFormat="1" ht="25.5" x14ac:dyDescent="0.25">
      <c r="A608" s="17">
        <v>600</v>
      </c>
      <c r="B608" s="17" t="s">
        <v>38</v>
      </c>
      <c r="C608" s="17" t="s">
        <v>39</v>
      </c>
      <c r="D608" s="18" t="s">
        <v>2283</v>
      </c>
      <c r="E608" s="19">
        <v>42650</v>
      </c>
      <c r="F608" s="19" t="s">
        <v>2235</v>
      </c>
      <c r="G608" s="20">
        <v>9103750507</v>
      </c>
      <c r="H608" s="19"/>
      <c r="I608" s="19" t="s">
        <v>59</v>
      </c>
      <c r="J608" s="21" t="s">
        <v>44</v>
      </c>
      <c r="K608" s="21" t="s">
        <v>45</v>
      </c>
      <c r="L608" s="22" t="s">
        <v>1267</v>
      </c>
      <c r="M608" s="22" t="s">
        <v>944</v>
      </c>
      <c r="N608" s="22" t="s">
        <v>95</v>
      </c>
      <c r="O608" s="23" t="s">
        <v>63</v>
      </c>
      <c r="P608" s="103" t="s">
        <v>918</v>
      </c>
      <c r="Q608" s="25">
        <v>38237090</v>
      </c>
      <c r="R608" s="27">
        <v>16</v>
      </c>
      <c r="S608" s="23" t="s">
        <v>51</v>
      </c>
      <c r="T608" s="23" t="s">
        <v>52</v>
      </c>
      <c r="U608" s="17">
        <v>1325</v>
      </c>
      <c r="V608" s="28">
        <f t="shared" si="60"/>
        <v>21200</v>
      </c>
      <c r="W608" s="17">
        <v>7</v>
      </c>
      <c r="X608" s="17">
        <v>500</v>
      </c>
      <c r="Y608" s="17">
        <v>0</v>
      </c>
      <c r="Z608" s="29">
        <v>0</v>
      </c>
      <c r="AA608" s="17" t="s">
        <v>53</v>
      </c>
      <c r="AB608" s="44"/>
      <c r="AC608" s="117">
        <v>65.8</v>
      </c>
      <c r="AD608" s="17"/>
      <c r="AE608" s="125">
        <v>1527290</v>
      </c>
      <c r="AF608" s="104" t="s">
        <v>2277</v>
      </c>
      <c r="AG608" s="17"/>
      <c r="AH608" s="21"/>
      <c r="AI608" s="33"/>
      <c r="AJ608" s="34"/>
      <c r="AK608" s="35"/>
      <c r="AL608" s="24" t="s">
        <v>1302</v>
      </c>
    </row>
    <row r="609" spans="1:38" s="16" customFormat="1" x14ac:dyDescent="0.25">
      <c r="A609" s="17">
        <v>601</v>
      </c>
      <c r="B609" s="17" t="s">
        <v>38</v>
      </c>
      <c r="C609" s="17" t="s">
        <v>39</v>
      </c>
      <c r="D609" s="18" t="s">
        <v>2284</v>
      </c>
      <c r="E609" s="19" t="s">
        <v>147</v>
      </c>
      <c r="F609" s="19" t="s">
        <v>2235</v>
      </c>
      <c r="G609" s="20" t="s">
        <v>147</v>
      </c>
      <c r="H609" s="19"/>
      <c r="I609" s="19" t="s">
        <v>59</v>
      </c>
      <c r="J609" s="21" t="s">
        <v>44</v>
      </c>
      <c r="K609" s="21" t="s">
        <v>446</v>
      </c>
      <c r="L609" s="22"/>
      <c r="M609" s="48" t="s">
        <v>447</v>
      </c>
      <c r="N609" s="22"/>
      <c r="O609" s="23"/>
      <c r="P609" s="24"/>
      <c r="Q609" s="25"/>
      <c r="R609" s="27"/>
      <c r="S609" s="23" t="s">
        <v>51</v>
      </c>
      <c r="T609" s="23" t="s">
        <v>52</v>
      </c>
      <c r="U609" s="17"/>
      <c r="V609" s="28">
        <f t="shared" si="60"/>
        <v>0</v>
      </c>
      <c r="W609" s="17"/>
      <c r="X609" s="17"/>
      <c r="Y609" s="17"/>
      <c r="Z609" s="29"/>
      <c r="AA609" s="17" t="s">
        <v>53</v>
      </c>
      <c r="AB609" s="44"/>
      <c r="AC609" s="31"/>
      <c r="AD609" s="17"/>
      <c r="AE609" s="17" t="s">
        <v>147</v>
      </c>
      <c r="AF609" s="21"/>
      <c r="AG609" s="21" t="s">
        <v>147</v>
      </c>
      <c r="AH609" s="21"/>
      <c r="AI609" s="33"/>
      <c r="AJ609" s="34"/>
      <c r="AK609" s="35"/>
      <c r="AL609" s="18" t="s">
        <v>147</v>
      </c>
    </row>
    <row r="610" spans="1:38" s="16" customFormat="1" ht="25.5" x14ac:dyDescent="0.25">
      <c r="A610" s="17">
        <v>602</v>
      </c>
      <c r="B610" s="17" t="s">
        <v>38</v>
      </c>
      <c r="C610" s="17" t="s">
        <v>39</v>
      </c>
      <c r="D610" s="18" t="s">
        <v>2285</v>
      </c>
      <c r="E610" s="19">
        <v>42651</v>
      </c>
      <c r="F610" s="19" t="s">
        <v>2235</v>
      </c>
      <c r="G610" s="20" t="s">
        <v>2281</v>
      </c>
      <c r="H610" s="19">
        <v>42650</v>
      </c>
      <c r="I610" s="19" t="s">
        <v>59</v>
      </c>
      <c r="J610" s="21" t="s">
        <v>44</v>
      </c>
      <c r="K610" s="21" t="s">
        <v>45</v>
      </c>
      <c r="L610" s="22" t="s">
        <v>1978</v>
      </c>
      <c r="M610" s="22" t="s">
        <v>2217</v>
      </c>
      <c r="N610" s="22" t="s">
        <v>95</v>
      </c>
      <c r="O610" s="23" t="s">
        <v>49</v>
      </c>
      <c r="P610" s="103" t="s">
        <v>2282</v>
      </c>
      <c r="Q610" s="25">
        <v>38231900</v>
      </c>
      <c r="R610" s="27">
        <v>20</v>
      </c>
      <c r="S610" s="23" t="s">
        <v>51</v>
      </c>
      <c r="T610" s="23" t="s">
        <v>52</v>
      </c>
      <c r="U610" s="17">
        <v>4100</v>
      </c>
      <c r="V610" s="28">
        <f t="shared" si="60"/>
        <v>82000</v>
      </c>
      <c r="W610" s="17">
        <v>0</v>
      </c>
      <c r="X610" s="17">
        <v>75</v>
      </c>
      <c r="Y610" s="17">
        <v>0</v>
      </c>
      <c r="Z610" s="29">
        <v>820</v>
      </c>
      <c r="AA610" s="17" t="s">
        <v>53</v>
      </c>
      <c r="AB610" s="30">
        <f>V610-W610-X610-Y610</f>
        <v>81925</v>
      </c>
      <c r="AC610" s="117">
        <v>65.8</v>
      </c>
      <c r="AD610" s="17"/>
      <c r="AE610" s="17">
        <v>1537791</v>
      </c>
      <c r="AF610" s="21">
        <v>42651</v>
      </c>
      <c r="AG610" s="17" t="s">
        <v>2921</v>
      </c>
      <c r="AH610" s="21">
        <f>VLOOKUP(AE610,'[2]updated master EPCG'!$AD$3032:$AO$3978,10,0)</f>
        <v>42800</v>
      </c>
      <c r="AI610" s="33"/>
      <c r="AJ610" s="34"/>
      <c r="AK610" s="35"/>
      <c r="AL610" s="24" t="s">
        <v>211</v>
      </c>
    </row>
    <row r="611" spans="1:38" s="16" customFormat="1" x14ac:dyDescent="0.25">
      <c r="A611" s="17">
        <v>603</v>
      </c>
      <c r="B611" s="17" t="s">
        <v>38</v>
      </c>
      <c r="C611" s="17" t="s">
        <v>39</v>
      </c>
      <c r="D611" s="18" t="s">
        <v>2286</v>
      </c>
      <c r="E611" s="19">
        <v>42651</v>
      </c>
      <c r="F611" s="19" t="s">
        <v>2235</v>
      </c>
      <c r="G611" s="20">
        <v>9103750510</v>
      </c>
      <c r="H611" s="19"/>
      <c r="I611" s="19" t="s">
        <v>59</v>
      </c>
      <c r="J611" s="21" t="s">
        <v>44</v>
      </c>
      <c r="K611" s="21" t="s">
        <v>45</v>
      </c>
      <c r="L611" s="22" t="s">
        <v>621</v>
      </c>
      <c r="M611" s="22" t="s">
        <v>622</v>
      </c>
      <c r="N611" s="22" t="s">
        <v>137</v>
      </c>
      <c r="O611" s="23" t="s">
        <v>49</v>
      </c>
      <c r="P611" s="24" t="s">
        <v>918</v>
      </c>
      <c r="Q611" s="25">
        <v>38237090</v>
      </c>
      <c r="R611" s="27">
        <v>6</v>
      </c>
      <c r="S611" s="23" t="s">
        <v>51</v>
      </c>
      <c r="T611" s="23" t="s">
        <v>52</v>
      </c>
      <c r="U611" s="17">
        <v>1560</v>
      </c>
      <c r="V611" s="28">
        <f t="shared" si="60"/>
        <v>9360</v>
      </c>
      <c r="W611" s="17">
        <v>0</v>
      </c>
      <c r="X611" s="17">
        <v>750</v>
      </c>
      <c r="Y611" s="17">
        <v>0</v>
      </c>
      <c r="Z611" s="29">
        <v>0</v>
      </c>
      <c r="AA611" s="17" t="s">
        <v>53</v>
      </c>
      <c r="AB611" s="44"/>
      <c r="AC611" s="117">
        <v>65.8</v>
      </c>
      <c r="AD611" s="17"/>
      <c r="AE611" s="125">
        <v>1540754</v>
      </c>
      <c r="AF611" s="104" t="s">
        <v>2287</v>
      </c>
      <c r="AG611" s="17" t="s">
        <v>2892</v>
      </c>
      <c r="AH611" s="21" t="str">
        <f>VLOOKUP(AE611,'[2]updated master EPCG'!$AD$3032:$AO$3978,10,0)</f>
        <v>18.02.2017</v>
      </c>
      <c r="AI611" s="33"/>
      <c r="AJ611" s="34"/>
      <c r="AK611" s="35"/>
      <c r="AL611" s="24" t="s">
        <v>211</v>
      </c>
    </row>
    <row r="612" spans="1:38" s="16" customFormat="1" x14ac:dyDescent="0.25">
      <c r="A612" s="17">
        <v>604</v>
      </c>
      <c r="B612" s="17" t="s">
        <v>38</v>
      </c>
      <c r="C612" s="17" t="s">
        <v>39</v>
      </c>
      <c r="D612" s="18" t="s">
        <v>2288</v>
      </c>
      <c r="E612" s="19">
        <v>42653</v>
      </c>
      <c r="F612" s="19" t="s">
        <v>2235</v>
      </c>
      <c r="G612" s="20">
        <v>9103750512</v>
      </c>
      <c r="H612" s="19"/>
      <c r="I612" s="19" t="s">
        <v>59</v>
      </c>
      <c r="J612" s="21" t="s">
        <v>44</v>
      </c>
      <c r="K612" s="21" t="s">
        <v>45</v>
      </c>
      <c r="L612" s="22" t="s">
        <v>2135</v>
      </c>
      <c r="M612" s="22" t="s">
        <v>669</v>
      </c>
      <c r="N612" s="22" t="s">
        <v>95</v>
      </c>
      <c r="O612" s="23" t="s">
        <v>63</v>
      </c>
      <c r="P612" s="24" t="s">
        <v>2289</v>
      </c>
      <c r="Q612" s="25">
        <v>29159090</v>
      </c>
      <c r="R612" s="27">
        <v>97.86</v>
      </c>
      <c r="S612" s="23" t="s">
        <v>51</v>
      </c>
      <c r="T612" s="23" t="s">
        <v>52</v>
      </c>
      <c r="U612" s="17">
        <v>3100</v>
      </c>
      <c r="V612" s="28">
        <f t="shared" si="60"/>
        <v>303366</v>
      </c>
      <c r="W612" s="17">
        <v>100.11</v>
      </c>
      <c r="X612" s="17">
        <v>4250</v>
      </c>
      <c r="Y612" s="17">
        <v>0</v>
      </c>
      <c r="Z612" s="29">
        <v>0</v>
      </c>
      <c r="AA612" s="17" t="s">
        <v>53</v>
      </c>
      <c r="AB612" s="44"/>
      <c r="AC612" s="117">
        <v>65.8</v>
      </c>
      <c r="AD612" s="17"/>
      <c r="AE612" s="135">
        <v>1558302</v>
      </c>
      <c r="AF612" s="104" t="s">
        <v>2290</v>
      </c>
      <c r="AG612" s="17" t="s">
        <v>2922</v>
      </c>
      <c r="AH612" s="21">
        <f>VLOOKUP(AE612,'[2]updated master EPCG'!$AD$3032:$AO$3978,10,0)</f>
        <v>42800</v>
      </c>
      <c r="AI612" s="33"/>
      <c r="AJ612" s="34"/>
      <c r="AK612" s="35"/>
      <c r="AL612" s="24" t="s">
        <v>1302</v>
      </c>
    </row>
    <row r="613" spans="1:38" s="16" customFormat="1" x14ac:dyDescent="0.25">
      <c r="A613" s="17">
        <v>605</v>
      </c>
      <c r="B613" s="17" t="s">
        <v>38</v>
      </c>
      <c r="C613" s="17" t="s">
        <v>39</v>
      </c>
      <c r="D613" s="18" t="s">
        <v>2291</v>
      </c>
      <c r="E613" s="19">
        <v>42653</v>
      </c>
      <c r="F613" s="19" t="s">
        <v>2235</v>
      </c>
      <c r="G613" s="20">
        <v>9103750511</v>
      </c>
      <c r="H613" s="19"/>
      <c r="I613" s="19" t="s">
        <v>59</v>
      </c>
      <c r="J613" s="21" t="s">
        <v>44</v>
      </c>
      <c r="K613" s="21" t="s">
        <v>45</v>
      </c>
      <c r="L613" s="22" t="s">
        <v>514</v>
      </c>
      <c r="M613" s="22" t="s">
        <v>515</v>
      </c>
      <c r="N613" s="22" t="s">
        <v>130</v>
      </c>
      <c r="O613" s="23" t="s">
        <v>71</v>
      </c>
      <c r="P613" s="24" t="s">
        <v>2292</v>
      </c>
      <c r="Q613" s="25">
        <v>38231190</v>
      </c>
      <c r="R613" s="27">
        <v>12</v>
      </c>
      <c r="S613" s="23" t="s">
        <v>51</v>
      </c>
      <c r="T613" s="23" t="s">
        <v>52</v>
      </c>
      <c r="U613" s="17">
        <v>850</v>
      </c>
      <c r="V613" s="28">
        <f t="shared" si="60"/>
        <v>10200</v>
      </c>
      <c r="W613" s="17">
        <v>0</v>
      </c>
      <c r="X613" s="17">
        <v>0</v>
      </c>
      <c r="Y613" s="17">
        <v>0</v>
      </c>
      <c r="Z613" s="29">
        <v>0</v>
      </c>
      <c r="AA613" s="17" t="s">
        <v>53</v>
      </c>
      <c r="AB613" s="44"/>
      <c r="AC613" s="117">
        <v>65.8</v>
      </c>
      <c r="AD613" s="17"/>
      <c r="AE613" s="126">
        <v>1558311</v>
      </c>
      <c r="AF613" s="104" t="s">
        <v>2290</v>
      </c>
      <c r="AG613" s="17" t="s">
        <v>2893</v>
      </c>
      <c r="AH613" s="21" t="str">
        <f>VLOOKUP(AE613,'[2]updated master EPCG'!$AD$3032:$AO$3978,10,0)</f>
        <v>18.02.2017</v>
      </c>
      <c r="AI613" s="33"/>
      <c r="AJ613" s="34"/>
      <c r="AK613" s="35"/>
      <c r="AL613" s="24" t="s">
        <v>1302</v>
      </c>
    </row>
    <row r="614" spans="1:38" s="16" customFormat="1" x14ac:dyDescent="0.25">
      <c r="A614" s="17">
        <v>606</v>
      </c>
      <c r="B614" s="17" t="s">
        <v>38</v>
      </c>
      <c r="C614" s="17" t="s">
        <v>39</v>
      </c>
      <c r="D614" s="18" t="s">
        <v>2293</v>
      </c>
      <c r="E614" s="19">
        <v>42653</v>
      </c>
      <c r="F614" s="19" t="s">
        <v>2235</v>
      </c>
      <c r="G614" s="20">
        <v>9103750513</v>
      </c>
      <c r="H614" s="19">
        <v>42660</v>
      </c>
      <c r="I614" s="19" t="s">
        <v>59</v>
      </c>
      <c r="J614" s="21" t="s">
        <v>44</v>
      </c>
      <c r="K614" s="21" t="s">
        <v>45</v>
      </c>
      <c r="L614" s="22" t="s">
        <v>2294</v>
      </c>
      <c r="M614" s="22" t="s">
        <v>136</v>
      </c>
      <c r="N614" s="22" t="s">
        <v>488</v>
      </c>
      <c r="O614" s="23" t="s">
        <v>49</v>
      </c>
      <c r="P614" s="24" t="s">
        <v>1534</v>
      </c>
      <c r="Q614" s="25">
        <v>38237090</v>
      </c>
      <c r="R614" s="27">
        <v>48</v>
      </c>
      <c r="S614" s="23" t="s">
        <v>51</v>
      </c>
      <c r="T614" s="23" t="s">
        <v>52</v>
      </c>
      <c r="U614" s="17">
        <v>1375</v>
      </c>
      <c r="V614" s="28">
        <f t="shared" si="60"/>
        <v>66000</v>
      </c>
      <c r="W614" s="17">
        <v>0</v>
      </c>
      <c r="X614" s="17">
        <v>2800</v>
      </c>
      <c r="Y614" s="17">
        <v>0</v>
      </c>
      <c r="Z614" s="106">
        <v>1200</v>
      </c>
      <c r="AA614" s="17" t="s">
        <v>53</v>
      </c>
      <c r="AB614" s="44"/>
      <c r="AC614" s="117">
        <v>65.8</v>
      </c>
      <c r="AD614" s="17"/>
      <c r="AE614" s="17">
        <v>1561996</v>
      </c>
      <c r="AF614" s="21">
        <v>42653</v>
      </c>
      <c r="AG614" s="17" t="s">
        <v>2887</v>
      </c>
      <c r="AH614" s="21">
        <f>VLOOKUP(AE614,'[2]updated master EPCG'!$AD$3032:$AO$3978,10,0)</f>
        <v>42783</v>
      </c>
      <c r="AI614" s="33"/>
      <c r="AJ614" s="34"/>
      <c r="AK614" s="35"/>
      <c r="AL614" s="24" t="s">
        <v>1302</v>
      </c>
    </row>
    <row r="615" spans="1:38" s="16" customFormat="1" x14ac:dyDescent="0.25">
      <c r="A615" s="17">
        <v>607</v>
      </c>
      <c r="B615" s="17" t="s">
        <v>38</v>
      </c>
      <c r="C615" s="17" t="s">
        <v>39</v>
      </c>
      <c r="D615" s="18" t="s">
        <v>2295</v>
      </c>
      <c r="E615" s="19" t="s">
        <v>147</v>
      </c>
      <c r="F615" s="19" t="s">
        <v>2235</v>
      </c>
      <c r="G615" s="20" t="s">
        <v>147</v>
      </c>
      <c r="H615" s="19"/>
      <c r="I615" s="19" t="s">
        <v>59</v>
      </c>
      <c r="J615" s="21" t="s">
        <v>44</v>
      </c>
      <c r="K615" s="21" t="s">
        <v>446</v>
      </c>
      <c r="L615" s="22"/>
      <c r="M615" s="48" t="s">
        <v>447</v>
      </c>
      <c r="N615" s="22"/>
      <c r="O615" s="23"/>
      <c r="P615" s="24"/>
      <c r="Q615" s="25"/>
      <c r="R615" s="27"/>
      <c r="S615" s="23" t="s">
        <v>51</v>
      </c>
      <c r="T615" s="23" t="s">
        <v>52</v>
      </c>
      <c r="U615" s="17"/>
      <c r="V615" s="28">
        <f t="shared" si="60"/>
        <v>0</v>
      </c>
      <c r="W615" s="17"/>
      <c r="X615" s="17"/>
      <c r="Y615" s="17"/>
      <c r="Z615" s="29"/>
      <c r="AA615" s="17" t="s">
        <v>53</v>
      </c>
      <c r="AB615" s="44"/>
      <c r="AC615" s="31"/>
      <c r="AD615" s="17"/>
      <c r="AE615" s="17" t="s">
        <v>147</v>
      </c>
      <c r="AF615" s="21"/>
      <c r="AG615" s="21" t="s">
        <v>147</v>
      </c>
      <c r="AH615" s="21"/>
      <c r="AI615" s="33"/>
      <c r="AJ615" s="34"/>
      <c r="AK615" s="35"/>
      <c r="AL615" s="18" t="s">
        <v>147</v>
      </c>
    </row>
    <row r="616" spans="1:38" s="16" customFormat="1" x14ac:dyDescent="0.25">
      <c r="A616" s="17">
        <v>608</v>
      </c>
      <c r="B616" s="17" t="s">
        <v>38</v>
      </c>
      <c r="C616" s="17" t="s">
        <v>39</v>
      </c>
      <c r="D616" s="18" t="s">
        <v>2296</v>
      </c>
      <c r="E616" s="19" t="s">
        <v>147</v>
      </c>
      <c r="F616" s="19" t="s">
        <v>2235</v>
      </c>
      <c r="G616" s="20" t="s">
        <v>147</v>
      </c>
      <c r="H616" s="19"/>
      <c r="I616" s="19" t="s">
        <v>59</v>
      </c>
      <c r="J616" s="21" t="s">
        <v>44</v>
      </c>
      <c r="K616" s="21" t="s">
        <v>446</v>
      </c>
      <c r="L616" s="22"/>
      <c r="M616" s="48" t="s">
        <v>447</v>
      </c>
      <c r="N616" s="22"/>
      <c r="O616" s="23"/>
      <c r="P616" s="24"/>
      <c r="Q616" s="25"/>
      <c r="R616" s="27"/>
      <c r="S616" s="23" t="s">
        <v>51</v>
      </c>
      <c r="T616" s="23" t="s">
        <v>52</v>
      </c>
      <c r="U616" s="17"/>
      <c r="V616" s="28">
        <f t="shared" si="60"/>
        <v>0</v>
      </c>
      <c r="W616" s="17"/>
      <c r="X616" s="17"/>
      <c r="Y616" s="17"/>
      <c r="Z616" s="29"/>
      <c r="AA616" s="17" t="s">
        <v>53</v>
      </c>
      <c r="AB616" s="44"/>
      <c r="AC616" s="31"/>
      <c r="AD616" s="17"/>
      <c r="AE616" s="17" t="s">
        <v>147</v>
      </c>
      <c r="AF616" s="21"/>
      <c r="AG616" s="21" t="s">
        <v>147</v>
      </c>
      <c r="AH616" s="21"/>
      <c r="AI616" s="33"/>
      <c r="AJ616" s="34"/>
      <c r="AK616" s="35"/>
      <c r="AL616" s="18" t="s">
        <v>147</v>
      </c>
    </row>
    <row r="617" spans="1:38" s="16" customFormat="1" x14ac:dyDescent="0.25">
      <c r="A617" s="17">
        <v>609</v>
      </c>
      <c r="B617" s="17" t="s">
        <v>38</v>
      </c>
      <c r="C617" s="17" t="s">
        <v>39</v>
      </c>
      <c r="D617" s="18" t="s">
        <v>2297</v>
      </c>
      <c r="E617" s="19">
        <v>42655</v>
      </c>
      <c r="F617" s="19" t="s">
        <v>2235</v>
      </c>
      <c r="G617" s="20">
        <v>9103750514</v>
      </c>
      <c r="H617" s="19"/>
      <c r="I617" s="19" t="s">
        <v>59</v>
      </c>
      <c r="J617" s="21" t="s">
        <v>44</v>
      </c>
      <c r="K617" s="21" t="s">
        <v>45</v>
      </c>
      <c r="L617" s="22" t="s">
        <v>1906</v>
      </c>
      <c r="M617" s="22" t="s">
        <v>61</v>
      </c>
      <c r="N617" s="22" t="s">
        <v>197</v>
      </c>
      <c r="O617" s="23" t="s">
        <v>63</v>
      </c>
      <c r="P617" s="24" t="s">
        <v>1063</v>
      </c>
      <c r="Q617" s="25">
        <v>38237090</v>
      </c>
      <c r="R617" s="27">
        <v>18.86</v>
      </c>
      <c r="S617" s="23" t="s">
        <v>51</v>
      </c>
      <c r="T617" s="23" t="s">
        <v>52</v>
      </c>
      <c r="U617" s="17">
        <v>1920</v>
      </c>
      <c r="V617" s="28">
        <f t="shared" si="60"/>
        <v>36211.199999999997</v>
      </c>
      <c r="W617" s="17">
        <v>11.95</v>
      </c>
      <c r="X617" s="17">
        <v>3500</v>
      </c>
      <c r="Y617" s="17">
        <v>0</v>
      </c>
      <c r="Z617" s="29">
        <v>0</v>
      </c>
      <c r="AA617" s="17" t="s">
        <v>53</v>
      </c>
      <c r="AB617" s="44"/>
      <c r="AC617" s="117">
        <v>65.8</v>
      </c>
      <c r="AD617" s="17"/>
      <c r="AE617" s="136">
        <v>1575070</v>
      </c>
      <c r="AF617" s="104" t="s">
        <v>2298</v>
      </c>
      <c r="AG617" s="17" t="s">
        <v>2916</v>
      </c>
      <c r="AH617" s="21">
        <f>VLOOKUP(AE617,'[2]updated master EPCG'!$AD$3032:$AO$3978,10,0)</f>
        <v>42800</v>
      </c>
      <c r="AI617" s="33"/>
      <c r="AJ617" s="34"/>
      <c r="AK617" s="35"/>
      <c r="AL617" s="24" t="s">
        <v>1302</v>
      </c>
    </row>
    <row r="618" spans="1:38" s="16" customFormat="1" ht="25.5" x14ac:dyDescent="0.25">
      <c r="A618" s="17">
        <v>610</v>
      </c>
      <c r="B618" s="17" t="s">
        <v>38</v>
      </c>
      <c r="C618" s="17" t="s">
        <v>39</v>
      </c>
      <c r="D618" s="18" t="s">
        <v>2299</v>
      </c>
      <c r="E618" s="19">
        <v>42655</v>
      </c>
      <c r="F618" s="19" t="s">
        <v>2235</v>
      </c>
      <c r="G618" s="20">
        <v>9103750515</v>
      </c>
      <c r="H618" s="19">
        <v>42661</v>
      </c>
      <c r="I618" s="19" t="s">
        <v>59</v>
      </c>
      <c r="J618" s="21" t="s">
        <v>44</v>
      </c>
      <c r="K618" s="21" t="s">
        <v>45</v>
      </c>
      <c r="L618" s="22" t="s">
        <v>60</v>
      </c>
      <c r="M618" s="22" t="s">
        <v>61</v>
      </c>
      <c r="N618" s="22" t="s">
        <v>62</v>
      </c>
      <c r="O618" s="23" t="s">
        <v>63</v>
      </c>
      <c r="P618" s="103" t="s">
        <v>1865</v>
      </c>
      <c r="Q618" s="25">
        <v>38237090</v>
      </c>
      <c r="R618" s="27">
        <v>36</v>
      </c>
      <c r="S618" s="23" t="s">
        <v>51</v>
      </c>
      <c r="T618" s="23" t="s">
        <v>52</v>
      </c>
      <c r="U618" s="17">
        <v>3868</v>
      </c>
      <c r="V618" s="28">
        <f t="shared" ref="V618:V619" si="61">R618*U618</f>
        <v>139248</v>
      </c>
      <c r="W618" s="17">
        <v>45.95</v>
      </c>
      <c r="X618" s="17">
        <v>5250</v>
      </c>
      <c r="Y618" s="17">
        <v>0</v>
      </c>
      <c r="Z618" s="29">
        <v>0</v>
      </c>
      <c r="AA618" s="17" t="s">
        <v>53</v>
      </c>
      <c r="AB618" s="44"/>
      <c r="AC618" s="117">
        <v>65.8</v>
      </c>
      <c r="AD618" s="17"/>
      <c r="AE618" s="17">
        <v>1575559</v>
      </c>
      <c r="AF618" s="21">
        <v>42655</v>
      </c>
      <c r="AG618" s="17"/>
      <c r="AH618" s="21"/>
      <c r="AI618" s="33"/>
      <c r="AJ618" s="34"/>
      <c r="AK618" s="35"/>
      <c r="AL618" s="24" t="s">
        <v>1302</v>
      </c>
    </row>
    <row r="619" spans="1:38" s="16" customFormat="1" ht="25.5" x14ac:dyDescent="0.25">
      <c r="A619" s="17">
        <v>611</v>
      </c>
      <c r="B619" s="17" t="s">
        <v>38</v>
      </c>
      <c r="C619" s="17" t="s">
        <v>39</v>
      </c>
      <c r="D619" s="18" t="s">
        <v>2300</v>
      </c>
      <c r="E619" s="19">
        <v>42655</v>
      </c>
      <c r="F619" s="19" t="s">
        <v>2235</v>
      </c>
      <c r="G619" s="20">
        <v>9103750517</v>
      </c>
      <c r="H619" s="19">
        <v>42661</v>
      </c>
      <c r="I619" s="19" t="s">
        <v>59</v>
      </c>
      <c r="J619" s="21" t="s">
        <v>44</v>
      </c>
      <c r="K619" s="21" t="s">
        <v>45</v>
      </c>
      <c r="L619" s="22" t="s">
        <v>60</v>
      </c>
      <c r="M619" s="22" t="s">
        <v>61</v>
      </c>
      <c r="N619" s="22" t="s">
        <v>62</v>
      </c>
      <c r="O619" s="23" t="s">
        <v>63</v>
      </c>
      <c r="P619" s="103" t="s">
        <v>1315</v>
      </c>
      <c r="Q619" s="25">
        <v>38237090</v>
      </c>
      <c r="R619" s="27">
        <v>19.844999999999999</v>
      </c>
      <c r="S619" s="23" t="s">
        <v>51</v>
      </c>
      <c r="T619" s="23" t="s">
        <v>52</v>
      </c>
      <c r="U619" s="17">
        <v>1407</v>
      </c>
      <c r="V619" s="28">
        <f t="shared" si="61"/>
        <v>27921.914999999997</v>
      </c>
      <c r="W619" s="17">
        <v>9.2100000000000009</v>
      </c>
      <c r="X619" s="17">
        <v>1650</v>
      </c>
      <c r="Y619" s="17">
        <v>0</v>
      </c>
      <c r="Z619" s="29">
        <v>0</v>
      </c>
      <c r="AA619" s="17" t="s">
        <v>53</v>
      </c>
      <c r="AB619" s="44"/>
      <c r="AC619" s="117">
        <v>65.8</v>
      </c>
      <c r="AD619" s="17"/>
      <c r="AE619" s="17">
        <v>1578268</v>
      </c>
      <c r="AF619" s="21">
        <v>42655</v>
      </c>
      <c r="AG619" s="17"/>
      <c r="AH619" s="21"/>
      <c r="AI619" s="33"/>
      <c r="AJ619" s="34"/>
      <c r="AK619" s="35"/>
      <c r="AL619" s="24" t="s">
        <v>1302</v>
      </c>
    </row>
    <row r="620" spans="1:38" s="16" customFormat="1" ht="15" customHeight="1" x14ac:dyDescent="0.25">
      <c r="A620" s="17">
        <v>612</v>
      </c>
      <c r="B620" s="17" t="s">
        <v>38</v>
      </c>
      <c r="C620" s="17" t="s">
        <v>39</v>
      </c>
      <c r="D620" s="18" t="s">
        <v>2301</v>
      </c>
      <c r="E620" s="19">
        <v>42655</v>
      </c>
      <c r="F620" s="19" t="s">
        <v>2235</v>
      </c>
      <c r="G620" s="20">
        <v>9103750516</v>
      </c>
      <c r="H620" s="19"/>
      <c r="I620" s="19" t="s">
        <v>59</v>
      </c>
      <c r="J620" s="21" t="s">
        <v>44</v>
      </c>
      <c r="K620" s="21" t="s">
        <v>45</v>
      </c>
      <c r="L620" s="22" t="s">
        <v>2064</v>
      </c>
      <c r="M620" s="22" t="s">
        <v>2302</v>
      </c>
      <c r="N620" s="22" t="s">
        <v>130</v>
      </c>
      <c r="O620" s="23" t="s">
        <v>49</v>
      </c>
      <c r="P620" s="103" t="s">
        <v>1028</v>
      </c>
      <c r="Q620" s="25">
        <v>38237090</v>
      </c>
      <c r="R620" s="27">
        <v>32</v>
      </c>
      <c r="S620" s="23" t="s">
        <v>51</v>
      </c>
      <c r="T620" s="23" t="s">
        <v>52</v>
      </c>
      <c r="U620" s="17">
        <v>1354</v>
      </c>
      <c r="V620" s="28">
        <f t="shared" si="60"/>
        <v>43328</v>
      </c>
      <c r="W620" s="17">
        <v>0</v>
      </c>
      <c r="X620" s="17">
        <v>1600</v>
      </c>
      <c r="Y620" s="17">
        <v>0</v>
      </c>
      <c r="Z620" s="29">
        <v>320</v>
      </c>
      <c r="AA620" s="17" t="s">
        <v>53</v>
      </c>
      <c r="AB620" s="44"/>
      <c r="AC620" s="117">
        <v>65.8</v>
      </c>
      <c r="AD620" s="17"/>
      <c r="AE620" s="126">
        <v>1578291</v>
      </c>
      <c r="AF620" s="104" t="s">
        <v>2298</v>
      </c>
      <c r="AG620" s="17" t="s">
        <v>2894</v>
      </c>
      <c r="AH620" s="21" t="str">
        <f>VLOOKUP(AE620,'[2]updated master EPCG'!$AD$3032:$AO$3978,10,0)</f>
        <v>18.02.2017</v>
      </c>
      <c r="AI620" s="33"/>
      <c r="AJ620" s="34"/>
      <c r="AK620" s="35"/>
      <c r="AL620" s="24" t="s">
        <v>1302</v>
      </c>
    </row>
    <row r="621" spans="1:38" s="16" customFormat="1" ht="15" customHeight="1" x14ac:dyDescent="0.25">
      <c r="A621" s="17">
        <v>613</v>
      </c>
      <c r="B621" s="17" t="s">
        <v>38</v>
      </c>
      <c r="C621" s="17" t="s">
        <v>39</v>
      </c>
      <c r="D621" s="18" t="s">
        <v>2303</v>
      </c>
      <c r="E621" s="19" t="s">
        <v>147</v>
      </c>
      <c r="F621" s="19" t="s">
        <v>2235</v>
      </c>
      <c r="G621" s="20" t="s">
        <v>147</v>
      </c>
      <c r="H621" s="19"/>
      <c r="I621" s="19" t="s">
        <v>59</v>
      </c>
      <c r="J621" s="21" t="s">
        <v>44</v>
      </c>
      <c r="K621" s="21" t="s">
        <v>446</v>
      </c>
      <c r="L621" s="22"/>
      <c r="M621" s="48" t="s">
        <v>447</v>
      </c>
      <c r="N621" s="22"/>
      <c r="O621" s="23"/>
      <c r="P621" s="24"/>
      <c r="Q621" s="25"/>
      <c r="R621" s="27"/>
      <c r="S621" s="23" t="s">
        <v>51</v>
      </c>
      <c r="T621" s="23" t="s">
        <v>52</v>
      </c>
      <c r="U621" s="17"/>
      <c r="V621" s="28">
        <f t="shared" si="60"/>
        <v>0</v>
      </c>
      <c r="W621" s="17"/>
      <c r="X621" s="17"/>
      <c r="Y621" s="17"/>
      <c r="Z621" s="29"/>
      <c r="AA621" s="17" t="s">
        <v>53</v>
      </c>
      <c r="AB621" s="44"/>
      <c r="AC621" s="31"/>
      <c r="AD621" s="17"/>
      <c r="AE621" s="17" t="s">
        <v>147</v>
      </c>
      <c r="AF621" s="21"/>
      <c r="AG621" s="21" t="s">
        <v>147</v>
      </c>
      <c r="AH621" s="21"/>
      <c r="AI621" s="33"/>
      <c r="AJ621" s="34"/>
      <c r="AK621" s="35"/>
      <c r="AL621" s="18" t="s">
        <v>147</v>
      </c>
    </row>
    <row r="622" spans="1:38" s="16" customFormat="1" ht="15" customHeight="1" x14ac:dyDescent="0.25">
      <c r="A622" s="17">
        <v>614</v>
      </c>
      <c r="B622" s="17" t="s">
        <v>38</v>
      </c>
      <c r="C622" s="17" t="s">
        <v>39</v>
      </c>
      <c r="D622" s="18" t="s">
        <v>2304</v>
      </c>
      <c r="E622" s="19">
        <v>42656</v>
      </c>
      <c r="F622" s="19" t="s">
        <v>2235</v>
      </c>
      <c r="G622" s="20">
        <v>9103750518</v>
      </c>
      <c r="H622" s="19"/>
      <c r="I622" s="19" t="s">
        <v>59</v>
      </c>
      <c r="J622" s="21" t="s">
        <v>44</v>
      </c>
      <c r="K622" s="21" t="s">
        <v>45</v>
      </c>
      <c r="L622" s="22" t="s">
        <v>577</v>
      </c>
      <c r="M622" s="22" t="s">
        <v>2217</v>
      </c>
      <c r="N622" s="22" t="s">
        <v>130</v>
      </c>
      <c r="O622" s="23" t="s">
        <v>49</v>
      </c>
      <c r="P622" s="103" t="s">
        <v>2305</v>
      </c>
      <c r="Q622" s="25">
        <v>38237040</v>
      </c>
      <c r="R622" s="27">
        <v>12</v>
      </c>
      <c r="S622" s="23" t="s">
        <v>51</v>
      </c>
      <c r="T622" s="23" t="s">
        <v>52</v>
      </c>
      <c r="U622" s="17">
        <v>3600</v>
      </c>
      <c r="V622" s="28">
        <f t="shared" si="60"/>
        <v>43200</v>
      </c>
      <c r="W622" s="17">
        <v>0</v>
      </c>
      <c r="X622" s="17">
        <v>65</v>
      </c>
      <c r="Y622" s="17">
        <v>0</v>
      </c>
      <c r="Z622" s="29">
        <v>0</v>
      </c>
      <c r="AA622" s="17" t="s">
        <v>53</v>
      </c>
      <c r="AB622" s="44"/>
      <c r="AC622" s="117">
        <v>65.8</v>
      </c>
      <c r="AD622" s="17"/>
      <c r="AE622" s="136">
        <v>1598634</v>
      </c>
      <c r="AF622" s="104" t="s">
        <v>2306</v>
      </c>
      <c r="AG622" s="17"/>
      <c r="AH622" s="21"/>
      <c r="AI622" s="33"/>
      <c r="AJ622" s="34"/>
      <c r="AK622" s="35"/>
      <c r="AL622" s="24" t="s">
        <v>1302</v>
      </c>
    </row>
    <row r="623" spans="1:38" s="16" customFormat="1" ht="25.5" x14ac:dyDescent="0.25">
      <c r="A623" s="17">
        <v>615</v>
      </c>
      <c r="B623" s="17" t="s">
        <v>38</v>
      </c>
      <c r="C623" s="17" t="s">
        <v>39</v>
      </c>
      <c r="D623" s="18" t="s">
        <v>2307</v>
      </c>
      <c r="E623" s="19">
        <v>42656</v>
      </c>
      <c r="F623" s="19" t="s">
        <v>2235</v>
      </c>
      <c r="G623" s="20">
        <v>9103750519</v>
      </c>
      <c r="H623" s="19">
        <v>42661</v>
      </c>
      <c r="I623" s="19" t="s">
        <v>59</v>
      </c>
      <c r="J623" s="21" t="s">
        <v>44</v>
      </c>
      <c r="K623" s="21" t="s">
        <v>45</v>
      </c>
      <c r="L623" s="22" t="s">
        <v>177</v>
      </c>
      <c r="M623" s="22" t="s">
        <v>178</v>
      </c>
      <c r="N623" s="22" t="s">
        <v>88</v>
      </c>
      <c r="O623" s="23" t="s">
        <v>49</v>
      </c>
      <c r="P623" s="103" t="s">
        <v>2308</v>
      </c>
      <c r="Q623" s="25">
        <v>38237090</v>
      </c>
      <c r="R623" s="27">
        <v>32</v>
      </c>
      <c r="S623" s="23" t="s">
        <v>51</v>
      </c>
      <c r="T623" s="23" t="s">
        <v>179</v>
      </c>
      <c r="U623" s="17">
        <v>92184</v>
      </c>
      <c r="V623" s="28">
        <f t="shared" si="60"/>
        <v>2949888</v>
      </c>
      <c r="W623" s="17">
        <v>0</v>
      </c>
      <c r="X623" s="17">
        <v>13160</v>
      </c>
      <c r="Y623" s="17">
        <v>0</v>
      </c>
      <c r="Z623" s="106">
        <v>88512</v>
      </c>
      <c r="AA623" s="17" t="s">
        <v>53</v>
      </c>
      <c r="AB623" s="44"/>
      <c r="AC623" s="117">
        <v>65.8</v>
      </c>
      <c r="AD623" s="17"/>
      <c r="AE623" s="17">
        <v>1603654</v>
      </c>
      <c r="AF623" s="21">
        <v>42656</v>
      </c>
      <c r="AG623" s="17"/>
      <c r="AH623" s="21"/>
      <c r="AI623" s="33"/>
      <c r="AJ623" s="34"/>
      <c r="AK623" s="35"/>
      <c r="AL623" s="24" t="s">
        <v>211</v>
      </c>
    </row>
    <row r="624" spans="1:38" s="16" customFormat="1" ht="15" customHeight="1" x14ac:dyDescent="0.25">
      <c r="A624" s="17">
        <v>616</v>
      </c>
      <c r="B624" s="17" t="s">
        <v>38</v>
      </c>
      <c r="C624" s="17" t="s">
        <v>39</v>
      </c>
      <c r="D624" s="18" t="s">
        <v>2309</v>
      </c>
      <c r="E624" s="19" t="s">
        <v>147</v>
      </c>
      <c r="F624" s="19" t="s">
        <v>2235</v>
      </c>
      <c r="G624" s="20" t="s">
        <v>147</v>
      </c>
      <c r="H624" s="19"/>
      <c r="I624" s="19" t="s">
        <v>59</v>
      </c>
      <c r="J624" s="21" t="s">
        <v>44</v>
      </c>
      <c r="K624" s="21" t="s">
        <v>446</v>
      </c>
      <c r="L624" s="22"/>
      <c r="M624" s="48" t="s">
        <v>447</v>
      </c>
      <c r="N624" s="22"/>
      <c r="O624" s="23"/>
      <c r="P624" s="24"/>
      <c r="Q624" s="25"/>
      <c r="R624" s="27"/>
      <c r="S624" s="23" t="s">
        <v>51</v>
      </c>
      <c r="T624" s="23" t="s">
        <v>52</v>
      </c>
      <c r="U624" s="17"/>
      <c r="V624" s="28">
        <f t="shared" si="60"/>
        <v>0</v>
      </c>
      <c r="W624" s="17"/>
      <c r="X624" s="17"/>
      <c r="Y624" s="17"/>
      <c r="Z624" s="29"/>
      <c r="AA624" s="17" t="s">
        <v>53</v>
      </c>
      <c r="AB624" s="44"/>
      <c r="AC624" s="31"/>
      <c r="AD624" s="17"/>
      <c r="AE624" s="17" t="s">
        <v>147</v>
      </c>
      <c r="AF624" s="21"/>
      <c r="AG624" s="21" t="s">
        <v>147</v>
      </c>
      <c r="AH624" s="21"/>
      <c r="AI624" s="33"/>
      <c r="AJ624" s="34"/>
      <c r="AK624" s="35"/>
      <c r="AL624" s="18" t="s">
        <v>147</v>
      </c>
    </row>
    <row r="625" spans="1:38" s="16" customFormat="1" ht="27" customHeight="1" x14ac:dyDescent="0.25">
      <c r="A625" s="17">
        <v>617</v>
      </c>
      <c r="B625" s="17" t="s">
        <v>38</v>
      </c>
      <c r="C625" s="17" t="s">
        <v>39</v>
      </c>
      <c r="D625" s="18" t="s">
        <v>2310</v>
      </c>
      <c r="E625" s="19">
        <v>42657</v>
      </c>
      <c r="F625" s="19" t="s">
        <v>2235</v>
      </c>
      <c r="G625" s="20">
        <v>9103750520</v>
      </c>
      <c r="H625" s="19">
        <v>42662</v>
      </c>
      <c r="I625" s="19" t="s">
        <v>59</v>
      </c>
      <c r="J625" s="21" t="s">
        <v>44</v>
      </c>
      <c r="K625" s="21" t="s">
        <v>45</v>
      </c>
      <c r="L625" s="22" t="s">
        <v>2311</v>
      </c>
      <c r="M625" s="22" t="s">
        <v>184</v>
      </c>
      <c r="N625" s="22" t="s">
        <v>88</v>
      </c>
      <c r="O625" s="23" t="s">
        <v>63</v>
      </c>
      <c r="P625" s="103" t="s">
        <v>2312</v>
      </c>
      <c r="Q625" s="25">
        <v>29161990</v>
      </c>
      <c r="R625" s="27">
        <v>57.6</v>
      </c>
      <c r="S625" s="23" t="s">
        <v>51</v>
      </c>
      <c r="T625" s="23" t="s">
        <v>52</v>
      </c>
      <c r="U625" s="17">
        <v>3020</v>
      </c>
      <c r="V625" s="28">
        <f t="shared" si="60"/>
        <v>173952</v>
      </c>
      <c r="W625" s="17">
        <v>57.4</v>
      </c>
      <c r="X625" s="17">
        <v>1200</v>
      </c>
      <c r="Y625" s="17">
        <v>0</v>
      </c>
      <c r="Z625" s="29">
        <v>0</v>
      </c>
      <c r="AA625" s="17" t="s">
        <v>53</v>
      </c>
      <c r="AB625" s="30">
        <f>V625-W625-X625-Y625</f>
        <v>172694.6</v>
      </c>
      <c r="AC625" s="117">
        <v>65.8</v>
      </c>
      <c r="AD625" s="17"/>
      <c r="AE625" s="17">
        <v>1625216</v>
      </c>
      <c r="AF625" s="21">
        <v>42657</v>
      </c>
      <c r="AG625" s="17" t="s">
        <v>2895</v>
      </c>
      <c r="AH625" s="21" t="str">
        <f>VLOOKUP(AE625,'[2]updated master EPCG'!$AD$3032:$AO$3978,10,0)</f>
        <v>18.02.2017</v>
      </c>
      <c r="AI625" s="33"/>
      <c r="AJ625" s="34"/>
      <c r="AK625" s="35"/>
      <c r="AL625" s="24" t="s">
        <v>1302</v>
      </c>
    </row>
    <row r="626" spans="1:38" s="16" customFormat="1" ht="15" customHeight="1" x14ac:dyDescent="0.25">
      <c r="A626" s="17">
        <v>618</v>
      </c>
      <c r="B626" s="17" t="s">
        <v>38</v>
      </c>
      <c r="C626" s="17" t="s">
        <v>39</v>
      </c>
      <c r="D626" s="18" t="s">
        <v>2313</v>
      </c>
      <c r="E626" s="19">
        <v>42657</v>
      </c>
      <c r="F626" s="19" t="s">
        <v>2235</v>
      </c>
      <c r="G626" s="20">
        <v>9103750521</v>
      </c>
      <c r="H626" s="19"/>
      <c r="I626" s="19" t="s">
        <v>59</v>
      </c>
      <c r="J626" s="21" t="s">
        <v>44</v>
      </c>
      <c r="K626" s="21" t="s">
        <v>45</v>
      </c>
      <c r="L626" s="22" t="s">
        <v>307</v>
      </c>
      <c r="M626" s="22" t="s">
        <v>944</v>
      </c>
      <c r="N626" s="22" t="s">
        <v>95</v>
      </c>
      <c r="O626" s="23" t="s">
        <v>63</v>
      </c>
      <c r="P626" s="24" t="s">
        <v>918</v>
      </c>
      <c r="Q626" s="25">
        <v>38237090</v>
      </c>
      <c r="R626" s="27">
        <v>16</v>
      </c>
      <c r="S626" s="23" t="s">
        <v>51</v>
      </c>
      <c r="T626" s="23" t="s">
        <v>52</v>
      </c>
      <c r="U626" s="17">
        <v>1335</v>
      </c>
      <c r="V626" s="28">
        <f>U626*R626</f>
        <v>21360</v>
      </c>
      <c r="W626" s="17">
        <v>7.05</v>
      </c>
      <c r="X626" s="17">
        <v>550</v>
      </c>
      <c r="Y626" s="17">
        <v>0</v>
      </c>
      <c r="Z626" s="29">
        <v>0</v>
      </c>
      <c r="AA626" s="17" t="s">
        <v>53</v>
      </c>
      <c r="AB626" s="44"/>
      <c r="AC626" s="117">
        <v>65.8</v>
      </c>
      <c r="AD626" s="17"/>
      <c r="AE626" s="125">
        <v>1634902</v>
      </c>
      <c r="AF626" s="104" t="s">
        <v>2314</v>
      </c>
      <c r="AG626" s="17"/>
      <c r="AH626" s="21"/>
      <c r="AI626" s="33"/>
      <c r="AJ626" s="34"/>
      <c r="AK626" s="35"/>
      <c r="AL626" s="24" t="s">
        <v>1302</v>
      </c>
    </row>
    <row r="627" spans="1:38" s="16" customFormat="1" ht="15" customHeight="1" x14ac:dyDescent="0.25">
      <c r="A627" s="17">
        <v>619</v>
      </c>
      <c r="B627" s="17" t="s">
        <v>38</v>
      </c>
      <c r="C627" s="17" t="s">
        <v>39</v>
      </c>
      <c r="D627" s="18" t="s">
        <v>2315</v>
      </c>
      <c r="E627" s="19">
        <v>42657</v>
      </c>
      <c r="F627" s="19" t="s">
        <v>2235</v>
      </c>
      <c r="G627" s="20">
        <v>9103750523</v>
      </c>
      <c r="H627" s="19"/>
      <c r="I627" s="19" t="s">
        <v>59</v>
      </c>
      <c r="J627" s="21" t="s">
        <v>44</v>
      </c>
      <c r="K627" s="21" t="s">
        <v>45</v>
      </c>
      <c r="L627" s="22" t="s">
        <v>943</v>
      </c>
      <c r="M627" s="22" t="s">
        <v>944</v>
      </c>
      <c r="N627" s="22" t="s">
        <v>95</v>
      </c>
      <c r="O627" s="23" t="s">
        <v>63</v>
      </c>
      <c r="P627" s="24" t="s">
        <v>918</v>
      </c>
      <c r="Q627" s="25">
        <v>38237090</v>
      </c>
      <c r="R627" s="27">
        <v>16</v>
      </c>
      <c r="S627" s="23" t="s">
        <v>51</v>
      </c>
      <c r="T627" s="23" t="s">
        <v>52</v>
      </c>
      <c r="U627" s="17">
        <v>1335</v>
      </c>
      <c r="V627" s="28">
        <f>U627*R627</f>
        <v>21360</v>
      </c>
      <c r="W627" s="17">
        <v>7.05</v>
      </c>
      <c r="X627" s="17">
        <v>550</v>
      </c>
      <c r="Y627" s="17">
        <v>0</v>
      </c>
      <c r="Z627" s="29">
        <v>0</v>
      </c>
      <c r="AA627" s="17" t="s">
        <v>53</v>
      </c>
      <c r="AB627" s="44"/>
      <c r="AC627" s="117">
        <v>65.8</v>
      </c>
      <c r="AD627" s="17"/>
      <c r="AE627" s="137">
        <v>1634371</v>
      </c>
      <c r="AF627" s="104" t="s">
        <v>2314</v>
      </c>
      <c r="AG627" s="17"/>
      <c r="AH627" s="21"/>
      <c r="AI627" s="33"/>
      <c r="AJ627" s="34"/>
      <c r="AK627" s="35"/>
      <c r="AL627" s="24" t="s">
        <v>1302</v>
      </c>
    </row>
    <row r="628" spans="1:38" s="16" customFormat="1" ht="15" customHeight="1" x14ac:dyDescent="0.25">
      <c r="A628" s="17">
        <v>620</v>
      </c>
      <c r="B628" s="17" t="s">
        <v>38</v>
      </c>
      <c r="C628" s="17" t="s">
        <v>39</v>
      </c>
      <c r="D628" s="18" t="s">
        <v>2316</v>
      </c>
      <c r="E628" s="19">
        <v>42657</v>
      </c>
      <c r="F628" s="19" t="s">
        <v>2235</v>
      </c>
      <c r="G628" s="20">
        <v>9103750523</v>
      </c>
      <c r="H628" s="19">
        <v>42664</v>
      </c>
      <c r="I628" s="19" t="s">
        <v>59</v>
      </c>
      <c r="J628" s="21" t="s">
        <v>44</v>
      </c>
      <c r="K628" s="21" t="s">
        <v>45</v>
      </c>
      <c r="L628" s="22" t="s">
        <v>307</v>
      </c>
      <c r="M628" s="22" t="s">
        <v>944</v>
      </c>
      <c r="N628" s="22" t="s">
        <v>95</v>
      </c>
      <c r="O628" s="23" t="s">
        <v>63</v>
      </c>
      <c r="P628" s="24" t="s">
        <v>918</v>
      </c>
      <c r="Q628" s="25">
        <v>38237090</v>
      </c>
      <c r="R628" s="27">
        <v>16</v>
      </c>
      <c r="S628" s="23" t="s">
        <v>51</v>
      </c>
      <c r="T628" s="23" t="s">
        <v>52</v>
      </c>
      <c r="U628" s="17">
        <v>1335</v>
      </c>
      <c r="V628" s="28">
        <f>U628*R628</f>
        <v>21360</v>
      </c>
      <c r="W628" s="17">
        <v>7.05</v>
      </c>
      <c r="X628" s="17">
        <v>550</v>
      </c>
      <c r="Y628" s="17">
        <v>0</v>
      </c>
      <c r="Z628" s="29">
        <v>0</v>
      </c>
      <c r="AA628" s="17" t="s">
        <v>53</v>
      </c>
      <c r="AB628" s="44"/>
      <c r="AC628" s="117">
        <v>65.8</v>
      </c>
      <c r="AD628" s="17"/>
      <c r="AE628" s="17">
        <v>1634371</v>
      </c>
      <c r="AF628" s="21">
        <v>42657</v>
      </c>
      <c r="AG628" s="17"/>
      <c r="AH628" s="21"/>
      <c r="AI628" s="33"/>
      <c r="AJ628" s="34"/>
      <c r="AK628" s="35"/>
      <c r="AL628" s="24" t="s">
        <v>1302</v>
      </c>
    </row>
    <row r="629" spans="1:38" s="16" customFormat="1" ht="15" customHeight="1" x14ac:dyDescent="0.25">
      <c r="A629" s="17">
        <v>621</v>
      </c>
      <c r="B629" s="17" t="s">
        <v>38</v>
      </c>
      <c r="C629" s="17" t="s">
        <v>39</v>
      </c>
      <c r="D629" s="18" t="s">
        <v>2317</v>
      </c>
      <c r="E629" s="19" t="s">
        <v>147</v>
      </c>
      <c r="F629" s="19" t="s">
        <v>2235</v>
      </c>
      <c r="G629" s="20" t="s">
        <v>147</v>
      </c>
      <c r="H629" s="19"/>
      <c r="I629" s="19" t="s">
        <v>59</v>
      </c>
      <c r="J629" s="21" t="s">
        <v>44</v>
      </c>
      <c r="K629" s="21" t="s">
        <v>446</v>
      </c>
      <c r="L629" s="22"/>
      <c r="M629" s="48" t="s">
        <v>447</v>
      </c>
      <c r="N629" s="22"/>
      <c r="O629" s="23"/>
      <c r="P629" s="24"/>
      <c r="Q629" s="25"/>
      <c r="R629" s="27"/>
      <c r="S629" s="23" t="s">
        <v>51</v>
      </c>
      <c r="T629" s="23" t="s">
        <v>52</v>
      </c>
      <c r="U629" s="17"/>
      <c r="V629" s="28">
        <f t="shared" ref="V629:V692" si="62">R629*U629</f>
        <v>0</v>
      </c>
      <c r="W629" s="17"/>
      <c r="X629" s="17"/>
      <c r="Y629" s="17"/>
      <c r="Z629" s="29"/>
      <c r="AA629" s="17" t="s">
        <v>53</v>
      </c>
      <c r="AB629" s="44"/>
      <c r="AC629" s="31"/>
      <c r="AD629" s="17"/>
      <c r="AE629" s="17" t="s">
        <v>147</v>
      </c>
      <c r="AF629" s="21"/>
      <c r="AG629" s="21" t="s">
        <v>147</v>
      </c>
      <c r="AH629" s="21"/>
      <c r="AI629" s="33"/>
      <c r="AJ629" s="34"/>
      <c r="AK629" s="35"/>
      <c r="AL629" s="18" t="s">
        <v>147</v>
      </c>
    </row>
    <row r="630" spans="1:38" s="16" customFormat="1" ht="15" customHeight="1" x14ac:dyDescent="0.25">
      <c r="A630" s="17">
        <v>622</v>
      </c>
      <c r="B630" s="17" t="s">
        <v>38</v>
      </c>
      <c r="C630" s="17" t="s">
        <v>39</v>
      </c>
      <c r="D630" s="18" t="s">
        <v>2318</v>
      </c>
      <c r="E630" s="19">
        <v>42660</v>
      </c>
      <c r="F630" s="19" t="s">
        <v>2235</v>
      </c>
      <c r="G630" s="20">
        <v>9103750524</v>
      </c>
      <c r="H630" s="19"/>
      <c r="I630" s="19" t="s">
        <v>59</v>
      </c>
      <c r="J630" s="21" t="s">
        <v>44</v>
      </c>
      <c r="K630" s="21" t="s">
        <v>45</v>
      </c>
      <c r="L630" s="22" t="s">
        <v>482</v>
      </c>
      <c r="M630" s="22" t="s">
        <v>2319</v>
      </c>
      <c r="N630" s="22" t="s">
        <v>2320</v>
      </c>
      <c r="O630" s="23" t="s">
        <v>63</v>
      </c>
      <c r="P630" s="103" t="s">
        <v>670</v>
      </c>
      <c r="Q630" s="25">
        <v>38231900</v>
      </c>
      <c r="R630" s="27">
        <v>39.85</v>
      </c>
      <c r="S630" s="23" t="s">
        <v>51</v>
      </c>
      <c r="T630" s="23" t="s">
        <v>52</v>
      </c>
      <c r="U630" s="17">
        <v>4170</v>
      </c>
      <c r="V630" s="28">
        <f t="shared" si="62"/>
        <v>166174.5</v>
      </c>
      <c r="W630" s="17">
        <v>54.84</v>
      </c>
      <c r="X630" s="17">
        <v>2800</v>
      </c>
      <c r="Y630" s="17">
        <v>0</v>
      </c>
      <c r="Z630" s="29">
        <v>0</v>
      </c>
      <c r="AA630" s="17" t="s">
        <v>53</v>
      </c>
      <c r="AB630" s="30">
        <f>V630-W630-X630-Y630</f>
        <v>163319.66</v>
      </c>
      <c r="AC630" s="117">
        <v>65.8</v>
      </c>
      <c r="AD630" s="17"/>
      <c r="AE630" s="125">
        <v>1675547</v>
      </c>
      <c r="AF630" s="104" t="s">
        <v>2321</v>
      </c>
      <c r="AG630" s="17" t="s">
        <v>2896</v>
      </c>
      <c r="AH630" s="21" t="str">
        <f>VLOOKUP(AE630,'[2]updated master EPCG'!$AD$3032:$AO$3978,10,0)</f>
        <v>18.02.2017</v>
      </c>
      <c r="AI630" s="33"/>
      <c r="AJ630" s="34"/>
      <c r="AK630" s="35"/>
      <c r="AL630" s="24" t="s">
        <v>1302</v>
      </c>
    </row>
    <row r="631" spans="1:38" s="16" customFormat="1" ht="15" customHeight="1" x14ac:dyDescent="0.25">
      <c r="A631" s="17">
        <v>623</v>
      </c>
      <c r="B631" s="17" t="s">
        <v>38</v>
      </c>
      <c r="C631" s="17" t="s">
        <v>39</v>
      </c>
      <c r="D631" s="18" t="s">
        <v>2322</v>
      </c>
      <c r="E631" s="19">
        <v>42651</v>
      </c>
      <c r="F631" s="19" t="s">
        <v>2235</v>
      </c>
      <c r="G631" s="20">
        <v>9103750525</v>
      </c>
      <c r="H631" s="19">
        <v>42664</v>
      </c>
      <c r="I631" s="19" t="s">
        <v>59</v>
      </c>
      <c r="J631" s="21" t="s">
        <v>44</v>
      </c>
      <c r="K631" s="21" t="s">
        <v>45</v>
      </c>
      <c r="L631" s="22" t="s">
        <v>60</v>
      </c>
      <c r="M631" s="22" t="s">
        <v>61</v>
      </c>
      <c r="N631" s="22" t="s">
        <v>62</v>
      </c>
      <c r="O631" s="23" t="s">
        <v>63</v>
      </c>
      <c r="P631" s="103" t="s">
        <v>2323</v>
      </c>
      <c r="Q631" s="25">
        <v>38237090</v>
      </c>
      <c r="R631" s="27">
        <v>36</v>
      </c>
      <c r="S631" s="23" t="s">
        <v>51</v>
      </c>
      <c r="T631" s="23" t="s">
        <v>52</v>
      </c>
      <c r="U631" s="17">
        <v>4094</v>
      </c>
      <c r="V631" s="28">
        <f t="shared" si="62"/>
        <v>147384</v>
      </c>
      <c r="W631" s="17">
        <v>48.64</v>
      </c>
      <c r="X631" s="17">
        <v>6000</v>
      </c>
      <c r="Y631" s="17">
        <v>0</v>
      </c>
      <c r="Z631" s="29">
        <v>0</v>
      </c>
      <c r="AA631" s="17" t="s">
        <v>53</v>
      </c>
      <c r="AB631" s="44"/>
      <c r="AC631" s="117"/>
      <c r="AD631" s="17"/>
      <c r="AE631" s="17">
        <v>1681062</v>
      </c>
      <c r="AF631" s="21">
        <v>42660</v>
      </c>
      <c r="AG631" s="17"/>
      <c r="AH631" s="21"/>
      <c r="AI631" s="33"/>
      <c r="AJ631" s="34"/>
      <c r="AK631" s="35"/>
      <c r="AL631" s="24" t="s">
        <v>1302</v>
      </c>
    </row>
    <row r="632" spans="1:38" s="16" customFormat="1" ht="15" customHeight="1" x14ac:dyDescent="0.25">
      <c r="A632" s="17">
        <v>624</v>
      </c>
      <c r="B632" s="17" t="s">
        <v>38</v>
      </c>
      <c r="C632" s="17" t="s">
        <v>39</v>
      </c>
      <c r="D632" s="18" t="s">
        <v>2324</v>
      </c>
      <c r="E632" s="19">
        <v>42660</v>
      </c>
      <c r="F632" s="19" t="s">
        <v>2235</v>
      </c>
      <c r="G632" s="20">
        <v>9103750526</v>
      </c>
      <c r="H632" s="19">
        <v>42660</v>
      </c>
      <c r="I632" s="19" t="s">
        <v>59</v>
      </c>
      <c r="J632" s="21" t="s">
        <v>44</v>
      </c>
      <c r="K632" s="21" t="s">
        <v>45</v>
      </c>
      <c r="L632" s="22" t="s">
        <v>2325</v>
      </c>
      <c r="M632" s="22" t="s">
        <v>2326</v>
      </c>
      <c r="N632" s="22" t="s">
        <v>2327</v>
      </c>
      <c r="O632" s="23" t="s">
        <v>63</v>
      </c>
      <c r="P632" s="103" t="s">
        <v>2328</v>
      </c>
      <c r="Q632" s="25">
        <v>38237090</v>
      </c>
      <c r="R632" s="27">
        <v>32</v>
      </c>
      <c r="S632" s="23" t="s">
        <v>51</v>
      </c>
      <c r="T632" s="23" t="s">
        <v>52</v>
      </c>
      <c r="U632" s="17">
        <v>4000</v>
      </c>
      <c r="V632" s="28">
        <f t="shared" si="62"/>
        <v>128000</v>
      </c>
      <c r="W632" s="17">
        <v>42.24</v>
      </c>
      <c r="X632" s="17">
        <v>100</v>
      </c>
      <c r="Y632" s="17">
        <v>0</v>
      </c>
      <c r="Z632" s="29">
        <v>0</v>
      </c>
      <c r="AA632" s="17" t="s">
        <v>53</v>
      </c>
      <c r="AB632" s="44"/>
      <c r="AC632" s="117">
        <v>65.8</v>
      </c>
      <c r="AD632" s="17"/>
      <c r="AE632" s="17">
        <v>1684787</v>
      </c>
      <c r="AF632" s="21">
        <v>42660</v>
      </c>
      <c r="AG632" s="17" t="s">
        <v>2897</v>
      </c>
      <c r="AH632" s="21" t="str">
        <f>VLOOKUP(AE632,'[2]updated master EPCG'!$AD$3032:$AO$3978,10,0)</f>
        <v>18.02.2017</v>
      </c>
      <c r="AI632" s="33"/>
      <c r="AJ632" s="34"/>
      <c r="AK632" s="35"/>
      <c r="AL632" s="24" t="s">
        <v>1302</v>
      </c>
    </row>
    <row r="633" spans="1:38" s="16" customFormat="1" ht="15" customHeight="1" x14ac:dyDescent="0.25">
      <c r="A633" s="17">
        <v>625</v>
      </c>
      <c r="B633" s="17" t="s">
        <v>38</v>
      </c>
      <c r="C633" s="17" t="s">
        <v>39</v>
      </c>
      <c r="D633" s="18" t="s">
        <v>2329</v>
      </c>
      <c r="E633" s="19">
        <v>42660</v>
      </c>
      <c r="F633" s="19" t="s">
        <v>2235</v>
      </c>
      <c r="G633" s="20">
        <v>9103750527</v>
      </c>
      <c r="H633" s="19">
        <v>42664</v>
      </c>
      <c r="I633" s="19" t="s">
        <v>59</v>
      </c>
      <c r="J633" s="21" t="s">
        <v>44</v>
      </c>
      <c r="K633" s="21" t="s">
        <v>45</v>
      </c>
      <c r="L633" s="22" t="s">
        <v>60</v>
      </c>
      <c r="M633" s="22" t="s">
        <v>61</v>
      </c>
      <c r="N633" s="22" t="s">
        <v>62</v>
      </c>
      <c r="O633" s="23" t="s">
        <v>63</v>
      </c>
      <c r="P633" s="24" t="s">
        <v>2330</v>
      </c>
      <c r="Q633" s="25">
        <v>29051700</v>
      </c>
      <c r="R633" s="27">
        <v>19.844999999999999</v>
      </c>
      <c r="S633" s="23" t="s">
        <v>51</v>
      </c>
      <c r="T633" s="23" t="s">
        <v>52</v>
      </c>
      <c r="U633" s="17">
        <v>1850</v>
      </c>
      <c r="V633" s="28">
        <f t="shared" si="62"/>
        <v>36713.25</v>
      </c>
      <c r="W633" s="17">
        <v>12.12</v>
      </c>
      <c r="X633" s="17">
        <v>2650</v>
      </c>
      <c r="Y633" s="17">
        <v>0</v>
      </c>
      <c r="Z633" s="29">
        <v>0</v>
      </c>
      <c r="AA633" s="17" t="s">
        <v>53</v>
      </c>
      <c r="AB633" s="44"/>
      <c r="AC633" s="117">
        <v>65.8</v>
      </c>
      <c r="AD633" s="17"/>
      <c r="AE633" s="17">
        <v>1684853</v>
      </c>
      <c r="AF633" s="21">
        <v>42660</v>
      </c>
      <c r="AG633" s="17"/>
      <c r="AH633" s="21"/>
      <c r="AI633" s="33"/>
      <c r="AJ633" s="34"/>
      <c r="AK633" s="35"/>
      <c r="AL633" s="24" t="s">
        <v>1302</v>
      </c>
    </row>
    <row r="634" spans="1:38" s="16" customFormat="1" ht="51" x14ac:dyDescent="0.25">
      <c r="A634" s="17">
        <v>626</v>
      </c>
      <c r="B634" s="17" t="s">
        <v>38</v>
      </c>
      <c r="C634" s="17" t="s">
        <v>39</v>
      </c>
      <c r="D634" s="18" t="s">
        <v>2331</v>
      </c>
      <c r="E634" s="19">
        <v>42661</v>
      </c>
      <c r="F634" s="19" t="s">
        <v>2235</v>
      </c>
      <c r="G634" s="20">
        <v>9103750528</v>
      </c>
      <c r="H634" s="19"/>
      <c r="I634" s="19" t="s">
        <v>59</v>
      </c>
      <c r="J634" s="21" t="s">
        <v>44</v>
      </c>
      <c r="K634" s="21" t="s">
        <v>45</v>
      </c>
      <c r="L634" s="22" t="s">
        <v>2332</v>
      </c>
      <c r="M634" s="22" t="s">
        <v>2264</v>
      </c>
      <c r="N634" s="22" t="s">
        <v>95</v>
      </c>
      <c r="O634" s="23" t="s">
        <v>71</v>
      </c>
      <c r="P634" s="103" t="s">
        <v>2333</v>
      </c>
      <c r="Q634" s="25">
        <v>29051700</v>
      </c>
      <c r="R634" s="27">
        <v>16</v>
      </c>
      <c r="S634" s="23" t="s">
        <v>51</v>
      </c>
      <c r="T634" s="23" t="s">
        <v>52</v>
      </c>
      <c r="U634" s="17">
        <v>0</v>
      </c>
      <c r="V634" s="28">
        <f>(15.6*1250+0.4*1300)</f>
        <v>20020</v>
      </c>
      <c r="W634" s="17">
        <v>0</v>
      </c>
      <c r="X634" s="17">
        <v>0</v>
      </c>
      <c r="Y634" s="17">
        <v>0</v>
      </c>
      <c r="Z634" s="29">
        <v>0</v>
      </c>
      <c r="AA634" s="17" t="s">
        <v>53</v>
      </c>
      <c r="AB634" s="44"/>
      <c r="AC634" s="117">
        <v>65.8</v>
      </c>
      <c r="AD634" s="17"/>
      <c r="AE634" s="125">
        <v>1707427</v>
      </c>
      <c r="AF634" s="104" t="s">
        <v>2334</v>
      </c>
      <c r="AG634" s="17" t="s">
        <v>2888</v>
      </c>
      <c r="AH634" s="21">
        <f>VLOOKUP(AE634,'[2]updated master EPCG'!$AD$3032:$AO$3978,10,0)</f>
        <v>42783</v>
      </c>
      <c r="AI634" s="33"/>
      <c r="AJ634" s="34"/>
      <c r="AK634" s="35"/>
      <c r="AL634" s="24" t="s">
        <v>1302</v>
      </c>
    </row>
    <row r="635" spans="1:38" s="16" customFormat="1" ht="51" x14ac:dyDescent="0.25">
      <c r="A635" s="17">
        <v>627</v>
      </c>
      <c r="B635" s="17" t="s">
        <v>38</v>
      </c>
      <c r="C635" s="17" t="s">
        <v>39</v>
      </c>
      <c r="D635" s="18" t="s">
        <v>2335</v>
      </c>
      <c r="E635" s="19">
        <v>42661</v>
      </c>
      <c r="F635" s="19" t="s">
        <v>2235</v>
      </c>
      <c r="G635" s="20">
        <v>9103750532</v>
      </c>
      <c r="H635" s="19"/>
      <c r="I635" s="19" t="s">
        <v>59</v>
      </c>
      <c r="J635" s="21" t="s">
        <v>44</v>
      </c>
      <c r="K635" s="21" t="s">
        <v>45</v>
      </c>
      <c r="L635" s="22" t="s">
        <v>190</v>
      </c>
      <c r="M635" s="22" t="s">
        <v>889</v>
      </c>
      <c r="N635" s="22" t="s">
        <v>2336</v>
      </c>
      <c r="O635" s="23" t="s">
        <v>49</v>
      </c>
      <c r="P635" s="103" t="s">
        <v>2337</v>
      </c>
      <c r="Q635" s="25" t="s">
        <v>1273</v>
      </c>
      <c r="R635" s="27">
        <v>12</v>
      </c>
      <c r="S635" s="23" t="s">
        <v>51</v>
      </c>
      <c r="T635" s="23" t="s">
        <v>52</v>
      </c>
      <c r="U635" s="17">
        <v>0</v>
      </c>
      <c r="V635" s="28">
        <f>(6*1370+6*1422)</f>
        <v>16752</v>
      </c>
      <c r="W635" s="17">
        <v>0</v>
      </c>
      <c r="X635" s="17">
        <v>867</v>
      </c>
      <c r="Y635" s="17">
        <v>0</v>
      </c>
      <c r="Z635" s="29">
        <v>0</v>
      </c>
      <c r="AA635" s="17" t="s">
        <v>53</v>
      </c>
      <c r="AB635" s="44"/>
      <c r="AC635" s="117">
        <v>65.8</v>
      </c>
      <c r="AD635" s="17"/>
      <c r="AE635" s="126">
        <v>1707429</v>
      </c>
      <c r="AF635" s="104" t="s">
        <v>2334</v>
      </c>
      <c r="AG635" s="17" t="s">
        <v>2900</v>
      </c>
      <c r="AH635" s="21" t="str">
        <f>VLOOKUP(AE635,'[2]updated master EPCG'!$AD$3032:$AO$3978,10,0)</f>
        <v>18.02.2017</v>
      </c>
      <c r="AI635" s="33"/>
      <c r="AJ635" s="34"/>
      <c r="AK635" s="35"/>
      <c r="AL635" s="24" t="s">
        <v>2035</v>
      </c>
    </row>
    <row r="636" spans="1:38" s="16" customFormat="1" ht="25.5" x14ac:dyDescent="0.25">
      <c r="A636" s="17">
        <v>628</v>
      </c>
      <c r="B636" s="17" t="s">
        <v>38</v>
      </c>
      <c r="C636" s="17" t="s">
        <v>39</v>
      </c>
      <c r="D636" s="18" t="s">
        <v>2338</v>
      </c>
      <c r="E636" s="19">
        <v>42661</v>
      </c>
      <c r="F636" s="19" t="s">
        <v>2235</v>
      </c>
      <c r="G636" s="20">
        <v>9103750530</v>
      </c>
      <c r="H636" s="19"/>
      <c r="I636" s="19" t="s">
        <v>59</v>
      </c>
      <c r="J636" s="21" t="s">
        <v>44</v>
      </c>
      <c r="K636" s="21" t="s">
        <v>45</v>
      </c>
      <c r="L636" s="22" t="s">
        <v>482</v>
      </c>
      <c r="M636" s="22" t="s">
        <v>669</v>
      </c>
      <c r="N636" s="22" t="s">
        <v>95</v>
      </c>
      <c r="O636" s="23" t="s">
        <v>63</v>
      </c>
      <c r="P636" s="103" t="s">
        <v>587</v>
      </c>
      <c r="Q636" s="25">
        <v>29051700</v>
      </c>
      <c r="R636" s="27">
        <v>18.34</v>
      </c>
      <c r="S636" s="23" t="s">
        <v>51</v>
      </c>
      <c r="T636" s="23" t="s">
        <v>52</v>
      </c>
      <c r="U636" s="17">
        <v>1355</v>
      </c>
      <c r="V636" s="28">
        <f t="shared" si="62"/>
        <v>24850.7</v>
      </c>
      <c r="W636" s="17">
        <v>8.1999999999999993</v>
      </c>
      <c r="X636" s="17">
        <v>850</v>
      </c>
      <c r="Y636" s="17">
        <v>0</v>
      </c>
      <c r="Z636" s="29">
        <v>0</v>
      </c>
      <c r="AA636" s="17" t="s">
        <v>53</v>
      </c>
      <c r="AB636" s="44"/>
      <c r="AC636" s="117">
        <v>65.8</v>
      </c>
      <c r="AD636" s="17"/>
      <c r="AE636" s="136">
        <v>1707425</v>
      </c>
      <c r="AF636" s="104" t="s">
        <v>2334</v>
      </c>
      <c r="AG636" s="17" t="s">
        <v>2898</v>
      </c>
      <c r="AH636" s="21" t="str">
        <f>VLOOKUP(AE636,'[2]updated master EPCG'!$AD$3032:$AO$3978,10,0)</f>
        <v>18.02.2017</v>
      </c>
      <c r="AI636" s="33"/>
      <c r="AJ636" s="34"/>
      <c r="AK636" s="35"/>
      <c r="AL636" s="24" t="s">
        <v>1302</v>
      </c>
    </row>
    <row r="637" spans="1:38" s="16" customFormat="1" ht="25.5" x14ac:dyDescent="0.25">
      <c r="A637" s="17">
        <v>629</v>
      </c>
      <c r="B637" s="17" t="s">
        <v>38</v>
      </c>
      <c r="C637" s="17" t="s">
        <v>39</v>
      </c>
      <c r="D637" s="18" t="s">
        <v>2339</v>
      </c>
      <c r="E637" s="19">
        <v>42661</v>
      </c>
      <c r="F637" s="19" t="s">
        <v>2235</v>
      </c>
      <c r="G637" s="20">
        <v>9103750530</v>
      </c>
      <c r="H637" s="19">
        <v>42668</v>
      </c>
      <c r="I637" s="19" t="s">
        <v>59</v>
      </c>
      <c r="J637" s="21" t="s">
        <v>44</v>
      </c>
      <c r="K637" s="21" t="s">
        <v>45</v>
      </c>
      <c r="L637" s="22" t="s">
        <v>2340</v>
      </c>
      <c r="M637" s="22" t="s">
        <v>2264</v>
      </c>
      <c r="N637" s="22" t="s">
        <v>48</v>
      </c>
      <c r="O637" s="23" t="s">
        <v>49</v>
      </c>
      <c r="P637" s="103" t="s">
        <v>1033</v>
      </c>
      <c r="Q637" s="25">
        <v>29051700</v>
      </c>
      <c r="R637" s="27">
        <v>16</v>
      </c>
      <c r="S637" s="23" t="s">
        <v>51</v>
      </c>
      <c r="T637" s="23" t="s">
        <v>52</v>
      </c>
      <c r="U637" s="17">
        <v>1475</v>
      </c>
      <c r="V637" s="28">
        <f t="shared" si="62"/>
        <v>23600</v>
      </c>
      <c r="W637" s="17">
        <v>0</v>
      </c>
      <c r="X637" s="17">
        <v>775</v>
      </c>
      <c r="Y637" s="17">
        <v>0</v>
      </c>
      <c r="Z637" s="29">
        <v>0</v>
      </c>
      <c r="AA637" s="17" t="s">
        <v>53</v>
      </c>
      <c r="AB637" s="44"/>
      <c r="AC637" s="117">
        <v>65.8</v>
      </c>
      <c r="AD637" s="17"/>
      <c r="AE637" s="17">
        <v>1707356</v>
      </c>
      <c r="AF637" s="21">
        <v>42661</v>
      </c>
      <c r="AG637" s="17" t="s">
        <v>2889</v>
      </c>
      <c r="AH637" s="21">
        <f>VLOOKUP(AE637,'[2]updated master EPCG'!$AD$3032:$AO$3978,10,0)</f>
        <v>42783</v>
      </c>
      <c r="AI637" s="33"/>
      <c r="AJ637" s="34"/>
      <c r="AK637" s="35"/>
      <c r="AL637" s="24" t="s">
        <v>1302</v>
      </c>
    </row>
    <row r="638" spans="1:38" s="16" customFormat="1" ht="25.5" x14ac:dyDescent="0.25">
      <c r="A638" s="17">
        <v>630</v>
      </c>
      <c r="B638" s="17" t="s">
        <v>38</v>
      </c>
      <c r="C638" s="17" t="s">
        <v>39</v>
      </c>
      <c r="D638" s="18" t="s">
        <v>2341</v>
      </c>
      <c r="E638" s="19">
        <v>42661</v>
      </c>
      <c r="F638" s="19" t="s">
        <v>2235</v>
      </c>
      <c r="G638" s="20">
        <v>9103750533</v>
      </c>
      <c r="H638" s="19"/>
      <c r="I638" s="19" t="s">
        <v>59</v>
      </c>
      <c r="J638" s="21" t="s">
        <v>44</v>
      </c>
      <c r="K638" s="21" t="s">
        <v>45</v>
      </c>
      <c r="L638" s="22" t="s">
        <v>2342</v>
      </c>
      <c r="M638" s="22" t="s">
        <v>2343</v>
      </c>
      <c r="N638" s="22" t="s">
        <v>2336</v>
      </c>
      <c r="O638" s="23" t="s">
        <v>49</v>
      </c>
      <c r="P638" s="103" t="s">
        <v>587</v>
      </c>
      <c r="Q638" s="25">
        <v>29051700</v>
      </c>
      <c r="R638" s="27">
        <v>12</v>
      </c>
      <c r="S638" s="23" t="s">
        <v>51</v>
      </c>
      <c r="T638" s="23" t="s">
        <v>52</v>
      </c>
      <c r="U638" s="17">
        <v>1422</v>
      </c>
      <c r="V638" s="28">
        <f t="shared" si="62"/>
        <v>17064</v>
      </c>
      <c r="W638" s="17">
        <v>0</v>
      </c>
      <c r="X638" s="17">
        <v>867</v>
      </c>
      <c r="Y638" s="17">
        <v>0</v>
      </c>
      <c r="Z638" s="29">
        <v>0</v>
      </c>
      <c r="AA638" s="17" t="s">
        <v>53</v>
      </c>
      <c r="AB638" s="44"/>
      <c r="AC638" s="117">
        <v>65.8</v>
      </c>
      <c r="AD638" s="17"/>
      <c r="AE638" s="125">
        <v>1707375</v>
      </c>
      <c r="AF638" s="104" t="s">
        <v>2334</v>
      </c>
      <c r="AG638" s="17" t="s">
        <v>2929</v>
      </c>
      <c r="AH638" s="21">
        <f>VLOOKUP(AE638,'[2]updated master EPCG'!$AD$3032:$AO$3978,10,0)</f>
        <v>42756</v>
      </c>
      <c r="AI638" s="33"/>
      <c r="AJ638" s="34"/>
      <c r="AK638" s="35"/>
      <c r="AL638" s="24" t="s">
        <v>1302</v>
      </c>
    </row>
    <row r="639" spans="1:38" s="16" customFormat="1" ht="25.5" x14ac:dyDescent="0.25">
      <c r="A639" s="17">
        <v>631</v>
      </c>
      <c r="B639" s="17" t="s">
        <v>38</v>
      </c>
      <c r="C639" s="17" t="s">
        <v>39</v>
      </c>
      <c r="D639" s="18" t="s">
        <v>2344</v>
      </c>
      <c r="E639" s="19">
        <v>42661</v>
      </c>
      <c r="F639" s="19" t="s">
        <v>2235</v>
      </c>
      <c r="G639" s="20">
        <v>9103750531</v>
      </c>
      <c r="H639" s="19">
        <v>42661</v>
      </c>
      <c r="I639" s="19" t="s">
        <v>59</v>
      </c>
      <c r="J639" s="21" t="s">
        <v>44</v>
      </c>
      <c r="K639" s="21" t="s">
        <v>45</v>
      </c>
      <c r="L639" s="22" t="s">
        <v>2345</v>
      </c>
      <c r="M639" s="22" t="s">
        <v>2217</v>
      </c>
      <c r="N639" s="22" t="s">
        <v>95</v>
      </c>
      <c r="O639" s="23" t="s">
        <v>49</v>
      </c>
      <c r="P639" s="103" t="s">
        <v>828</v>
      </c>
      <c r="Q639" s="25">
        <v>29161990</v>
      </c>
      <c r="R639" s="27">
        <v>14.4</v>
      </c>
      <c r="S639" s="23" t="s">
        <v>51</v>
      </c>
      <c r="T639" s="23" t="s">
        <v>52</v>
      </c>
      <c r="U639" s="17">
        <v>3400</v>
      </c>
      <c r="V639" s="28">
        <f t="shared" si="62"/>
        <v>48960</v>
      </c>
      <c r="W639" s="17">
        <v>0</v>
      </c>
      <c r="X639" s="17">
        <v>65</v>
      </c>
      <c r="Y639" s="17">
        <v>0</v>
      </c>
      <c r="Z639" s="29">
        <v>489.6</v>
      </c>
      <c r="AA639" s="17" t="s">
        <v>53</v>
      </c>
      <c r="AB639" s="30">
        <f>V639-W639-X639-Y639</f>
        <v>48895</v>
      </c>
      <c r="AC639" s="117">
        <v>65.8</v>
      </c>
      <c r="AD639" s="17"/>
      <c r="AE639" s="17">
        <v>1707418</v>
      </c>
      <c r="AF639" s="21">
        <v>42661</v>
      </c>
      <c r="AG639" s="17" t="s">
        <v>2899</v>
      </c>
      <c r="AH639" s="21" t="str">
        <f>VLOOKUP(AE639,'[2]updated master EPCG'!$AD$3032:$AO$3978,10,0)</f>
        <v>18.02.2017</v>
      </c>
      <c r="AI639" s="33"/>
      <c r="AJ639" s="34"/>
      <c r="AK639" s="35"/>
      <c r="AL639" s="24" t="s">
        <v>1302</v>
      </c>
    </row>
    <row r="640" spans="1:38" s="16" customFormat="1" ht="25.5" x14ac:dyDescent="0.25">
      <c r="A640" s="17">
        <v>632</v>
      </c>
      <c r="B640" s="17" t="s">
        <v>38</v>
      </c>
      <c r="C640" s="17" t="s">
        <v>39</v>
      </c>
      <c r="D640" s="18" t="s">
        <v>2346</v>
      </c>
      <c r="E640" s="19">
        <v>42661</v>
      </c>
      <c r="F640" s="19" t="s">
        <v>2235</v>
      </c>
      <c r="G640" s="20">
        <v>9103750534</v>
      </c>
      <c r="H640" s="19">
        <v>42668</v>
      </c>
      <c r="I640" s="19" t="s">
        <v>59</v>
      </c>
      <c r="J640" s="21" t="s">
        <v>44</v>
      </c>
      <c r="K640" s="21" t="s">
        <v>45</v>
      </c>
      <c r="L640" s="22" t="s">
        <v>549</v>
      </c>
      <c r="M640" s="22" t="s">
        <v>2347</v>
      </c>
      <c r="N640" s="22" t="s">
        <v>137</v>
      </c>
      <c r="O640" s="23" t="s">
        <v>49</v>
      </c>
      <c r="P640" s="103" t="s">
        <v>1460</v>
      </c>
      <c r="Q640" s="25">
        <v>38237090</v>
      </c>
      <c r="R640" s="27">
        <v>24</v>
      </c>
      <c r="S640" s="23" t="s">
        <v>51</v>
      </c>
      <c r="T640" s="23" t="s">
        <v>52</v>
      </c>
      <c r="U640" s="17">
        <v>0</v>
      </c>
      <c r="V640" s="28">
        <f>(14*1321+10*1376)</f>
        <v>32254</v>
      </c>
      <c r="W640" s="17">
        <v>0</v>
      </c>
      <c r="X640" s="17">
        <v>1310</v>
      </c>
      <c r="Y640" s="17">
        <v>0</v>
      </c>
      <c r="Z640" s="29">
        <v>0</v>
      </c>
      <c r="AA640" s="17" t="s">
        <v>53</v>
      </c>
      <c r="AB640" s="44"/>
      <c r="AC640" s="117">
        <v>65.8</v>
      </c>
      <c r="AD640" s="17"/>
      <c r="AE640" s="17">
        <v>1711645</v>
      </c>
      <c r="AF640" s="21">
        <v>42661</v>
      </c>
      <c r="AG640" s="17" t="s">
        <v>2901</v>
      </c>
      <c r="AH640" s="21" t="str">
        <f>VLOOKUP(AE640,'[2]updated master EPCG'!$AD$3032:$AO$3978,10,0)</f>
        <v>18.02.2017</v>
      </c>
      <c r="AI640" s="110" t="s">
        <v>2348</v>
      </c>
      <c r="AJ640" s="34">
        <v>32229</v>
      </c>
      <c r="AK640" s="35">
        <v>42717</v>
      </c>
      <c r="AL640" s="24" t="s">
        <v>2035</v>
      </c>
    </row>
    <row r="641" spans="1:38" s="16" customFormat="1" ht="25.5" x14ac:dyDescent="0.25">
      <c r="A641" s="17">
        <v>633</v>
      </c>
      <c r="B641" s="17" t="s">
        <v>38</v>
      </c>
      <c r="C641" s="17" t="s">
        <v>39</v>
      </c>
      <c r="D641" s="18" t="s">
        <v>2349</v>
      </c>
      <c r="E641" s="19">
        <v>42662</v>
      </c>
      <c r="F641" s="19" t="s">
        <v>2235</v>
      </c>
      <c r="G641" s="20">
        <v>9103750535</v>
      </c>
      <c r="H641" s="19">
        <v>42667</v>
      </c>
      <c r="I641" s="19" t="s">
        <v>59</v>
      </c>
      <c r="J641" s="21" t="s">
        <v>44</v>
      </c>
      <c r="K641" s="21" t="s">
        <v>45</v>
      </c>
      <c r="L641" s="22" t="s">
        <v>60</v>
      </c>
      <c r="M641" s="22" t="s">
        <v>61</v>
      </c>
      <c r="N641" s="22" t="s">
        <v>62</v>
      </c>
      <c r="O641" s="23" t="s">
        <v>63</v>
      </c>
      <c r="P641" s="103" t="s">
        <v>952</v>
      </c>
      <c r="Q641" s="25">
        <v>29051700</v>
      </c>
      <c r="R641" s="27">
        <v>18.149999999999999</v>
      </c>
      <c r="S641" s="23" t="s">
        <v>51</v>
      </c>
      <c r="T641" s="23" t="s">
        <v>52</v>
      </c>
      <c r="U641" s="17">
        <v>1820</v>
      </c>
      <c r="V641" s="28">
        <f t="shared" si="62"/>
        <v>33033</v>
      </c>
      <c r="W641" s="17">
        <v>10.9</v>
      </c>
      <c r="X641" s="17">
        <v>3550</v>
      </c>
      <c r="Y641" s="17">
        <v>0</v>
      </c>
      <c r="Z641" s="29">
        <v>0</v>
      </c>
      <c r="AA641" s="17" t="s">
        <v>53</v>
      </c>
      <c r="AB641" s="44"/>
      <c r="AC641" s="117">
        <v>65.8</v>
      </c>
      <c r="AD641" s="17"/>
      <c r="AE641" s="17">
        <v>1727181</v>
      </c>
      <c r="AF641" s="21">
        <v>42662</v>
      </c>
      <c r="AG641" s="17"/>
      <c r="AH641" s="21"/>
      <c r="AI641" s="33"/>
      <c r="AJ641" s="34"/>
      <c r="AK641" s="35"/>
      <c r="AL641" s="24" t="s">
        <v>1302</v>
      </c>
    </row>
    <row r="642" spans="1:38" s="16" customFormat="1" ht="15" customHeight="1" x14ac:dyDescent="0.25">
      <c r="A642" s="17">
        <v>634</v>
      </c>
      <c r="B642" s="17" t="s">
        <v>38</v>
      </c>
      <c r="C642" s="17" t="s">
        <v>39</v>
      </c>
      <c r="D642" s="18" t="s">
        <v>2350</v>
      </c>
      <c r="E642" s="19">
        <v>42662</v>
      </c>
      <c r="F642" s="19" t="s">
        <v>2235</v>
      </c>
      <c r="G642" s="20">
        <v>9103750543</v>
      </c>
      <c r="H642" s="19"/>
      <c r="I642" s="19" t="s">
        <v>59</v>
      </c>
      <c r="J642" s="21" t="s">
        <v>44</v>
      </c>
      <c r="K642" s="21" t="s">
        <v>45</v>
      </c>
      <c r="L642" s="22" t="s">
        <v>1475</v>
      </c>
      <c r="M642" s="22" t="s">
        <v>1172</v>
      </c>
      <c r="N642" s="22" t="s">
        <v>197</v>
      </c>
      <c r="O642" s="23" t="s">
        <v>71</v>
      </c>
      <c r="P642" s="103" t="s">
        <v>1063</v>
      </c>
      <c r="Q642" s="25">
        <v>38237090</v>
      </c>
      <c r="R642" s="27">
        <v>2.04</v>
      </c>
      <c r="S642" s="23" t="s">
        <v>51</v>
      </c>
      <c r="T642" s="23" t="s">
        <v>52</v>
      </c>
      <c r="U642" s="17">
        <v>2290</v>
      </c>
      <c r="V642" s="28">
        <f t="shared" si="62"/>
        <v>4671.6000000000004</v>
      </c>
      <c r="W642" s="17">
        <v>0</v>
      </c>
      <c r="X642" s="17">
        <v>0</v>
      </c>
      <c r="Y642" s="17">
        <v>0</v>
      </c>
      <c r="Z642" s="29">
        <v>0</v>
      </c>
      <c r="AA642" s="17" t="s">
        <v>53</v>
      </c>
      <c r="AB642" s="44"/>
      <c r="AC642" s="117">
        <v>65.8</v>
      </c>
      <c r="AD642" s="17"/>
      <c r="AE642" s="126">
        <v>1727195</v>
      </c>
      <c r="AF642" s="104" t="s">
        <v>2351</v>
      </c>
      <c r="AG642" s="17" t="s">
        <v>2912</v>
      </c>
      <c r="AH642" s="21">
        <f>VLOOKUP(AE642,'[2]updated master EPCG'!$AD$3032:$AO$3978,10,0)</f>
        <v>42800</v>
      </c>
      <c r="AI642" s="33"/>
      <c r="AJ642" s="34"/>
      <c r="AK642" s="35"/>
      <c r="AL642" s="24" t="s">
        <v>1302</v>
      </c>
    </row>
    <row r="643" spans="1:38" s="16" customFormat="1" ht="25.5" x14ac:dyDescent="0.25">
      <c r="A643" s="17">
        <v>635</v>
      </c>
      <c r="B643" s="17" t="s">
        <v>38</v>
      </c>
      <c r="C643" s="17" t="s">
        <v>39</v>
      </c>
      <c r="D643" s="18" t="s">
        <v>2352</v>
      </c>
      <c r="E643" s="19">
        <v>42662</v>
      </c>
      <c r="F643" s="19" t="s">
        <v>2235</v>
      </c>
      <c r="G643" s="20" t="s">
        <v>2353</v>
      </c>
      <c r="H643" s="19">
        <v>42667</v>
      </c>
      <c r="I643" s="19" t="s">
        <v>59</v>
      </c>
      <c r="J643" s="21" t="s">
        <v>44</v>
      </c>
      <c r="K643" s="21" t="s">
        <v>45</v>
      </c>
      <c r="L643" s="22" t="s">
        <v>565</v>
      </c>
      <c r="M643" s="22" t="s">
        <v>800</v>
      </c>
      <c r="N643" s="22" t="s">
        <v>95</v>
      </c>
      <c r="O643" s="23" t="s">
        <v>63</v>
      </c>
      <c r="P643" s="103" t="s">
        <v>1597</v>
      </c>
      <c r="Q643" s="25">
        <v>29159020</v>
      </c>
      <c r="R643" s="27">
        <v>39.840000000000003</v>
      </c>
      <c r="S643" s="23" t="s">
        <v>51</v>
      </c>
      <c r="T643" s="23" t="s">
        <v>52</v>
      </c>
      <c r="U643" s="17">
        <v>5000</v>
      </c>
      <c r="V643" s="28">
        <f t="shared" si="62"/>
        <v>199200.00000000003</v>
      </c>
      <c r="W643" s="17">
        <v>65.739999999999995</v>
      </c>
      <c r="X643" s="17">
        <v>1700</v>
      </c>
      <c r="Y643" s="17">
        <v>0</v>
      </c>
      <c r="Z643" s="29">
        <v>0</v>
      </c>
      <c r="AA643" s="17" t="s">
        <v>53</v>
      </c>
      <c r="AB643" s="30">
        <f>V643-W643-X643-Y643</f>
        <v>197434.26000000004</v>
      </c>
      <c r="AC643" s="117">
        <v>65.8</v>
      </c>
      <c r="AD643" s="17"/>
      <c r="AE643" s="17">
        <v>1753507</v>
      </c>
      <c r="AF643" s="21">
        <v>42663</v>
      </c>
      <c r="AG643" s="17" t="s">
        <v>2926</v>
      </c>
      <c r="AH643" s="21">
        <f>VLOOKUP(AE643,'[2]updated master EPCG'!$AD$3032:$AO$3978,10,0)</f>
        <v>42800</v>
      </c>
      <c r="AI643" s="33"/>
      <c r="AJ643" s="34"/>
      <c r="AK643" s="35"/>
      <c r="AL643" s="24" t="s">
        <v>211</v>
      </c>
    </row>
    <row r="644" spans="1:38" s="16" customFormat="1" ht="25.5" x14ac:dyDescent="0.25">
      <c r="A644" s="17">
        <v>636</v>
      </c>
      <c r="B644" s="17" t="s">
        <v>38</v>
      </c>
      <c r="C644" s="17" t="s">
        <v>39</v>
      </c>
      <c r="D644" s="18" t="s">
        <v>2354</v>
      </c>
      <c r="E644" s="19">
        <v>42662</v>
      </c>
      <c r="F644" s="19" t="s">
        <v>2235</v>
      </c>
      <c r="G644" s="20" t="s">
        <v>2355</v>
      </c>
      <c r="H644" s="19">
        <v>42669</v>
      </c>
      <c r="I644" s="19" t="s">
        <v>59</v>
      </c>
      <c r="J644" s="21" t="s">
        <v>44</v>
      </c>
      <c r="K644" s="21" t="s">
        <v>45</v>
      </c>
      <c r="L644" s="22" t="s">
        <v>177</v>
      </c>
      <c r="M644" s="22" t="s">
        <v>178</v>
      </c>
      <c r="N644" s="22" t="s">
        <v>88</v>
      </c>
      <c r="O644" s="23" t="s">
        <v>49</v>
      </c>
      <c r="P644" s="103" t="s">
        <v>587</v>
      </c>
      <c r="Q644" s="25">
        <v>29051700</v>
      </c>
      <c r="R644" s="27">
        <v>16</v>
      </c>
      <c r="S644" s="23" t="s">
        <v>51</v>
      </c>
      <c r="T644" s="23" t="s">
        <v>179</v>
      </c>
      <c r="U644" s="17">
        <v>100170</v>
      </c>
      <c r="V644" s="28">
        <f t="shared" si="62"/>
        <v>1602720</v>
      </c>
      <c r="W644" s="17">
        <v>0</v>
      </c>
      <c r="X644" s="17">
        <v>6580</v>
      </c>
      <c r="Y644" s="17">
        <v>0</v>
      </c>
      <c r="Z644" s="106">
        <v>43200</v>
      </c>
      <c r="AA644" s="17" t="s">
        <v>53</v>
      </c>
      <c r="AB644" s="44"/>
      <c r="AC644" s="117">
        <v>65.8</v>
      </c>
      <c r="AD644" s="17"/>
      <c r="AE644" s="138">
        <v>1734043</v>
      </c>
      <c r="AF644" s="104" t="s">
        <v>2351</v>
      </c>
      <c r="AG644" s="17" t="s">
        <v>2356</v>
      </c>
      <c r="AH644" s="21">
        <v>42698</v>
      </c>
      <c r="AI644" s="33" t="s">
        <v>2357</v>
      </c>
      <c r="AJ644" s="34">
        <v>1597911.84</v>
      </c>
      <c r="AK644" s="35">
        <v>42697</v>
      </c>
      <c r="AL644" s="24" t="s">
        <v>56</v>
      </c>
    </row>
    <row r="645" spans="1:38" s="16" customFormat="1" ht="15" customHeight="1" x14ac:dyDescent="0.25">
      <c r="A645" s="17">
        <v>637</v>
      </c>
      <c r="B645" s="17" t="s">
        <v>38</v>
      </c>
      <c r="C645" s="17" t="s">
        <v>39</v>
      </c>
      <c r="D645" s="18" t="s">
        <v>2358</v>
      </c>
      <c r="E645" s="19">
        <v>42662</v>
      </c>
      <c r="F645" s="19" t="s">
        <v>2235</v>
      </c>
      <c r="G645" s="20" t="s">
        <v>2359</v>
      </c>
      <c r="H645" s="19"/>
      <c r="I645" s="19" t="s">
        <v>59</v>
      </c>
      <c r="J645" s="21" t="s">
        <v>44</v>
      </c>
      <c r="K645" s="21" t="s">
        <v>45</v>
      </c>
      <c r="L645" s="22" t="s">
        <v>1234</v>
      </c>
      <c r="M645" s="22" t="s">
        <v>2360</v>
      </c>
      <c r="N645" s="22" t="s">
        <v>88</v>
      </c>
      <c r="O645" s="23" t="s">
        <v>63</v>
      </c>
      <c r="P645" s="103" t="s">
        <v>1235</v>
      </c>
      <c r="Q645" s="25">
        <v>38231200</v>
      </c>
      <c r="R645" s="27">
        <v>19.55</v>
      </c>
      <c r="S645" s="23" t="s">
        <v>51</v>
      </c>
      <c r="T645" s="23" t="s">
        <v>52</v>
      </c>
      <c r="U645" s="17">
        <v>1065</v>
      </c>
      <c r="V645" s="28">
        <f>R645*U645</f>
        <v>20820.75</v>
      </c>
      <c r="W645" s="17">
        <v>6.87</v>
      </c>
      <c r="X645" s="17">
        <v>450</v>
      </c>
      <c r="Y645" s="17">
        <v>0</v>
      </c>
      <c r="Z645" s="28">
        <v>156.4</v>
      </c>
      <c r="AA645" s="17" t="s">
        <v>53</v>
      </c>
      <c r="AB645" s="30">
        <f>V645-W645-X645-Y645</f>
        <v>20363.88</v>
      </c>
      <c r="AC645" s="117">
        <v>65.8</v>
      </c>
      <c r="AD645" s="17"/>
      <c r="AE645" s="125">
        <v>1735649</v>
      </c>
      <c r="AF645" s="104" t="s">
        <v>2351</v>
      </c>
      <c r="AG645" s="17" t="s">
        <v>2918</v>
      </c>
      <c r="AH645" s="21">
        <f>VLOOKUP(AE645,'[2]updated master EPCG'!$AD$3032:$AO$3978,10,0)</f>
        <v>42800</v>
      </c>
      <c r="AI645" s="33"/>
      <c r="AJ645" s="34"/>
      <c r="AK645" s="35"/>
      <c r="AL645" s="24" t="s">
        <v>1302</v>
      </c>
    </row>
    <row r="646" spans="1:38" s="16" customFormat="1" ht="15" customHeight="1" x14ac:dyDescent="0.25">
      <c r="A646" s="17">
        <v>638</v>
      </c>
      <c r="B646" s="17" t="s">
        <v>38</v>
      </c>
      <c r="C646" s="17" t="s">
        <v>39</v>
      </c>
      <c r="D646" s="18" t="s">
        <v>2361</v>
      </c>
      <c r="E646" s="19" t="s">
        <v>147</v>
      </c>
      <c r="F646" s="19" t="s">
        <v>2235</v>
      </c>
      <c r="G646" s="20" t="s">
        <v>147</v>
      </c>
      <c r="H646" s="19"/>
      <c r="I646" s="19" t="s">
        <v>59</v>
      </c>
      <c r="J646" s="21" t="s">
        <v>44</v>
      </c>
      <c r="K646" s="21" t="s">
        <v>446</v>
      </c>
      <c r="L646" s="22"/>
      <c r="M646" s="48" t="s">
        <v>447</v>
      </c>
      <c r="N646" s="22"/>
      <c r="O646" s="23"/>
      <c r="P646" s="24"/>
      <c r="Q646" s="25"/>
      <c r="R646" s="27"/>
      <c r="S646" s="23" t="s">
        <v>51</v>
      </c>
      <c r="T646" s="23" t="s">
        <v>52</v>
      </c>
      <c r="U646" s="17"/>
      <c r="V646" s="28">
        <f t="shared" si="62"/>
        <v>0</v>
      </c>
      <c r="W646" s="17"/>
      <c r="X646" s="17"/>
      <c r="Y646" s="17"/>
      <c r="Z646" s="29"/>
      <c r="AA646" s="17" t="s">
        <v>53</v>
      </c>
      <c r="AB646" s="44"/>
      <c r="AC646" s="31"/>
      <c r="AD646" s="17"/>
      <c r="AE646" s="17" t="s">
        <v>147</v>
      </c>
      <c r="AF646" s="21"/>
      <c r="AG646" s="21" t="s">
        <v>147</v>
      </c>
      <c r="AH646" s="21"/>
      <c r="AI646" s="33"/>
      <c r="AJ646" s="34"/>
      <c r="AK646" s="35"/>
      <c r="AL646" s="18" t="s">
        <v>147</v>
      </c>
    </row>
    <row r="647" spans="1:38" s="16" customFormat="1" ht="15" customHeight="1" x14ac:dyDescent="0.25">
      <c r="A647" s="17">
        <v>639</v>
      </c>
      <c r="B647" s="17" t="s">
        <v>38</v>
      </c>
      <c r="C647" s="17" t="s">
        <v>39</v>
      </c>
      <c r="D647" s="18" t="s">
        <v>2362</v>
      </c>
      <c r="E647" s="19" t="s">
        <v>147</v>
      </c>
      <c r="F647" s="19" t="s">
        <v>2235</v>
      </c>
      <c r="G647" s="20" t="s">
        <v>147</v>
      </c>
      <c r="H647" s="19"/>
      <c r="I647" s="19" t="s">
        <v>59</v>
      </c>
      <c r="J647" s="21" t="s">
        <v>44</v>
      </c>
      <c r="K647" s="21" t="s">
        <v>446</v>
      </c>
      <c r="L647" s="22"/>
      <c r="M647" s="48" t="s">
        <v>447</v>
      </c>
      <c r="N647" s="22"/>
      <c r="O647" s="23"/>
      <c r="P647" s="24"/>
      <c r="Q647" s="25"/>
      <c r="R647" s="27"/>
      <c r="S647" s="23" t="s">
        <v>51</v>
      </c>
      <c r="T647" s="23" t="s">
        <v>52</v>
      </c>
      <c r="U647" s="17"/>
      <c r="V647" s="28">
        <f t="shared" si="62"/>
        <v>0</v>
      </c>
      <c r="W647" s="17"/>
      <c r="X647" s="17"/>
      <c r="Y647" s="17"/>
      <c r="Z647" s="29"/>
      <c r="AA647" s="17" t="s">
        <v>53</v>
      </c>
      <c r="AB647" s="44"/>
      <c r="AC647" s="31"/>
      <c r="AD647" s="17"/>
      <c r="AE647" s="17" t="s">
        <v>147</v>
      </c>
      <c r="AF647" s="21"/>
      <c r="AG647" s="21" t="s">
        <v>147</v>
      </c>
      <c r="AH647" s="21"/>
      <c r="AI647" s="33"/>
      <c r="AJ647" s="34"/>
      <c r="AK647" s="35"/>
      <c r="AL647" s="18" t="s">
        <v>147</v>
      </c>
    </row>
    <row r="648" spans="1:38" s="16" customFormat="1" ht="15" customHeight="1" x14ac:dyDescent="0.25">
      <c r="A648" s="17">
        <v>640</v>
      </c>
      <c r="B648" s="17" t="s">
        <v>38</v>
      </c>
      <c r="C648" s="17" t="s">
        <v>39</v>
      </c>
      <c r="D648" s="18" t="s">
        <v>2363</v>
      </c>
      <c r="E648" s="19" t="s">
        <v>147</v>
      </c>
      <c r="F648" s="19" t="s">
        <v>2235</v>
      </c>
      <c r="G648" s="20" t="s">
        <v>147</v>
      </c>
      <c r="H648" s="19"/>
      <c r="I648" s="19" t="s">
        <v>59</v>
      </c>
      <c r="J648" s="21" t="s">
        <v>44</v>
      </c>
      <c r="K648" s="21" t="s">
        <v>446</v>
      </c>
      <c r="L648" s="22"/>
      <c r="M648" s="48" t="s">
        <v>447</v>
      </c>
      <c r="N648" s="22"/>
      <c r="O648" s="23"/>
      <c r="P648" s="24"/>
      <c r="Q648" s="25"/>
      <c r="R648" s="27"/>
      <c r="S648" s="23" t="s">
        <v>51</v>
      </c>
      <c r="T648" s="23" t="s">
        <v>52</v>
      </c>
      <c r="U648" s="17"/>
      <c r="V648" s="28">
        <f t="shared" si="62"/>
        <v>0</v>
      </c>
      <c r="W648" s="17"/>
      <c r="X648" s="17"/>
      <c r="Y648" s="17"/>
      <c r="Z648" s="29"/>
      <c r="AA648" s="17" t="s">
        <v>53</v>
      </c>
      <c r="AB648" s="44"/>
      <c r="AC648" s="31"/>
      <c r="AD648" s="17"/>
      <c r="AE648" s="17" t="s">
        <v>147</v>
      </c>
      <c r="AF648" s="21"/>
      <c r="AG648" s="21" t="s">
        <v>147</v>
      </c>
      <c r="AH648" s="21"/>
      <c r="AI648" s="33"/>
      <c r="AJ648" s="34"/>
      <c r="AK648" s="35"/>
      <c r="AL648" s="18" t="s">
        <v>147</v>
      </c>
    </row>
    <row r="649" spans="1:38" s="16" customFormat="1" ht="15" customHeight="1" x14ac:dyDescent="0.25">
      <c r="A649" s="17">
        <v>641</v>
      </c>
      <c r="B649" s="17" t="s">
        <v>38</v>
      </c>
      <c r="C649" s="17" t="s">
        <v>39</v>
      </c>
      <c r="D649" s="18" t="s">
        <v>2364</v>
      </c>
      <c r="E649" s="19" t="s">
        <v>147</v>
      </c>
      <c r="F649" s="19" t="s">
        <v>2235</v>
      </c>
      <c r="G649" s="20" t="s">
        <v>147</v>
      </c>
      <c r="H649" s="67"/>
      <c r="I649" s="19" t="s">
        <v>59</v>
      </c>
      <c r="J649" s="21" t="s">
        <v>44</v>
      </c>
      <c r="K649" s="21" t="s">
        <v>446</v>
      </c>
      <c r="L649" s="67"/>
      <c r="M649" s="48" t="s">
        <v>447</v>
      </c>
      <c r="N649" s="139"/>
      <c r="O649" s="67"/>
      <c r="P649" s="67"/>
      <c r="Q649" s="67"/>
      <c r="R649" s="67"/>
      <c r="S649" s="67"/>
      <c r="T649" s="67"/>
      <c r="U649" s="67"/>
      <c r="V649" s="67"/>
      <c r="W649" s="67"/>
      <c r="X649" s="17"/>
      <c r="Y649" s="67"/>
      <c r="Z649" s="67"/>
      <c r="AA649" s="67"/>
      <c r="AB649" s="43"/>
      <c r="AC649" s="73"/>
      <c r="AD649" s="23"/>
      <c r="AE649" s="17" t="s">
        <v>147</v>
      </c>
      <c r="AF649" s="21"/>
      <c r="AG649" s="21" t="s">
        <v>147</v>
      </c>
      <c r="AH649" s="21"/>
      <c r="AI649" s="33"/>
      <c r="AJ649" s="34"/>
      <c r="AK649" s="35"/>
      <c r="AL649" s="18" t="s">
        <v>147</v>
      </c>
    </row>
    <row r="650" spans="1:38" s="16" customFormat="1" ht="15" customHeight="1" x14ac:dyDescent="0.25">
      <c r="A650" s="17">
        <v>642</v>
      </c>
      <c r="B650" s="17" t="s">
        <v>38</v>
      </c>
      <c r="C650" s="17" t="s">
        <v>39</v>
      </c>
      <c r="D650" s="18" t="s">
        <v>2365</v>
      </c>
      <c r="E650" s="21">
        <v>42663</v>
      </c>
      <c r="F650" s="21" t="s">
        <v>2235</v>
      </c>
      <c r="G650" s="20" t="s">
        <v>2359</v>
      </c>
      <c r="H650" s="21"/>
      <c r="I650" s="19" t="s">
        <v>59</v>
      </c>
      <c r="J650" s="21" t="s">
        <v>44</v>
      </c>
      <c r="K650" s="21" t="s">
        <v>45</v>
      </c>
      <c r="L650" s="24" t="s">
        <v>1234</v>
      </c>
      <c r="M650" s="24" t="s">
        <v>2360</v>
      </c>
      <c r="N650" s="24" t="s">
        <v>88</v>
      </c>
      <c r="O650" s="17" t="s">
        <v>63</v>
      </c>
      <c r="P650" s="103" t="s">
        <v>1235</v>
      </c>
      <c r="Q650" s="26">
        <v>38231200</v>
      </c>
      <c r="R650" s="27">
        <v>38.85</v>
      </c>
      <c r="S650" s="17" t="s">
        <v>51</v>
      </c>
      <c r="T650" s="17" t="s">
        <v>52</v>
      </c>
      <c r="U650" s="17">
        <v>1065</v>
      </c>
      <c r="V650" s="28">
        <f t="shared" ref="V650" si="63">R650*U650</f>
        <v>41375.25</v>
      </c>
      <c r="W650" s="17">
        <v>13.65</v>
      </c>
      <c r="X650" s="17">
        <v>900</v>
      </c>
      <c r="Y650" s="17">
        <v>0</v>
      </c>
      <c r="Z650" s="28">
        <v>310.8</v>
      </c>
      <c r="AA650" s="17" t="s">
        <v>53</v>
      </c>
      <c r="AB650" s="30">
        <f>V650-W650-X650-Y650</f>
        <v>40461.599999999999</v>
      </c>
      <c r="AC650" s="117">
        <v>65.8</v>
      </c>
      <c r="AD650" s="17"/>
      <c r="AE650" s="125">
        <v>1753510</v>
      </c>
      <c r="AF650" s="104" t="s">
        <v>2366</v>
      </c>
      <c r="AG650" s="17" t="s">
        <v>2919</v>
      </c>
      <c r="AH650" s="21">
        <f>VLOOKUP(AE650,'[2]updated master EPCG'!$AD$3032:$AO$3978,10,0)</f>
        <v>42800</v>
      </c>
      <c r="AI650" s="33"/>
      <c r="AJ650" s="34"/>
      <c r="AK650" s="35"/>
      <c r="AL650" s="24" t="s">
        <v>1302</v>
      </c>
    </row>
    <row r="651" spans="1:38" s="16" customFormat="1" ht="25.5" x14ac:dyDescent="0.25">
      <c r="A651" s="17">
        <v>643</v>
      </c>
      <c r="B651" s="17" t="s">
        <v>38</v>
      </c>
      <c r="C651" s="17" t="s">
        <v>39</v>
      </c>
      <c r="D651" s="18" t="s">
        <v>2367</v>
      </c>
      <c r="E651" s="19">
        <v>42663</v>
      </c>
      <c r="F651" s="19" t="s">
        <v>2235</v>
      </c>
      <c r="G651" s="20" t="s">
        <v>2353</v>
      </c>
      <c r="H651" s="19">
        <v>42667</v>
      </c>
      <c r="I651" s="19" t="s">
        <v>59</v>
      </c>
      <c r="J651" s="21" t="s">
        <v>44</v>
      </c>
      <c r="K651" s="21" t="s">
        <v>45</v>
      </c>
      <c r="L651" s="22" t="s">
        <v>565</v>
      </c>
      <c r="M651" s="22" t="s">
        <v>800</v>
      </c>
      <c r="N651" s="22" t="s">
        <v>95</v>
      </c>
      <c r="O651" s="23" t="s">
        <v>63</v>
      </c>
      <c r="P651" s="103" t="s">
        <v>1597</v>
      </c>
      <c r="Q651" s="25">
        <v>29159020</v>
      </c>
      <c r="R651" s="27">
        <v>59.82</v>
      </c>
      <c r="S651" s="23" t="s">
        <v>51</v>
      </c>
      <c r="T651" s="23" t="s">
        <v>52</v>
      </c>
      <c r="U651" s="17">
        <v>5000</v>
      </c>
      <c r="V651" s="28">
        <f t="shared" si="62"/>
        <v>299100</v>
      </c>
      <c r="W651" s="17">
        <v>98.7</v>
      </c>
      <c r="X651" s="17">
        <v>2550</v>
      </c>
      <c r="Y651" s="17">
        <v>0</v>
      </c>
      <c r="Z651" s="29">
        <v>0</v>
      </c>
      <c r="AA651" s="17" t="s">
        <v>53</v>
      </c>
      <c r="AB651" s="30">
        <f>V651-W651-X651-Y651</f>
        <v>296451.3</v>
      </c>
      <c r="AC651" s="117">
        <v>65.8</v>
      </c>
      <c r="AD651" s="17"/>
      <c r="AE651" s="17">
        <v>1731331</v>
      </c>
      <c r="AF651" s="21">
        <v>42662</v>
      </c>
      <c r="AG651" s="17" t="s">
        <v>2925</v>
      </c>
      <c r="AH651" s="21">
        <f>VLOOKUP(AE651,'[2]updated master EPCG'!$AD$3032:$AO$3978,10,0)</f>
        <v>42800</v>
      </c>
      <c r="AI651" s="33"/>
      <c r="AJ651" s="34"/>
      <c r="AK651" s="35"/>
      <c r="AL651" s="24" t="s">
        <v>1302</v>
      </c>
    </row>
    <row r="652" spans="1:38" s="16" customFormat="1" ht="25.5" x14ac:dyDescent="0.25">
      <c r="A652" s="17">
        <v>644</v>
      </c>
      <c r="B652" s="17" t="s">
        <v>38</v>
      </c>
      <c r="C652" s="17" t="s">
        <v>39</v>
      </c>
      <c r="D652" s="18" t="s">
        <v>2368</v>
      </c>
      <c r="E652" s="19">
        <v>42663</v>
      </c>
      <c r="F652" s="19" t="s">
        <v>2235</v>
      </c>
      <c r="G652" s="20">
        <v>9103750540</v>
      </c>
      <c r="H652" s="19">
        <v>42669</v>
      </c>
      <c r="I652" s="19" t="s">
        <v>59</v>
      </c>
      <c r="J652" s="21" t="s">
        <v>44</v>
      </c>
      <c r="K652" s="21" t="s">
        <v>45</v>
      </c>
      <c r="L652" s="22" t="s">
        <v>2369</v>
      </c>
      <c r="M652" s="22" t="s">
        <v>515</v>
      </c>
      <c r="N652" s="22" t="s">
        <v>130</v>
      </c>
      <c r="O652" s="23" t="s">
        <v>63</v>
      </c>
      <c r="P652" s="103" t="s">
        <v>587</v>
      </c>
      <c r="Q652" s="25">
        <v>29051700</v>
      </c>
      <c r="R652" s="27">
        <v>16</v>
      </c>
      <c r="S652" s="23" t="s">
        <v>51</v>
      </c>
      <c r="T652" s="23" t="s">
        <v>52</v>
      </c>
      <c r="U652" s="17">
        <v>1395</v>
      </c>
      <c r="V652" s="28">
        <f t="shared" si="62"/>
        <v>22320</v>
      </c>
      <c r="W652" s="17">
        <v>7.37</v>
      </c>
      <c r="X652" s="17">
        <v>750</v>
      </c>
      <c r="Y652" s="17">
        <v>0</v>
      </c>
      <c r="Z652" s="29">
        <v>0</v>
      </c>
      <c r="AA652" s="17" t="s">
        <v>53</v>
      </c>
      <c r="AB652" s="44"/>
      <c r="AC652" s="117">
        <v>65.8</v>
      </c>
      <c r="AD652" s="17"/>
      <c r="AE652" s="17">
        <v>1753504</v>
      </c>
      <c r="AF652" s="21">
        <v>42663</v>
      </c>
      <c r="AG652" s="17"/>
      <c r="AH652" s="21"/>
      <c r="AI652" s="33"/>
      <c r="AJ652" s="34"/>
      <c r="AK652" s="35"/>
      <c r="AL652" s="24" t="s">
        <v>211</v>
      </c>
    </row>
    <row r="653" spans="1:38" s="16" customFormat="1" ht="25.5" x14ac:dyDescent="0.25">
      <c r="A653" s="17">
        <v>645</v>
      </c>
      <c r="B653" s="17" t="s">
        <v>38</v>
      </c>
      <c r="C653" s="17" t="s">
        <v>39</v>
      </c>
      <c r="D653" s="18" t="s">
        <v>2370</v>
      </c>
      <c r="E653" s="19">
        <v>42663</v>
      </c>
      <c r="F653" s="19" t="s">
        <v>2235</v>
      </c>
      <c r="G653" s="20"/>
      <c r="H653" s="19"/>
      <c r="I653" s="19" t="s">
        <v>59</v>
      </c>
      <c r="J653" s="21" t="s">
        <v>44</v>
      </c>
      <c r="K653" s="21" t="s">
        <v>45</v>
      </c>
      <c r="L653" s="22" t="s">
        <v>565</v>
      </c>
      <c r="M653" s="22" t="s">
        <v>800</v>
      </c>
      <c r="N653" s="22" t="s">
        <v>95</v>
      </c>
      <c r="O653" s="23" t="s">
        <v>63</v>
      </c>
      <c r="P653" s="103" t="s">
        <v>670</v>
      </c>
      <c r="Q653" s="25">
        <v>38231900</v>
      </c>
      <c r="R653" s="27">
        <v>59.47</v>
      </c>
      <c r="S653" s="23" t="s">
        <v>51</v>
      </c>
      <c r="T653" s="23" t="s">
        <v>52</v>
      </c>
      <c r="U653" s="17">
        <v>3945</v>
      </c>
      <c r="V653" s="28">
        <f t="shared" si="62"/>
        <v>234609.15</v>
      </c>
      <c r="W653" s="17">
        <v>77.42</v>
      </c>
      <c r="X653" s="17">
        <v>2400</v>
      </c>
      <c r="Y653" s="17">
        <v>0</v>
      </c>
      <c r="Z653" s="29">
        <v>0</v>
      </c>
      <c r="AA653" s="17" t="s">
        <v>53</v>
      </c>
      <c r="AB653" s="30">
        <f>V653-W653-X653-Y653</f>
        <v>232131.72999999998</v>
      </c>
      <c r="AC653" s="117">
        <v>65.8</v>
      </c>
      <c r="AD653" s="17"/>
      <c r="AE653" s="17"/>
      <c r="AF653" s="21"/>
      <c r="AG653" s="17"/>
      <c r="AH653" s="21"/>
      <c r="AI653" s="33"/>
      <c r="AJ653" s="34"/>
      <c r="AK653" s="35"/>
      <c r="AL653" s="24" t="s">
        <v>1302</v>
      </c>
    </row>
    <row r="654" spans="1:38" s="16" customFormat="1" ht="25.5" x14ac:dyDescent="0.25">
      <c r="A654" s="17">
        <v>646</v>
      </c>
      <c r="B654" s="17" t="s">
        <v>38</v>
      </c>
      <c r="C654" s="17" t="s">
        <v>39</v>
      </c>
      <c r="D654" s="18" t="s">
        <v>2371</v>
      </c>
      <c r="E654" s="19">
        <v>42663</v>
      </c>
      <c r="F654" s="19" t="s">
        <v>2235</v>
      </c>
      <c r="G654" s="20" t="s">
        <v>2355</v>
      </c>
      <c r="H654" s="19">
        <v>42669</v>
      </c>
      <c r="I654" s="19" t="s">
        <v>59</v>
      </c>
      <c r="J654" s="21" t="s">
        <v>44</v>
      </c>
      <c r="K654" s="21" t="s">
        <v>45</v>
      </c>
      <c r="L654" s="22" t="s">
        <v>177</v>
      </c>
      <c r="M654" s="22" t="s">
        <v>178</v>
      </c>
      <c r="N654" s="22" t="s">
        <v>88</v>
      </c>
      <c r="O654" s="23" t="s">
        <v>49</v>
      </c>
      <c r="P654" s="103" t="s">
        <v>587</v>
      </c>
      <c r="Q654" s="25">
        <v>29051700</v>
      </c>
      <c r="R654" s="27">
        <v>32</v>
      </c>
      <c r="S654" s="23" t="s">
        <v>51</v>
      </c>
      <c r="T654" s="23" t="s">
        <v>179</v>
      </c>
      <c r="U654" s="17">
        <v>100170</v>
      </c>
      <c r="V654" s="28">
        <f t="shared" si="62"/>
        <v>3205440</v>
      </c>
      <c r="W654" s="17">
        <v>0</v>
      </c>
      <c r="X654" s="17">
        <v>13160</v>
      </c>
      <c r="Y654" s="17">
        <v>0</v>
      </c>
      <c r="Z654" s="106">
        <v>86400</v>
      </c>
      <c r="AA654" s="17" t="s">
        <v>53</v>
      </c>
      <c r="AB654" s="44"/>
      <c r="AC654" s="117">
        <v>65.8</v>
      </c>
      <c r="AD654" s="17"/>
      <c r="AE654" s="126">
        <v>1753487</v>
      </c>
      <c r="AF654" s="104" t="s">
        <v>2366</v>
      </c>
      <c r="AG654" s="24" t="s">
        <v>2372</v>
      </c>
      <c r="AH654" s="21" t="s">
        <v>2373</v>
      </c>
      <c r="AI654" s="33" t="s">
        <v>2357</v>
      </c>
      <c r="AJ654" s="34">
        <v>3205440</v>
      </c>
      <c r="AK654" s="35">
        <v>42697</v>
      </c>
      <c r="AL654" s="24" t="s">
        <v>56</v>
      </c>
    </row>
    <row r="655" spans="1:38" s="16" customFormat="1" ht="25.5" x14ac:dyDescent="0.25">
      <c r="A655" s="17">
        <v>647</v>
      </c>
      <c r="B655" s="17" t="s">
        <v>38</v>
      </c>
      <c r="C655" s="17" t="s">
        <v>39</v>
      </c>
      <c r="D655" s="18" t="s">
        <v>2374</v>
      </c>
      <c r="E655" s="19">
        <v>42663</v>
      </c>
      <c r="F655" s="19" t="s">
        <v>2235</v>
      </c>
      <c r="G655" s="20">
        <v>9103750541</v>
      </c>
      <c r="H655" s="19">
        <v>42669</v>
      </c>
      <c r="I655" s="19" t="s">
        <v>59</v>
      </c>
      <c r="J655" s="21" t="s">
        <v>44</v>
      </c>
      <c r="K655" s="21" t="s">
        <v>45</v>
      </c>
      <c r="L655" s="22" t="s">
        <v>2375</v>
      </c>
      <c r="M655" s="22" t="s">
        <v>515</v>
      </c>
      <c r="N655" s="22" t="s">
        <v>130</v>
      </c>
      <c r="O655" s="23" t="s">
        <v>63</v>
      </c>
      <c r="P655" s="103" t="s">
        <v>587</v>
      </c>
      <c r="Q655" s="25">
        <v>29051700</v>
      </c>
      <c r="R655" s="27">
        <v>12</v>
      </c>
      <c r="S655" s="23" t="s">
        <v>51</v>
      </c>
      <c r="T655" s="23" t="s">
        <v>52</v>
      </c>
      <c r="U655" s="17">
        <v>1445</v>
      </c>
      <c r="V655" s="28">
        <f t="shared" si="62"/>
        <v>17340</v>
      </c>
      <c r="W655" s="17">
        <v>5.72</v>
      </c>
      <c r="X655" s="17">
        <v>750</v>
      </c>
      <c r="Y655" s="17">
        <v>0</v>
      </c>
      <c r="Z655" s="29">
        <v>420</v>
      </c>
      <c r="AA655" s="17" t="s">
        <v>53</v>
      </c>
      <c r="AB655" s="44"/>
      <c r="AC655" s="117">
        <v>65.8</v>
      </c>
      <c r="AD655" s="17"/>
      <c r="AE655" s="17">
        <v>1757821</v>
      </c>
      <c r="AF655" s="21">
        <v>42663</v>
      </c>
      <c r="AG655" s="17" t="s">
        <v>2902</v>
      </c>
      <c r="AH655" s="21" t="str">
        <f>VLOOKUP(AE655,'[2]updated master EPCG'!$AD$3032:$AO$3978,10,0)</f>
        <v>18.02.2017</v>
      </c>
      <c r="AI655" s="33"/>
      <c r="AJ655" s="34"/>
      <c r="AK655" s="35"/>
      <c r="AL655" s="24" t="s">
        <v>211</v>
      </c>
    </row>
    <row r="656" spans="1:38" s="16" customFormat="1" ht="25.5" x14ac:dyDescent="0.25">
      <c r="A656" s="17">
        <v>648</v>
      </c>
      <c r="B656" s="17" t="s">
        <v>38</v>
      </c>
      <c r="C656" s="17" t="s">
        <v>39</v>
      </c>
      <c r="D656" s="18" t="s">
        <v>2376</v>
      </c>
      <c r="E656" s="19">
        <v>42663</v>
      </c>
      <c r="F656" s="19" t="s">
        <v>2235</v>
      </c>
      <c r="G656" s="20" t="s">
        <v>2377</v>
      </c>
      <c r="H656" s="19">
        <v>42667</v>
      </c>
      <c r="I656" s="19" t="s">
        <v>59</v>
      </c>
      <c r="J656" s="21" t="s">
        <v>44</v>
      </c>
      <c r="K656" s="21" t="s">
        <v>45</v>
      </c>
      <c r="L656" s="22" t="s">
        <v>565</v>
      </c>
      <c r="M656" s="22" t="s">
        <v>800</v>
      </c>
      <c r="N656" s="22" t="s">
        <v>95</v>
      </c>
      <c r="O656" s="23" t="s">
        <v>63</v>
      </c>
      <c r="P656" s="103" t="s">
        <v>670</v>
      </c>
      <c r="Q656" s="25">
        <v>38231900</v>
      </c>
      <c r="R656" s="27">
        <v>39.68</v>
      </c>
      <c r="S656" s="23" t="s">
        <v>51</v>
      </c>
      <c r="T656" s="23" t="s">
        <v>52</v>
      </c>
      <c r="U656" s="17">
        <v>3945</v>
      </c>
      <c r="V656" s="28">
        <f t="shared" si="62"/>
        <v>156537.60000000001</v>
      </c>
      <c r="W656" s="17">
        <v>51.66</v>
      </c>
      <c r="X656" s="17">
        <v>1600</v>
      </c>
      <c r="Y656" s="17">
        <v>0</v>
      </c>
      <c r="Z656" s="29">
        <v>0</v>
      </c>
      <c r="AA656" s="17" t="s">
        <v>53</v>
      </c>
      <c r="AB656" s="30">
        <f>V656-W656-X656-Y656</f>
        <v>154885.94</v>
      </c>
      <c r="AC656" s="117">
        <v>65.8</v>
      </c>
      <c r="AD656" s="17"/>
      <c r="AE656" s="17">
        <v>1759034</v>
      </c>
      <c r="AF656" s="21">
        <v>42663</v>
      </c>
      <c r="AG656" s="17" t="s">
        <v>2923</v>
      </c>
      <c r="AH656" s="21">
        <f>VLOOKUP(AE656,'[2]updated master EPCG'!$AD$3032:$AO$3978,10,0)</f>
        <v>42800</v>
      </c>
      <c r="AI656" s="33"/>
      <c r="AJ656" s="34"/>
      <c r="AK656" s="35"/>
      <c r="AL656" s="24" t="s">
        <v>211</v>
      </c>
    </row>
    <row r="657" spans="1:38" s="16" customFormat="1" ht="51" x14ac:dyDescent="0.25">
      <c r="A657" s="17">
        <v>649</v>
      </c>
      <c r="B657" s="17" t="s">
        <v>38</v>
      </c>
      <c r="C657" s="17" t="s">
        <v>39</v>
      </c>
      <c r="D657" s="18" t="s">
        <v>2378</v>
      </c>
      <c r="E657" s="19" t="s">
        <v>1332</v>
      </c>
      <c r="F657" s="19" t="s">
        <v>2235</v>
      </c>
      <c r="G657" s="19" t="s">
        <v>1332</v>
      </c>
      <c r="H657" s="19"/>
      <c r="I657" s="19" t="s">
        <v>59</v>
      </c>
      <c r="J657" s="21" t="s">
        <v>44</v>
      </c>
      <c r="K657" s="21" t="s">
        <v>446</v>
      </c>
      <c r="L657" s="22" t="s">
        <v>607</v>
      </c>
      <c r="M657" s="22" t="s">
        <v>515</v>
      </c>
      <c r="N657" s="22" t="s">
        <v>2336</v>
      </c>
      <c r="O657" s="23" t="s">
        <v>63</v>
      </c>
      <c r="P657" s="103" t="s">
        <v>2379</v>
      </c>
      <c r="Q657" s="25" t="s">
        <v>1273</v>
      </c>
      <c r="R657" s="27">
        <v>0.47499999999999998</v>
      </c>
      <c r="S657" s="23" t="s">
        <v>51</v>
      </c>
      <c r="T657" s="23" t="s">
        <v>52</v>
      </c>
      <c r="U657" s="17">
        <v>0</v>
      </c>
      <c r="V657" s="28">
        <f>(0.175*1560+0.3*2000)</f>
        <v>873</v>
      </c>
      <c r="W657" s="17">
        <v>0.28999999999999998</v>
      </c>
      <c r="X657" s="17">
        <v>75</v>
      </c>
      <c r="Y657" s="17">
        <v>0</v>
      </c>
      <c r="Z657" s="29">
        <v>0</v>
      </c>
      <c r="AA657" s="17" t="s">
        <v>53</v>
      </c>
      <c r="AB657" s="44"/>
      <c r="AC657" s="31"/>
      <c r="AD657" s="17"/>
      <c r="AE657" s="17"/>
      <c r="AF657" s="21"/>
      <c r="AG657" s="17"/>
      <c r="AH657" s="21"/>
      <c r="AI657" s="33"/>
      <c r="AJ657" s="34"/>
      <c r="AK657" s="35"/>
      <c r="AL657" s="24" t="s">
        <v>1302</v>
      </c>
    </row>
    <row r="658" spans="1:38" s="16" customFormat="1" ht="63" customHeight="1" x14ac:dyDescent="0.25">
      <c r="A658" s="17">
        <v>650</v>
      </c>
      <c r="B658" s="17" t="s">
        <v>38</v>
      </c>
      <c r="C658" s="17" t="s">
        <v>39</v>
      </c>
      <c r="D658" s="18" t="s">
        <v>2380</v>
      </c>
      <c r="E658" s="19">
        <v>42664</v>
      </c>
      <c r="F658" s="67" t="s">
        <v>2235</v>
      </c>
      <c r="G658" s="20">
        <v>9103750554</v>
      </c>
      <c r="H658" s="140"/>
      <c r="I658" s="19" t="s">
        <v>59</v>
      </c>
      <c r="J658" s="21" t="s">
        <v>44</v>
      </c>
      <c r="K658" s="21" t="s">
        <v>45</v>
      </c>
      <c r="L658" s="67" t="s">
        <v>607</v>
      </c>
      <c r="M658" s="139" t="s">
        <v>515</v>
      </c>
      <c r="N658" s="139" t="s">
        <v>2336</v>
      </c>
      <c r="O658" s="67" t="s">
        <v>63</v>
      </c>
      <c r="P658" s="141" t="s">
        <v>2381</v>
      </c>
      <c r="Q658" s="67" t="s">
        <v>1273</v>
      </c>
      <c r="R658" s="67">
        <v>0.47499999999999998</v>
      </c>
      <c r="S658" s="67" t="s">
        <v>51</v>
      </c>
      <c r="T658" s="67" t="s">
        <v>52</v>
      </c>
      <c r="U658" s="67">
        <v>0</v>
      </c>
      <c r="V658" s="67">
        <f>(0.175*1560+0.3*2000)</f>
        <v>873</v>
      </c>
      <c r="W658" s="67">
        <v>0.28999999999999998</v>
      </c>
      <c r="X658" s="17">
        <v>75</v>
      </c>
      <c r="Y658" s="67">
        <v>0</v>
      </c>
      <c r="Z658" s="67">
        <v>0</v>
      </c>
      <c r="AA658" s="67" t="s">
        <v>53</v>
      </c>
      <c r="AB658" s="44"/>
      <c r="AC658" s="117">
        <v>65.900000000000006</v>
      </c>
      <c r="AD658" s="17"/>
      <c r="AE658" s="126">
        <v>1781826</v>
      </c>
      <c r="AF658" s="104" t="s">
        <v>2382</v>
      </c>
      <c r="AG658" s="17" t="s">
        <v>2905</v>
      </c>
      <c r="AH658" s="21" t="str">
        <f>VLOOKUP(AE658,'[2]updated master EPCG'!$AD$3032:$AO$3978,10,0)</f>
        <v>18.02.2017</v>
      </c>
      <c r="AI658" s="110" t="s">
        <v>2383</v>
      </c>
      <c r="AJ658" s="34">
        <v>840</v>
      </c>
      <c r="AK658" s="35">
        <v>42717</v>
      </c>
      <c r="AL658" s="24" t="s">
        <v>2035</v>
      </c>
    </row>
    <row r="659" spans="1:38" s="16" customFormat="1" ht="33" customHeight="1" x14ac:dyDescent="0.25">
      <c r="A659" s="17">
        <v>651</v>
      </c>
      <c r="B659" s="17" t="s">
        <v>38</v>
      </c>
      <c r="C659" s="17" t="s">
        <v>39</v>
      </c>
      <c r="D659" s="18" t="s">
        <v>2384</v>
      </c>
      <c r="E659" s="21">
        <v>42664</v>
      </c>
      <c r="F659" s="21" t="s">
        <v>2235</v>
      </c>
      <c r="G659" s="20">
        <v>9103750553</v>
      </c>
      <c r="H659" s="35">
        <v>42669</v>
      </c>
      <c r="I659" s="19" t="s">
        <v>59</v>
      </c>
      <c r="J659" s="21" t="s">
        <v>44</v>
      </c>
      <c r="K659" s="21" t="s">
        <v>45</v>
      </c>
      <c r="L659" s="24" t="s">
        <v>621</v>
      </c>
      <c r="M659" s="24" t="s">
        <v>622</v>
      </c>
      <c r="N659" s="24" t="s">
        <v>137</v>
      </c>
      <c r="O659" s="17" t="s">
        <v>49</v>
      </c>
      <c r="P659" s="103" t="s">
        <v>1033</v>
      </c>
      <c r="Q659" s="26">
        <v>29051700</v>
      </c>
      <c r="R659" s="27">
        <v>0.75</v>
      </c>
      <c r="S659" s="17" t="s">
        <v>51</v>
      </c>
      <c r="T659" s="17" t="s">
        <v>52</v>
      </c>
      <c r="U659" s="17">
        <v>1680</v>
      </c>
      <c r="V659" s="28">
        <f t="shared" si="62"/>
        <v>1260</v>
      </c>
      <c r="W659" s="17">
        <v>0</v>
      </c>
      <c r="X659" s="17">
        <v>100</v>
      </c>
      <c r="Y659" s="17">
        <v>0</v>
      </c>
      <c r="Z659" s="29">
        <v>0</v>
      </c>
      <c r="AA659" s="17" t="s">
        <v>53</v>
      </c>
      <c r="AB659" s="44"/>
      <c r="AC659" s="117">
        <v>65.900000000000006</v>
      </c>
      <c r="AD659" s="17"/>
      <c r="AE659" s="17">
        <v>1781870</v>
      </c>
      <c r="AF659" s="21">
        <v>42664</v>
      </c>
      <c r="AG659" s="17" t="s">
        <v>2913</v>
      </c>
      <c r="AH659" s="21">
        <f>VLOOKUP(AE659,'[2]updated master EPCG'!$AD$3032:$AO$3978,10,0)</f>
        <v>42800</v>
      </c>
      <c r="AI659" s="33"/>
      <c r="AJ659" s="34"/>
      <c r="AK659" s="35"/>
      <c r="AL659" s="24" t="s">
        <v>1302</v>
      </c>
    </row>
    <row r="660" spans="1:38" s="16" customFormat="1" ht="63.75" x14ac:dyDescent="0.25">
      <c r="A660" s="17">
        <v>652</v>
      </c>
      <c r="B660" s="17" t="s">
        <v>38</v>
      </c>
      <c r="C660" s="17" t="s">
        <v>39</v>
      </c>
      <c r="D660" s="18" t="s">
        <v>2385</v>
      </c>
      <c r="E660" s="19">
        <v>42664</v>
      </c>
      <c r="F660" s="19" t="s">
        <v>2235</v>
      </c>
      <c r="G660" s="20">
        <v>9103750547</v>
      </c>
      <c r="H660" s="94"/>
      <c r="I660" s="19" t="s">
        <v>59</v>
      </c>
      <c r="J660" s="21" t="s">
        <v>44</v>
      </c>
      <c r="K660" s="21" t="s">
        <v>45</v>
      </c>
      <c r="L660" s="22" t="s">
        <v>1835</v>
      </c>
      <c r="M660" s="22" t="s">
        <v>47</v>
      </c>
      <c r="N660" s="22" t="s">
        <v>130</v>
      </c>
      <c r="O660" s="23" t="s">
        <v>49</v>
      </c>
      <c r="P660" s="103" t="s">
        <v>2386</v>
      </c>
      <c r="Q660" s="25" t="s">
        <v>405</v>
      </c>
      <c r="R660" s="27">
        <v>15.05</v>
      </c>
      <c r="S660" s="23" t="s">
        <v>51</v>
      </c>
      <c r="T660" s="23" t="s">
        <v>52</v>
      </c>
      <c r="U660" s="17">
        <v>0</v>
      </c>
      <c r="V660" s="28">
        <f>(10*1438+2.5*1538+2.55*2528)</f>
        <v>24671.4</v>
      </c>
      <c r="W660" s="17">
        <v>0</v>
      </c>
      <c r="X660" s="17">
        <v>1500</v>
      </c>
      <c r="Y660" s="17">
        <v>0</v>
      </c>
      <c r="Z660" s="29">
        <v>0</v>
      </c>
      <c r="AA660" s="17" t="s">
        <v>53</v>
      </c>
      <c r="AB660" s="44"/>
      <c r="AC660" s="117">
        <v>65.900000000000006</v>
      </c>
      <c r="AD660" s="17"/>
      <c r="AE660" s="125">
        <v>1790244</v>
      </c>
      <c r="AF660" s="104" t="s">
        <v>2382</v>
      </c>
      <c r="AG660" s="17"/>
      <c r="AH660" s="21"/>
      <c r="AI660" s="33"/>
      <c r="AJ660" s="34"/>
      <c r="AK660" s="35"/>
      <c r="AL660" s="24" t="s">
        <v>1302</v>
      </c>
    </row>
    <row r="661" spans="1:38" s="16" customFormat="1" ht="25.5" x14ac:dyDescent="0.25">
      <c r="A661" s="17">
        <v>653</v>
      </c>
      <c r="B661" s="17" t="s">
        <v>38</v>
      </c>
      <c r="C661" s="17" t="s">
        <v>39</v>
      </c>
      <c r="D661" s="18" t="s">
        <v>2387</v>
      </c>
      <c r="E661" s="19">
        <v>42664</v>
      </c>
      <c r="F661" s="19" t="s">
        <v>2235</v>
      </c>
      <c r="G661" s="20">
        <v>9103750550</v>
      </c>
      <c r="H661" s="94"/>
      <c r="I661" s="19" t="s">
        <v>59</v>
      </c>
      <c r="J661" s="21" t="s">
        <v>44</v>
      </c>
      <c r="K661" s="21" t="s">
        <v>45</v>
      </c>
      <c r="L661" s="22" t="s">
        <v>1418</v>
      </c>
      <c r="M661" s="22" t="s">
        <v>2388</v>
      </c>
      <c r="N661" s="22" t="s">
        <v>2336</v>
      </c>
      <c r="O661" s="23" t="s">
        <v>49</v>
      </c>
      <c r="P661" s="103" t="s">
        <v>587</v>
      </c>
      <c r="Q661" s="25">
        <v>29051700</v>
      </c>
      <c r="R661" s="27">
        <v>26</v>
      </c>
      <c r="S661" s="23" t="s">
        <v>51</v>
      </c>
      <c r="T661" s="23" t="s">
        <v>52</v>
      </c>
      <c r="U661" s="17">
        <v>1442.5</v>
      </c>
      <c r="V661" s="28">
        <f t="shared" si="62"/>
        <v>37505</v>
      </c>
      <c r="W661" s="17">
        <v>0</v>
      </c>
      <c r="X661" s="17">
        <v>950</v>
      </c>
      <c r="Y661" s="17">
        <v>0</v>
      </c>
      <c r="Z661" s="29">
        <v>0</v>
      </c>
      <c r="AA661" s="17" t="s">
        <v>53</v>
      </c>
      <c r="AB661" s="44"/>
      <c r="AC661" s="117">
        <v>65.900000000000006</v>
      </c>
      <c r="AD661" s="17"/>
      <c r="AE661" s="125">
        <v>1790232</v>
      </c>
      <c r="AF661" s="104" t="s">
        <v>2382</v>
      </c>
      <c r="AG661" s="17" t="s">
        <v>2917</v>
      </c>
      <c r="AH661" s="21">
        <f>VLOOKUP(AE661,'[2]updated master EPCG'!$AD$3032:$AO$3978,10,0)</f>
        <v>42800</v>
      </c>
      <c r="AI661" s="33"/>
      <c r="AJ661" s="34"/>
      <c r="AK661" s="35"/>
      <c r="AL661" s="24" t="s">
        <v>211</v>
      </c>
    </row>
    <row r="662" spans="1:38" s="16" customFormat="1" ht="25.5" x14ac:dyDescent="0.25">
      <c r="A662" s="17">
        <v>654</v>
      </c>
      <c r="B662" s="17" t="s">
        <v>38</v>
      </c>
      <c r="C662" s="17" t="s">
        <v>39</v>
      </c>
      <c r="D662" s="18" t="s">
        <v>2389</v>
      </c>
      <c r="E662" s="19">
        <v>42664</v>
      </c>
      <c r="F662" s="16" t="s">
        <v>2235</v>
      </c>
      <c r="G662" s="20" t="s">
        <v>2377</v>
      </c>
      <c r="H662" s="94">
        <v>42667</v>
      </c>
      <c r="I662" s="19" t="s">
        <v>59</v>
      </c>
      <c r="J662" s="21" t="s">
        <v>44</v>
      </c>
      <c r="K662" s="21" t="s">
        <v>45</v>
      </c>
      <c r="L662" s="22" t="s">
        <v>565</v>
      </c>
      <c r="M662" s="22" t="s">
        <v>800</v>
      </c>
      <c r="N662" s="22" t="s">
        <v>95</v>
      </c>
      <c r="O662" s="23" t="s">
        <v>63</v>
      </c>
      <c r="P662" s="103" t="s">
        <v>670</v>
      </c>
      <c r="Q662" s="25">
        <v>38231900</v>
      </c>
      <c r="R662" s="27">
        <v>39.64</v>
      </c>
      <c r="S662" s="23" t="s">
        <v>51</v>
      </c>
      <c r="T662" s="23" t="s">
        <v>52</v>
      </c>
      <c r="U662" s="17">
        <v>3945</v>
      </c>
      <c r="V662" s="28">
        <f t="shared" si="62"/>
        <v>156379.79999999999</v>
      </c>
      <c r="W662" s="17">
        <v>51.61</v>
      </c>
      <c r="X662" s="17">
        <v>1600</v>
      </c>
      <c r="Y662" s="17">
        <v>0</v>
      </c>
      <c r="Z662" s="29">
        <v>0</v>
      </c>
      <c r="AA662" s="17" t="s">
        <v>53</v>
      </c>
      <c r="AB662" s="30">
        <f>V662-W662-X662-Y662</f>
        <v>154728.19</v>
      </c>
      <c r="AC662" s="117">
        <v>65.900000000000006</v>
      </c>
      <c r="AD662" s="17"/>
      <c r="AE662" s="17">
        <v>1790239</v>
      </c>
      <c r="AF662" s="21">
        <v>42664</v>
      </c>
      <c r="AG662" s="17" t="s">
        <v>2924</v>
      </c>
      <c r="AH662" s="21">
        <f>VLOOKUP(AE662,'[2]updated master EPCG'!$AD$3032:$AO$3978,10,0)</f>
        <v>42800</v>
      </c>
      <c r="AI662" s="33"/>
      <c r="AJ662" s="34"/>
      <c r="AK662" s="35"/>
      <c r="AL662" s="24" t="s">
        <v>1302</v>
      </c>
    </row>
    <row r="663" spans="1:38" s="16" customFormat="1" ht="15" customHeight="1" x14ac:dyDescent="0.25">
      <c r="A663" s="17">
        <v>655</v>
      </c>
      <c r="B663" s="17" t="s">
        <v>38</v>
      </c>
      <c r="C663" s="17" t="s">
        <v>39</v>
      </c>
      <c r="D663" s="18" t="s">
        <v>2390</v>
      </c>
      <c r="E663" s="19" t="s">
        <v>147</v>
      </c>
      <c r="F663" s="19" t="s">
        <v>2235</v>
      </c>
      <c r="G663" s="20" t="s">
        <v>147</v>
      </c>
      <c r="H663" s="94"/>
      <c r="I663" s="19" t="s">
        <v>59</v>
      </c>
      <c r="J663" s="21" t="s">
        <v>44</v>
      </c>
      <c r="K663" s="21" t="s">
        <v>446</v>
      </c>
      <c r="L663" s="22"/>
      <c r="M663" s="48" t="s">
        <v>447</v>
      </c>
      <c r="N663" s="22"/>
      <c r="O663" s="23"/>
      <c r="P663" s="24"/>
      <c r="Q663" s="25"/>
      <c r="R663" s="27"/>
      <c r="S663" s="23" t="s">
        <v>51</v>
      </c>
      <c r="T663" s="23" t="s">
        <v>52</v>
      </c>
      <c r="U663" s="17"/>
      <c r="V663" s="28">
        <f t="shared" si="62"/>
        <v>0</v>
      </c>
      <c r="W663" s="17"/>
      <c r="X663" s="17"/>
      <c r="Y663" s="17"/>
      <c r="Z663" s="29"/>
      <c r="AA663" s="17" t="s">
        <v>53</v>
      </c>
      <c r="AB663" s="44"/>
      <c r="AC663" s="31"/>
      <c r="AD663" s="17"/>
      <c r="AE663" s="17" t="s">
        <v>147</v>
      </c>
      <c r="AF663" s="21"/>
      <c r="AG663" s="21" t="s">
        <v>147</v>
      </c>
      <c r="AH663" s="21"/>
      <c r="AI663" s="33"/>
      <c r="AJ663" s="34"/>
      <c r="AK663" s="35"/>
      <c r="AL663" s="18" t="s">
        <v>147</v>
      </c>
    </row>
    <row r="664" spans="1:38" s="16" customFormat="1" ht="15" customHeight="1" x14ac:dyDescent="0.25">
      <c r="A664" s="17">
        <v>656</v>
      </c>
      <c r="B664" s="17" t="s">
        <v>38</v>
      </c>
      <c r="C664" s="17" t="s">
        <v>39</v>
      </c>
      <c r="D664" s="18" t="s">
        <v>2391</v>
      </c>
      <c r="E664" s="19" t="s">
        <v>147</v>
      </c>
      <c r="F664" s="19" t="s">
        <v>2235</v>
      </c>
      <c r="G664" s="20" t="s">
        <v>147</v>
      </c>
      <c r="H664" s="94"/>
      <c r="I664" s="19" t="s">
        <v>59</v>
      </c>
      <c r="J664" s="21" t="s">
        <v>44</v>
      </c>
      <c r="K664" s="21" t="s">
        <v>446</v>
      </c>
      <c r="L664" s="22"/>
      <c r="M664" s="48" t="s">
        <v>447</v>
      </c>
      <c r="N664" s="22"/>
      <c r="O664" s="23"/>
      <c r="P664" s="24"/>
      <c r="Q664" s="25"/>
      <c r="R664" s="27"/>
      <c r="S664" s="23" t="s">
        <v>51</v>
      </c>
      <c r="T664" s="23" t="s">
        <v>52</v>
      </c>
      <c r="U664" s="17"/>
      <c r="V664" s="28">
        <f t="shared" si="62"/>
        <v>0</v>
      </c>
      <c r="W664" s="17"/>
      <c r="X664" s="17"/>
      <c r="Y664" s="17"/>
      <c r="Z664" s="29"/>
      <c r="AA664" s="17" t="s">
        <v>53</v>
      </c>
      <c r="AB664" s="44"/>
      <c r="AC664" s="31"/>
      <c r="AD664" s="17"/>
      <c r="AE664" s="17" t="s">
        <v>147</v>
      </c>
      <c r="AF664" s="21"/>
      <c r="AG664" s="21" t="s">
        <v>147</v>
      </c>
      <c r="AH664" s="21"/>
      <c r="AI664" s="33"/>
      <c r="AJ664" s="34"/>
      <c r="AK664" s="35"/>
      <c r="AL664" s="18" t="s">
        <v>147</v>
      </c>
    </row>
    <row r="665" spans="1:38" s="16" customFormat="1" ht="15" customHeight="1" x14ac:dyDescent="0.25">
      <c r="A665" s="17">
        <v>657</v>
      </c>
      <c r="B665" s="17" t="s">
        <v>38</v>
      </c>
      <c r="C665" s="17" t="s">
        <v>39</v>
      </c>
      <c r="D665" s="18" t="s">
        <v>2392</v>
      </c>
      <c r="E665" s="19" t="s">
        <v>147</v>
      </c>
      <c r="F665" s="19" t="s">
        <v>2235</v>
      </c>
      <c r="G665" s="20" t="s">
        <v>147</v>
      </c>
      <c r="H665" s="94"/>
      <c r="I665" s="19" t="s">
        <v>59</v>
      </c>
      <c r="J665" s="21" t="s">
        <v>44</v>
      </c>
      <c r="K665" s="21" t="s">
        <v>446</v>
      </c>
      <c r="L665" s="22"/>
      <c r="M665" s="48" t="s">
        <v>447</v>
      </c>
      <c r="N665" s="22"/>
      <c r="O665" s="23"/>
      <c r="P665" s="24"/>
      <c r="Q665" s="25"/>
      <c r="R665" s="27"/>
      <c r="S665" s="23" t="s">
        <v>51</v>
      </c>
      <c r="T665" s="23" t="s">
        <v>52</v>
      </c>
      <c r="U665" s="17"/>
      <c r="V665" s="28">
        <f t="shared" si="62"/>
        <v>0</v>
      </c>
      <c r="W665" s="17"/>
      <c r="X665" s="17"/>
      <c r="Y665" s="17"/>
      <c r="Z665" s="29"/>
      <c r="AA665" s="17" t="s">
        <v>53</v>
      </c>
      <c r="AB665" s="44"/>
      <c r="AC665" s="31"/>
      <c r="AD665" s="17"/>
      <c r="AE665" s="17" t="s">
        <v>147</v>
      </c>
      <c r="AF665" s="21"/>
      <c r="AG665" s="21" t="s">
        <v>147</v>
      </c>
      <c r="AH665" s="21"/>
      <c r="AI665" s="33"/>
      <c r="AJ665" s="34"/>
      <c r="AK665" s="35"/>
      <c r="AL665" s="18" t="s">
        <v>147</v>
      </c>
    </row>
    <row r="666" spans="1:38" s="16" customFormat="1" ht="25.5" x14ac:dyDescent="0.25">
      <c r="A666" s="17">
        <v>658</v>
      </c>
      <c r="B666" s="17" t="s">
        <v>38</v>
      </c>
      <c r="C666" s="17" t="s">
        <v>39</v>
      </c>
      <c r="D666" s="18" t="s">
        <v>2393</v>
      </c>
      <c r="E666" s="19">
        <v>42667</v>
      </c>
      <c r="F666" s="19" t="s">
        <v>2235</v>
      </c>
      <c r="G666" s="20">
        <v>9103750561</v>
      </c>
      <c r="H666" s="94"/>
      <c r="I666" s="19" t="s">
        <v>59</v>
      </c>
      <c r="J666" s="21" t="s">
        <v>44</v>
      </c>
      <c r="K666" s="21" t="s">
        <v>45</v>
      </c>
      <c r="L666" s="22" t="s">
        <v>2342</v>
      </c>
      <c r="M666" s="22" t="s">
        <v>2343</v>
      </c>
      <c r="N666" s="22" t="s">
        <v>2336</v>
      </c>
      <c r="O666" s="23" t="s">
        <v>49</v>
      </c>
      <c r="P666" s="103" t="s">
        <v>587</v>
      </c>
      <c r="Q666" s="25">
        <v>29051700</v>
      </c>
      <c r="R666" s="27">
        <v>24</v>
      </c>
      <c r="S666" s="23" t="s">
        <v>51</v>
      </c>
      <c r="T666" s="23" t="s">
        <v>52</v>
      </c>
      <c r="U666" s="17">
        <v>1400</v>
      </c>
      <c r="V666" s="28">
        <f t="shared" si="62"/>
        <v>33600</v>
      </c>
      <c r="W666" s="17">
        <v>0</v>
      </c>
      <c r="X666" s="17">
        <v>1734</v>
      </c>
      <c r="Y666" s="17">
        <v>0</v>
      </c>
      <c r="Z666" s="29">
        <v>0</v>
      </c>
      <c r="AA666" s="17" t="s">
        <v>53</v>
      </c>
      <c r="AB666" s="44"/>
      <c r="AC666" s="117">
        <v>65.900000000000006</v>
      </c>
      <c r="AD666" s="17"/>
      <c r="AE666" s="126">
        <v>1823747</v>
      </c>
      <c r="AF666" s="104" t="s">
        <v>2394</v>
      </c>
      <c r="AG666" s="17" t="s">
        <v>2915</v>
      </c>
      <c r="AH666" s="21">
        <f>VLOOKUP(AE666,'[2]updated master EPCG'!$AD$3032:$AO$3978,10,0)</f>
        <v>42800</v>
      </c>
      <c r="AI666" s="33"/>
      <c r="AJ666" s="34"/>
      <c r="AK666" s="35"/>
      <c r="AL666" s="24" t="s">
        <v>211</v>
      </c>
    </row>
    <row r="667" spans="1:38" s="16" customFormat="1" x14ac:dyDescent="0.25">
      <c r="A667" s="17">
        <v>659</v>
      </c>
      <c r="B667" s="17" t="s">
        <v>38</v>
      </c>
      <c r="C667" s="17" t="s">
        <v>39</v>
      </c>
      <c r="D667" s="18" t="s">
        <v>2395</v>
      </c>
      <c r="E667" s="19">
        <v>42667</v>
      </c>
      <c r="F667" s="19" t="s">
        <v>2235</v>
      </c>
      <c r="G667" s="20">
        <v>9106750012</v>
      </c>
      <c r="H667" s="94"/>
      <c r="I667" s="19" t="s">
        <v>59</v>
      </c>
      <c r="J667" s="21" t="s">
        <v>1566</v>
      </c>
      <c r="K667" s="21" t="s">
        <v>1567</v>
      </c>
      <c r="L667" s="22" t="s">
        <v>1816</v>
      </c>
      <c r="M667" s="22" t="s">
        <v>178</v>
      </c>
      <c r="N667" s="22" t="s">
        <v>2396</v>
      </c>
      <c r="O667" s="23" t="s">
        <v>71</v>
      </c>
      <c r="P667" s="103"/>
      <c r="Q667" s="25"/>
      <c r="R667" s="27"/>
      <c r="S667" s="23"/>
      <c r="T667" s="23"/>
      <c r="U667" s="17"/>
      <c r="V667" s="28"/>
      <c r="W667" s="17"/>
      <c r="X667" s="17"/>
      <c r="Y667" s="17"/>
      <c r="Z667" s="29"/>
      <c r="AA667" s="17"/>
      <c r="AB667" s="44"/>
      <c r="AC667" s="117">
        <v>65.900000000000006</v>
      </c>
      <c r="AD667" s="17"/>
      <c r="AE667" s="142">
        <v>1838189</v>
      </c>
      <c r="AF667" s="143">
        <v>42667</v>
      </c>
      <c r="AG667" s="17" t="s">
        <v>1353</v>
      </c>
      <c r="AH667" s="21"/>
      <c r="AI667" s="33"/>
      <c r="AJ667" s="34"/>
      <c r="AK667" s="35"/>
      <c r="AL667" s="24"/>
    </row>
    <row r="668" spans="1:38" s="16" customFormat="1" ht="25.5" x14ac:dyDescent="0.25">
      <c r="A668" s="17">
        <v>660</v>
      </c>
      <c r="B668" s="17" t="s">
        <v>38</v>
      </c>
      <c r="C668" s="17" t="s">
        <v>39</v>
      </c>
      <c r="D668" s="18" t="s">
        <v>2397</v>
      </c>
      <c r="E668" s="19">
        <v>42667</v>
      </c>
      <c r="F668" s="19" t="s">
        <v>2235</v>
      </c>
      <c r="G668" s="20">
        <v>9103750551</v>
      </c>
      <c r="H668" s="94"/>
      <c r="I668" s="19" t="s">
        <v>59</v>
      </c>
      <c r="J668" s="21" t="s">
        <v>44</v>
      </c>
      <c r="K668" s="21" t="s">
        <v>45</v>
      </c>
      <c r="L668" s="22" t="s">
        <v>2342</v>
      </c>
      <c r="M668" s="22" t="s">
        <v>2343</v>
      </c>
      <c r="N668" s="22" t="s">
        <v>2336</v>
      </c>
      <c r="O668" s="23" t="s">
        <v>49</v>
      </c>
      <c r="P668" s="103" t="s">
        <v>587</v>
      </c>
      <c r="Q668" s="25">
        <v>29051700</v>
      </c>
      <c r="R668" s="27">
        <v>48</v>
      </c>
      <c r="S668" s="23" t="s">
        <v>51</v>
      </c>
      <c r="T668" s="23" t="s">
        <v>52</v>
      </c>
      <c r="U668" s="17">
        <v>1400</v>
      </c>
      <c r="V668" s="28">
        <f t="shared" si="62"/>
        <v>67200</v>
      </c>
      <c r="W668" s="17">
        <v>0</v>
      </c>
      <c r="X668" s="17">
        <v>3468</v>
      </c>
      <c r="Y668" s="17">
        <v>0</v>
      </c>
      <c r="Z668" s="29">
        <v>0</v>
      </c>
      <c r="AA668" s="17" t="s">
        <v>53</v>
      </c>
      <c r="AB668" s="44"/>
      <c r="AC668" s="117">
        <v>65.900000000000006</v>
      </c>
      <c r="AD668" s="17"/>
      <c r="AE668" s="144">
        <v>1823692</v>
      </c>
      <c r="AF668" s="104" t="s">
        <v>2394</v>
      </c>
      <c r="AG668" s="17" t="s">
        <v>2903</v>
      </c>
      <c r="AH668" s="21" t="str">
        <f>VLOOKUP(AE668,'[2]updated master EPCG'!$AD$3032:$AO$3978,10,0)</f>
        <v>18.02.2017</v>
      </c>
      <c r="AI668" s="33"/>
      <c r="AJ668" s="34"/>
      <c r="AK668" s="35"/>
      <c r="AL668" s="24" t="s">
        <v>211</v>
      </c>
    </row>
    <row r="669" spans="1:38" s="16" customFormat="1" x14ac:dyDescent="0.25">
      <c r="A669" s="17">
        <v>661</v>
      </c>
      <c r="B669" s="17" t="s">
        <v>38</v>
      </c>
      <c r="C669" s="17" t="s">
        <v>39</v>
      </c>
      <c r="D669" s="18" t="s">
        <v>2398</v>
      </c>
      <c r="E669" s="19">
        <v>42667</v>
      </c>
      <c r="F669" s="19" t="s">
        <v>2235</v>
      </c>
      <c r="G669" s="20">
        <v>9103750552</v>
      </c>
      <c r="H669" s="94">
        <v>42671</v>
      </c>
      <c r="I669" s="19" t="s">
        <v>59</v>
      </c>
      <c r="J669" s="21" t="s">
        <v>44</v>
      </c>
      <c r="K669" s="21" t="s">
        <v>45</v>
      </c>
      <c r="L669" s="22" t="s">
        <v>514</v>
      </c>
      <c r="M669" s="22" t="s">
        <v>515</v>
      </c>
      <c r="N669" s="22" t="s">
        <v>130</v>
      </c>
      <c r="O669" s="23" t="s">
        <v>71</v>
      </c>
      <c r="P669" s="103" t="s">
        <v>516</v>
      </c>
      <c r="Q669" s="25">
        <v>38231190</v>
      </c>
      <c r="R669" s="27">
        <v>12</v>
      </c>
      <c r="S669" s="23" t="s">
        <v>51</v>
      </c>
      <c r="T669" s="23" t="s">
        <v>52</v>
      </c>
      <c r="U669" s="17">
        <v>850</v>
      </c>
      <c r="V669" s="28">
        <f t="shared" si="62"/>
        <v>10200</v>
      </c>
      <c r="W669" s="17">
        <v>0</v>
      </c>
      <c r="X669" s="17">
        <v>0</v>
      </c>
      <c r="Y669" s="17">
        <v>0</v>
      </c>
      <c r="Z669" s="29">
        <v>0</v>
      </c>
      <c r="AA669" s="17" t="s">
        <v>53</v>
      </c>
      <c r="AB669" s="44"/>
      <c r="AC669" s="117">
        <v>65.900000000000006</v>
      </c>
      <c r="AD669" s="17"/>
      <c r="AE669" s="17">
        <v>1826583</v>
      </c>
      <c r="AF669" s="21">
        <v>42667</v>
      </c>
      <c r="AG669" s="17" t="s">
        <v>2904</v>
      </c>
      <c r="AH669" s="21" t="str">
        <f>VLOOKUP(AE669,'[2]updated master EPCG'!$AD$3032:$AO$3978,10,0)</f>
        <v>18.02.2017</v>
      </c>
      <c r="AI669" s="33"/>
      <c r="AJ669" s="34"/>
      <c r="AK669" s="35"/>
      <c r="AL669" s="24" t="s">
        <v>1302</v>
      </c>
    </row>
    <row r="670" spans="1:38" s="16" customFormat="1" ht="25.5" x14ac:dyDescent="0.25">
      <c r="A670" s="17">
        <v>662</v>
      </c>
      <c r="B670" s="17" t="s">
        <v>38</v>
      </c>
      <c r="C670" s="17" t="s">
        <v>39</v>
      </c>
      <c r="D670" s="18" t="s">
        <v>2399</v>
      </c>
      <c r="E670" s="19">
        <v>42667</v>
      </c>
      <c r="F670" s="19" t="s">
        <v>2235</v>
      </c>
      <c r="G670" s="20">
        <v>9103750555</v>
      </c>
      <c r="H670" s="94"/>
      <c r="I670" s="19" t="s">
        <v>59</v>
      </c>
      <c r="J670" s="21" t="s">
        <v>44</v>
      </c>
      <c r="K670" s="21" t="s">
        <v>45</v>
      </c>
      <c r="L670" s="22" t="s">
        <v>482</v>
      </c>
      <c r="M670" s="22" t="s">
        <v>669</v>
      </c>
      <c r="N670" s="22" t="s">
        <v>95</v>
      </c>
      <c r="O670" s="23" t="s">
        <v>63</v>
      </c>
      <c r="P670" s="103" t="s">
        <v>587</v>
      </c>
      <c r="Q670" s="25">
        <v>29051700</v>
      </c>
      <c r="R670" s="27">
        <v>19.309999999999999</v>
      </c>
      <c r="S670" s="23" t="s">
        <v>51</v>
      </c>
      <c r="T670" s="23" t="s">
        <v>52</v>
      </c>
      <c r="U670" s="17">
        <v>1355</v>
      </c>
      <c r="V670" s="28">
        <f t="shared" si="62"/>
        <v>26165.05</v>
      </c>
      <c r="W670" s="17">
        <v>8.6300000000000008</v>
      </c>
      <c r="X670" s="17">
        <v>1450</v>
      </c>
      <c r="Y670" s="17">
        <v>0</v>
      </c>
      <c r="Z670" s="29">
        <v>0</v>
      </c>
      <c r="AA670" s="17" t="s">
        <v>53</v>
      </c>
      <c r="AB670" s="44"/>
      <c r="AC670" s="117">
        <v>65.900000000000006</v>
      </c>
      <c r="AD670" s="17"/>
      <c r="AE670" s="125">
        <v>1832007</v>
      </c>
      <c r="AF670" s="104" t="s">
        <v>2394</v>
      </c>
      <c r="AG670" s="17" t="s">
        <v>2906</v>
      </c>
      <c r="AH670" s="21" t="str">
        <f>VLOOKUP(AE670,'[2]updated master EPCG'!$AD$3032:$AO$3978,10,0)</f>
        <v>18.02.2017</v>
      </c>
      <c r="AI670" s="33"/>
      <c r="AJ670" s="34"/>
      <c r="AK670" s="35"/>
      <c r="AL670" s="24" t="s">
        <v>2035</v>
      </c>
    </row>
    <row r="671" spans="1:38" s="16" customFormat="1" ht="51" x14ac:dyDescent="0.25">
      <c r="A671" s="17">
        <v>663</v>
      </c>
      <c r="B671" s="17" t="s">
        <v>38</v>
      </c>
      <c r="C671" s="17" t="s">
        <v>39</v>
      </c>
      <c r="D671" s="18" t="s">
        <v>2400</v>
      </c>
      <c r="E671" s="19">
        <v>42667</v>
      </c>
      <c r="F671" s="19" t="s">
        <v>2235</v>
      </c>
      <c r="G671" s="20">
        <v>9103750557</v>
      </c>
      <c r="H671" s="94"/>
      <c r="I671" s="19" t="s">
        <v>59</v>
      </c>
      <c r="J671" s="21" t="s">
        <v>44</v>
      </c>
      <c r="K671" s="21" t="s">
        <v>45</v>
      </c>
      <c r="L671" s="22" t="s">
        <v>190</v>
      </c>
      <c r="M671" s="22" t="s">
        <v>889</v>
      </c>
      <c r="N671" s="22" t="s">
        <v>2336</v>
      </c>
      <c r="O671" s="23" t="s">
        <v>49</v>
      </c>
      <c r="P671" s="103" t="s">
        <v>2401</v>
      </c>
      <c r="Q671" s="25" t="s">
        <v>2402</v>
      </c>
      <c r="R671" s="27">
        <v>24</v>
      </c>
      <c r="S671" s="23" t="s">
        <v>51</v>
      </c>
      <c r="T671" s="23" t="s">
        <v>52</v>
      </c>
      <c r="U671" s="17">
        <v>0</v>
      </c>
      <c r="V671" s="28">
        <f>(12*1520+12*2020)</f>
        <v>42480</v>
      </c>
      <c r="W671" s="17">
        <v>0</v>
      </c>
      <c r="X671" s="17">
        <v>1734</v>
      </c>
      <c r="Y671" s="17">
        <v>0</v>
      </c>
      <c r="Z671" s="29">
        <v>0</v>
      </c>
      <c r="AA671" s="17" t="s">
        <v>53</v>
      </c>
      <c r="AB671" s="44"/>
      <c r="AC671" s="117">
        <v>65.900000000000006</v>
      </c>
      <c r="AD671" s="17"/>
      <c r="AE671" s="125">
        <v>1832009</v>
      </c>
      <c r="AF671" s="104" t="s">
        <v>2394</v>
      </c>
      <c r="AG671" s="17" t="s">
        <v>2908</v>
      </c>
      <c r="AH671" s="21" t="str">
        <f>VLOOKUP(AE671,'[2]updated master EPCG'!$AD$3032:$AO$3978,10,0)</f>
        <v>18.02.2017</v>
      </c>
      <c r="AI671" s="33"/>
      <c r="AJ671" s="34"/>
      <c r="AK671" s="35"/>
      <c r="AL671" s="24" t="s">
        <v>2035</v>
      </c>
    </row>
    <row r="672" spans="1:38" s="16" customFormat="1" ht="25.5" x14ac:dyDescent="0.25">
      <c r="A672" s="17">
        <v>664</v>
      </c>
      <c r="B672" s="17" t="s">
        <v>38</v>
      </c>
      <c r="C672" s="17" t="s">
        <v>39</v>
      </c>
      <c r="D672" s="18" t="s">
        <v>2403</v>
      </c>
      <c r="E672" s="19">
        <v>42667</v>
      </c>
      <c r="F672" s="19" t="s">
        <v>2235</v>
      </c>
      <c r="G672" s="20">
        <v>9103750564</v>
      </c>
      <c r="H672" s="94">
        <v>42674</v>
      </c>
      <c r="I672" s="19" t="s">
        <v>59</v>
      </c>
      <c r="J672" s="21" t="s">
        <v>44</v>
      </c>
      <c r="K672" s="21" t="s">
        <v>45</v>
      </c>
      <c r="L672" s="22" t="s">
        <v>1062</v>
      </c>
      <c r="M672" s="22" t="s">
        <v>178</v>
      </c>
      <c r="N672" s="22" t="s">
        <v>88</v>
      </c>
      <c r="O672" s="23" t="s">
        <v>49</v>
      </c>
      <c r="P672" s="103" t="s">
        <v>1080</v>
      </c>
      <c r="Q672" s="16">
        <v>38237090</v>
      </c>
      <c r="R672" s="25">
        <v>112.96</v>
      </c>
      <c r="S672" s="23" t="s">
        <v>51</v>
      </c>
      <c r="T672" s="23" t="s">
        <v>179</v>
      </c>
      <c r="U672" s="17">
        <v>126510</v>
      </c>
      <c r="V672" s="28">
        <f t="shared" si="62"/>
        <v>14290569.6</v>
      </c>
      <c r="W672" s="17">
        <v>0</v>
      </c>
      <c r="X672" s="17">
        <v>148275</v>
      </c>
      <c r="Y672" s="17">
        <v>0</v>
      </c>
      <c r="Z672" s="106">
        <v>228405.12</v>
      </c>
      <c r="AA672" s="17" t="s">
        <v>53</v>
      </c>
      <c r="AB672" s="44"/>
      <c r="AC672" s="117">
        <v>65.900000000000006</v>
      </c>
      <c r="AD672" s="17"/>
      <c r="AE672" s="17">
        <v>1838209</v>
      </c>
      <c r="AF672" s="21">
        <v>42667</v>
      </c>
      <c r="AG672" s="17" t="s">
        <v>2404</v>
      </c>
      <c r="AH672" s="21">
        <v>42709</v>
      </c>
      <c r="AI672" s="17" t="s">
        <v>2405</v>
      </c>
      <c r="AJ672" s="34">
        <v>14276279.029999999</v>
      </c>
      <c r="AK672" s="35">
        <v>42707</v>
      </c>
      <c r="AL672" s="24" t="s">
        <v>56</v>
      </c>
    </row>
    <row r="673" spans="1:38" s="16" customFormat="1" x14ac:dyDescent="0.25">
      <c r="A673" s="17">
        <v>665</v>
      </c>
      <c r="B673" s="17" t="s">
        <v>38</v>
      </c>
      <c r="C673" s="17" t="s">
        <v>39</v>
      </c>
      <c r="D673" s="18" t="s">
        <v>2406</v>
      </c>
      <c r="E673" s="19" t="s">
        <v>147</v>
      </c>
      <c r="F673" s="19" t="s">
        <v>2235</v>
      </c>
      <c r="G673" s="20" t="s">
        <v>147</v>
      </c>
      <c r="H673" s="94"/>
      <c r="I673" s="19" t="s">
        <v>59</v>
      </c>
      <c r="J673" s="21" t="s">
        <v>44</v>
      </c>
      <c r="K673" s="21" t="s">
        <v>446</v>
      </c>
      <c r="L673" s="22"/>
      <c r="M673" s="48" t="s">
        <v>447</v>
      </c>
      <c r="N673" s="22"/>
      <c r="O673" s="23"/>
      <c r="P673" s="24"/>
      <c r="Q673" s="25"/>
      <c r="R673" s="27"/>
      <c r="S673" s="23" t="s">
        <v>51</v>
      </c>
      <c r="T673" s="23" t="s">
        <v>52</v>
      </c>
      <c r="U673" s="17"/>
      <c r="V673" s="28">
        <f t="shared" si="62"/>
        <v>0</v>
      </c>
      <c r="W673" s="17"/>
      <c r="X673" s="17"/>
      <c r="Y673" s="17"/>
      <c r="Z673" s="29"/>
      <c r="AA673" s="17" t="s">
        <v>53</v>
      </c>
      <c r="AB673" s="44"/>
      <c r="AC673" s="31"/>
      <c r="AD673" s="17"/>
      <c r="AE673" s="17" t="s">
        <v>147</v>
      </c>
      <c r="AF673" s="21"/>
      <c r="AG673" s="21" t="s">
        <v>147</v>
      </c>
      <c r="AH673" s="21"/>
      <c r="AI673" s="33"/>
      <c r="AJ673" s="34"/>
      <c r="AK673" s="35"/>
      <c r="AL673" s="18" t="s">
        <v>147</v>
      </c>
    </row>
    <row r="674" spans="1:38" s="16" customFormat="1" ht="25.5" x14ac:dyDescent="0.25">
      <c r="A674" s="17">
        <v>666</v>
      </c>
      <c r="B674" s="17" t="s">
        <v>38</v>
      </c>
      <c r="C674" s="17" t="s">
        <v>39</v>
      </c>
      <c r="D674" s="18" t="s">
        <v>2407</v>
      </c>
      <c r="E674" s="19">
        <v>42668</v>
      </c>
      <c r="F674" s="19" t="s">
        <v>2235</v>
      </c>
      <c r="G674" s="20">
        <v>9103750558</v>
      </c>
      <c r="H674" s="19"/>
      <c r="I674" s="19" t="s">
        <v>59</v>
      </c>
      <c r="J674" s="21" t="s">
        <v>44</v>
      </c>
      <c r="K674" s="21" t="s">
        <v>45</v>
      </c>
      <c r="L674" s="22" t="s">
        <v>60</v>
      </c>
      <c r="M674" s="22" t="s">
        <v>61</v>
      </c>
      <c r="N674" s="22" t="s">
        <v>62</v>
      </c>
      <c r="O674" s="23" t="s">
        <v>63</v>
      </c>
      <c r="P674" s="103" t="s">
        <v>544</v>
      </c>
      <c r="Q674" s="25">
        <v>38237090</v>
      </c>
      <c r="R674" s="27">
        <v>18.14</v>
      </c>
      <c r="S674" s="23" t="s">
        <v>51</v>
      </c>
      <c r="T674" s="23" t="s">
        <v>52</v>
      </c>
      <c r="U674" s="17">
        <v>1380</v>
      </c>
      <c r="V674" s="28">
        <f t="shared" si="62"/>
        <v>25033.200000000001</v>
      </c>
      <c r="W674" s="17">
        <v>8.26</v>
      </c>
      <c r="X674" s="17">
        <v>1700</v>
      </c>
      <c r="Y674" s="17">
        <v>0</v>
      </c>
      <c r="Z674" s="29">
        <v>0</v>
      </c>
      <c r="AA674" s="17" t="s">
        <v>53</v>
      </c>
      <c r="AB674" s="44"/>
      <c r="AC674" s="117">
        <v>65.900000000000006</v>
      </c>
      <c r="AD674" s="17"/>
      <c r="AE674" s="125">
        <v>1861567</v>
      </c>
      <c r="AF674" s="104" t="s">
        <v>2408</v>
      </c>
      <c r="AG674" s="17"/>
      <c r="AH674" s="21"/>
      <c r="AI674" s="33"/>
      <c r="AJ674" s="34"/>
      <c r="AK674" s="35"/>
      <c r="AL674" s="24" t="s">
        <v>1302</v>
      </c>
    </row>
    <row r="675" spans="1:38" s="16" customFormat="1" ht="25.5" x14ac:dyDescent="0.25">
      <c r="A675" s="17">
        <v>667</v>
      </c>
      <c r="B675" s="17" t="s">
        <v>38</v>
      </c>
      <c r="C675" s="17" t="s">
        <v>39</v>
      </c>
      <c r="D675" s="18" t="s">
        <v>2409</v>
      </c>
      <c r="E675" s="19">
        <v>42668</v>
      </c>
      <c r="F675" s="19" t="s">
        <v>2235</v>
      </c>
      <c r="G675" s="20">
        <v>9103750556</v>
      </c>
      <c r="H675" s="19"/>
      <c r="I675" s="19" t="s">
        <v>59</v>
      </c>
      <c r="J675" s="21" t="s">
        <v>44</v>
      </c>
      <c r="K675" s="21" t="s">
        <v>45</v>
      </c>
      <c r="L675" s="22" t="s">
        <v>482</v>
      </c>
      <c r="M675" s="22" t="s">
        <v>669</v>
      </c>
      <c r="N675" s="22" t="s">
        <v>95</v>
      </c>
      <c r="O675" s="23" t="s">
        <v>63</v>
      </c>
      <c r="P675" s="103" t="s">
        <v>670</v>
      </c>
      <c r="Q675" s="25">
        <v>38231900</v>
      </c>
      <c r="R675" s="27">
        <v>19.93</v>
      </c>
      <c r="S675" s="23" t="s">
        <v>51</v>
      </c>
      <c r="T675" s="23" t="s">
        <v>52</v>
      </c>
      <c r="U675" s="17">
        <v>4170</v>
      </c>
      <c r="V675" s="28">
        <f t="shared" si="62"/>
        <v>83108.100000000006</v>
      </c>
      <c r="W675" s="17">
        <v>27.43</v>
      </c>
      <c r="X675" s="17">
        <v>1450</v>
      </c>
      <c r="Y675" s="17">
        <v>0</v>
      </c>
      <c r="Z675" s="29">
        <v>0</v>
      </c>
      <c r="AA675" s="17" t="s">
        <v>53</v>
      </c>
      <c r="AB675" s="30">
        <f>V675-W675-X675-Y675</f>
        <v>81630.670000000013</v>
      </c>
      <c r="AC675" s="117">
        <v>65.900000000000006</v>
      </c>
      <c r="AD675" s="17"/>
      <c r="AE675" s="125">
        <v>1861598</v>
      </c>
      <c r="AF675" s="104" t="s">
        <v>2408</v>
      </c>
      <c r="AG675" s="17" t="s">
        <v>2907</v>
      </c>
      <c r="AH675" s="21" t="str">
        <f>VLOOKUP(AE675,'[2]updated master EPCG'!$AD$3032:$AO$3978,10,0)</f>
        <v>18.02.2017</v>
      </c>
      <c r="AI675" s="33"/>
      <c r="AJ675" s="34"/>
      <c r="AK675" s="35"/>
      <c r="AL675" s="24" t="s">
        <v>211</v>
      </c>
    </row>
    <row r="676" spans="1:38" s="16" customFormat="1" ht="25.5" x14ac:dyDescent="0.25">
      <c r="A676" s="17">
        <v>668</v>
      </c>
      <c r="B676" s="17" t="s">
        <v>38</v>
      </c>
      <c r="C676" s="17" t="s">
        <v>39</v>
      </c>
      <c r="D676" s="18" t="s">
        <v>2410</v>
      </c>
      <c r="E676" s="19">
        <v>42668</v>
      </c>
      <c r="F676" s="19" t="s">
        <v>2235</v>
      </c>
      <c r="G676" s="20">
        <v>9103750559</v>
      </c>
      <c r="H676" s="19"/>
      <c r="I676" s="19" t="s">
        <v>59</v>
      </c>
      <c r="J676" s="21" t="s">
        <v>44</v>
      </c>
      <c r="K676" s="21" t="s">
        <v>45</v>
      </c>
      <c r="L676" s="22" t="s">
        <v>60</v>
      </c>
      <c r="M676" s="22" t="s">
        <v>61</v>
      </c>
      <c r="N676" s="22" t="s">
        <v>62</v>
      </c>
      <c r="O676" s="23" t="s">
        <v>63</v>
      </c>
      <c r="P676" s="103" t="s">
        <v>1865</v>
      </c>
      <c r="Q676" s="25">
        <v>38237090</v>
      </c>
      <c r="R676" s="27">
        <v>36</v>
      </c>
      <c r="S676" s="23" t="s">
        <v>51</v>
      </c>
      <c r="T676" s="23" t="s">
        <v>52</v>
      </c>
      <c r="U676" s="17">
        <v>3868</v>
      </c>
      <c r="V676" s="28">
        <f t="shared" si="62"/>
        <v>139248</v>
      </c>
      <c r="W676" s="17">
        <v>45.95</v>
      </c>
      <c r="X676" s="17">
        <v>4950</v>
      </c>
      <c r="Y676" s="17">
        <v>0</v>
      </c>
      <c r="Z676" s="29">
        <v>0</v>
      </c>
      <c r="AA676" s="17" t="s">
        <v>53</v>
      </c>
      <c r="AB676" s="44"/>
      <c r="AC676" s="117">
        <v>65.900000000000006</v>
      </c>
      <c r="AD676" s="17"/>
      <c r="AE676" s="126">
        <v>1864436</v>
      </c>
      <c r="AF676" s="104" t="s">
        <v>2408</v>
      </c>
      <c r="AG676" s="17"/>
      <c r="AH676" s="21"/>
      <c r="AI676" s="33"/>
      <c r="AJ676" s="34"/>
      <c r="AK676" s="35"/>
      <c r="AL676" s="24" t="s">
        <v>1302</v>
      </c>
    </row>
    <row r="677" spans="1:38" s="16" customFormat="1" ht="25.5" x14ac:dyDescent="0.25">
      <c r="A677" s="17">
        <v>669</v>
      </c>
      <c r="B677" s="17" t="s">
        <v>38</v>
      </c>
      <c r="C677" s="17" t="s">
        <v>39</v>
      </c>
      <c r="D677" s="18" t="s">
        <v>2411</v>
      </c>
      <c r="E677" s="19">
        <v>42668</v>
      </c>
      <c r="F677" s="19" t="s">
        <v>2235</v>
      </c>
      <c r="G677" s="20">
        <v>9103750560</v>
      </c>
      <c r="H677" s="19"/>
      <c r="I677" s="19" t="s">
        <v>59</v>
      </c>
      <c r="J677" s="21" t="s">
        <v>44</v>
      </c>
      <c r="K677" s="21" t="s">
        <v>45</v>
      </c>
      <c r="L677" s="22" t="s">
        <v>549</v>
      </c>
      <c r="M677" s="22" t="s">
        <v>2347</v>
      </c>
      <c r="N677" s="22" t="s">
        <v>137</v>
      </c>
      <c r="O677" s="23" t="s">
        <v>49</v>
      </c>
      <c r="P677" s="103" t="s">
        <v>1460</v>
      </c>
      <c r="Q677" s="25">
        <v>38237090</v>
      </c>
      <c r="R677" s="27">
        <v>48</v>
      </c>
      <c r="S677" s="23" t="s">
        <v>51</v>
      </c>
      <c r="T677" s="23" t="s">
        <v>52</v>
      </c>
      <c r="U677" s="17">
        <v>1321</v>
      </c>
      <c r="V677" s="28">
        <f t="shared" si="62"/>
        <v>63408</v>
      </c>
      <c r="W677" s="17">
        <v>0</v>
      </c>
      <c r="X677" s="17">
        <v>2450</v>
      </c>
      <c r="Y677" s="17">
        <v>0</v>
      </c>
      <c r="Z677" s="29">
        <v>0</v>
      </c>
      <c r="AA677" s="17" t="s">
        <v>53</v>
      </c>
      <c r="AB677" s="44"/>
      <c r="AC677" s="117">
        <v>65.900000000000006</v>
      </c>
      <c r="AD677" s="17"/>
      <c r="AE677" s="135">
        <v>1864884</v>
      </c>
      <c r="AF677" s="104" t="s">
        <v>2408</v>
      </c>
      <c r="AG677" s="17" t="s">
        <v>2909</v>
      </c>
      <c r="AH677" s="21" t="str">
        <f>VLOOKUP(AE677,'[2]updated master EPCG'!$AD$3032:$AO$3978,10,0)</f>
        <v>18.02.2017</v>
      </c>
      <c r="AI677" s="33"/>
      <c r="AJ677" s="34"/>
      <c r="AK677" s="35"/>
      <c r="AL677" s="24" t="s">
        <v>2035</v>
      </c>
    </row>
    <row r="678" spans="1:38" s="16" customFormat="1" ht="15" customHeight="1" x14ac:dyDescent="0.25">
      <c r="A678" s="17">
        <v>670</v>
      </c>
      <c r="B678" s="17" t="s">
        <v>38</v>
      </c>
      <c r="C678" s="17" t="s">
        <v>39</v>
      </c>
      <c r="D678" s="18" t="s">
        <v>2412</v>
      </c>
      <c r="E678" s="19" t="s">
        <v>147</v>
      </c>
      <c r="F678" s="19" t="s">
        <v>2235</v>
      </c>
      <c r="G678" s="20" t="s">
        <v>147</v>
      </c>
      <c r="H678" s="19"/>
      <c r="I678" s="19" t="s">
        <v>59</v>
      </c>
      <c r="J678" s="21" t="s">
        <v>44</v>
      </c>
      <c r="K678" s="21" t="s">
        <v>446</v>
      </c>
      <c r="L678" s="22"/>
      <c r="M678" s="48" t="s">
        <v>447</v>
      </c>
      <c r="N678" s="22"/>
      <c r="O678" s="23"/>
      <c r="P678" s="24"/>
      <c r="Q678" s="25"/>
      <c r="R678" s="27"/>
      <c r="S678" s="23" t="s">
        <v>51</v>
      </c>
      <c r="T678" s="23" t="s">
        <v>52</v>
      </c>
      <c r="U678" s="17"/>
      <c r="V678" s="28">
        <f t="shared" si="62"/>
        <v>0</v>
      </c>
      <c r="W678" s="17"/>
      <c r="X678" s="17"/>
      <c r="Y678" s="17"/>
      <c r="Z678" s="28"/>
      <c r="AA678" s="17" t="s">
        <v>53</v>
      </c>
      <c r="AB678" s="44"/>
      <c r="AC678" s="31"/>
      <c r="AD678" s="17"/>
      <c r="AE678" s="17" t="s">
        <v>147</v>
      </c>
      <c r="AF678" s="21"/>
      <c r="AG678" s="21" t="s">
        <v>147</v>
      </c>
      <c r="AH678" s="21"/>
      <c r="AI678" s="33"/>
      <c r="AJ678" s="34"/>
      <c r="AK678" s="35"/>
      <c r="AL678" s="18" t="s">
        <v>147</v>
      </c>
    </row>
    <row r="679" spans="1:38" s="16" customFormat="1" ht="15" customHeight="1" x14ac:dyDescent="0.25">
      <c r="A679" s="17">
        <v>671</v>
      </c>
      <c r="B679" s="17" t="s">
        <v>38</v>
      </c>
      <c r="C679" s="17" t="s">
        <v>39</v>
      </c>
      <c r="D679" s="18" t="s">
        <v>2413</v>
      </c>
      <c r="E679" s="19" t="s">
        <v>147</v>
      </c>
      <c r="F679" s="19" t="s">
        <v>2235</v>
      </c>
      <c r="G679" s="20" t="s">
        <v>147</v>
      </c>
      <c r="H679" s="19"/>
      <c r="I679" s="19" t="s">
        <v>59</v>
      </c>
      <c r="J679" s="21" t="s">
        <v>44</v>
      </c>
      <c r="K679" s="21" t="s">
        <v>446</v>
      </c>
      <c r="L679" s="22"/>
      <c r="M679" s="48" t="s">
        <v>447</v>
      </c>
      <c r="N679" s="22"/>
      <c r="O679" s="23"/>
      <c r="P679" s="24"/>
      <c r="Q679" s="25"/>
      <c r="R679" s="27"/>
      <c r="S679" s="23" t="s">
        <v>51</v>
      </c>
      <c r="T679" s="23" t="s">
        <v>52</v>
      </c>
      <c r="U679" s="17"/>
      <c r="V679" s="28">
        <f t="shared" si="62"/>
        <v>0</v>
      </c>
      <c r="W679" s="17"/>
      <c r="X679" s="17"/>
      <c r="Y679" s="17"/>
      <c r="Z679" s="28"/>
      <c r="AA679" s="17" t="s">
        <v>53</v>
      </c>
      <c r="AB679" s="44"/>
      <c r="AC679" s="31"/>
      <c r="AD679" s="17"/>
      <c r="AE679" s="17" t="s">
        <v>147</v>
      </c>
      <c r="AF679" s="21"/>
      <c r="AG679" s="21" t="s">
        <v>147</v>
      </c>
      <c r="AH679" s="21"/>
      <c r="AI679" s="33"/>
      <c r="AJ679" s="34"/>
      <c r="AK679" s="35"/>
      <c r="AL679" s="18" t="s">
        <v>147</v>
      </c>
    </row>
    <row r="680" spans="1:38" s="16" customFormat="1" ht="15" customHeight="1" x14ac:dyDescent="0.25">
      <c r="A680" s="17">
        <v>672</v>
      </c>
      <c r="B680" s="17" t="s">
        <v>38</v>
      </c>
      <c r="C680" s="17" t="s">
        <v>39</v>
      </c>
      <c r="D680" s="18" t="s">
        <v>2414</v>
      </c>
      <c r="E680" s="19" t="s">
        <v>147</v>
      </c>
      <c r="F680" s="19" t="s">
        <v>2235</v>
      </c>
      <c r="G680" s="20" t="s">
        <v>147</v>
      </c>
      <c r="H680" s="19"/>
      <c r="I680" s="19" t="s">
        <v>59</v>
      </c>
      <c r="J680" s="21" t="s">
        <v>44</v>
      </c>
      <c r="K680" s="21" t="s">
        <v>446</v>
      </c>
      <c r="L680" s="22"/>
      <c r="M680" s="48" t="s">
        <v>447</v>
      </c>
      <c r="N680" s="22"/>
      <c r="O680" s="23"/>
      <c r="P680" s="24"/>
      <c r="Q680" s="25"/>
      <c r="R680" s="27"/>
      <c r="S680" s="23" t="s">
        <v>51</v>
      </c>
      <c r="T680" s="23" t="s">
        <v>52</v>
      </c>
      <c r="U680" s="17"/>
      <c r="V680" s="28">
        <f t="shared" si="62"/>
        <v>0</v>
      </c>
      <c r="W680" s="17"/>
      <c r="X680" s="17"/>
      <c r="Y680" s="17"/>
      <c r="Z680" s="28"/>
      <c r="AA680" s="17" t="s">
        <v>53</v>
      </c>
      <c r="AB680" s="44"/>
      <c r="AC680" s="31"/>
      <c r="AD680" s="17"/>
      <c r="AE680" s="17" t="s">
        <v>147</v>
      </c>
      <c r="AF680" s="21"/>
      <c r="AG680" s="21" t="s">
        <v>147</v>
      </c>
      <c r="AH680" s="21"/>
      <c r="AI680" s="33"/>
      <c r="AJ680" s="34"/>
      <c r="AK680" s="35"/>
      <c r="AL680" s="18" t="s">
        <v>147</v>
      </c>
    </row>
    <row r="681" spans="1:38" s="16" customFormat="1" x14ac:dyDescent="0.25">
      <c r="A681" s="17">
        <v>673</v>
      </c>
      <c r="B681" s="17" t="s">
        <v>38</v>
      </c>
      <c r="C681" s="17" t="s">
        <v>39</v>
      </c>
      <c r="D681" s="18" t="s">
        <v>2415</v>
      </c>
      <c r="E681" s="19">
        <v>42669</v>
      </c>
      <c r="F681" s="19" t="s">
        <v>2235</v>
      </c>
      <c r="G681" s="20">
        <v>9103750562</v>
      </c>
      <c r="H681" s="19"/>
      <c r="I681" s="19" t="s">
        <v>59</v>
      </c>
      <c r="J681" s="21" t="s">
        <v>44</v>
      </c>
      <c r="K681" s="21" t="s">
        <v>45</v>
      </c>
      <c r="L681" s="22" t="s">
        <v>1234</v>
      </c>
      <c r="M681" s="22" t="s">
        <v>2360</v>
      </c>
      <c r="N681" s="22" t="s">
        <v>88</v>
      </c>
      <c r="O681" s="23" t="s">
        <v>63</v>
      </c>
      <c r="P681" s="103" t="s">
        <v>1235</v>
      </c>
      <c r="Q681" s="25">
        <v>38231200</v>
      </c>
      <c r="R681" s="27">
        <v>58.38</v>
      </c>
      <c r="S681" s="23" t="s">
        <v>51</v>
      </c>
      <c r="T681" s="23" t="s">
        <v>52</v>
      </c>
      <c r="U681" s="17">
        <v>1065</v>
      </c>
      <c r="V681" s="28">
        <f t="shared" si="62"/>
        <v>62174.700000000004</v>
      </c>
      <c r="W681" s="17">
        <v>20.52</v>
      </c>
      <c r="X681" s="17">
        <v>1275</v>
      </c>
      <c r="Y681" s="17">
        <v>0</v>
      </c>
      <c r="Z681" s="28">
        <v>467.04</v>
      </c>
      <c r="AA681" s="17" t="s">
        <v>53</v>
      </c>
      <c r="AB681" s="30">
        <f>V681-W681-X681-Y681</f>
        <v>60879.180000000008</v>
      </c>
      <c r="AC681" s="117">
        <v>65.900000000000006</v>
      </c>
      <c r="AD681" s="17"/>
      <c r="AE681" s="126">
        <v>1898317</v>
      </c>
      <c r="AF681" s="104" t="s">
        <v>2416</v>
      </c>
      <c r="AG681" s="17" t="s">
        <v>2911</v>
      </c>
      <c r="AH681" s="21" t="str">
        <f>VLOOKUP(AE681,'[2]updated master EPCG'!$AD$3032:$AO$3978,10,0)</f>
        <v>18.02.2017</v>
      </c>
      <c r="AI681" s="33"/>
      <c r="AJ681" s="34">
        <v>62001.7</v>
      </c>
      <c r="AK681" s="35">
        <v>42724</v>
      </c>
      <c r="AL681" s="24" t="s">
        <v>211</v>
      </c>
    </row>
    <row r="682" spans="1:38" s="16" customFormat="1" ht="25.5" x14ac:dyDescent="0.25">
      <c r="A682" s="17">
        <v>674</v>
      </c>
      <c r="B682" s="17" t="s">
        <v>38</v>
      </c>
      <c r="C682" s="17" t="s">
        <v>39</v>
      </c>
      <c r="D682" s="18" t="s">
        <v>2417</v>
      </c>
      <c r="E682" s="19">
        <v>42669</v>
      </c>
      <c r="F682" s="19" t="s">
        <v>2235</v>
      </c>
      <c r="G682" s="20">
        <v>9103750563</v>
      </c>
      <c r="H682" s="19"/>
      <c r="I682" s="19" t="s">
        <v>59</v>
      </c>
      <c r="J682" s="21" t="s">
        <v>44</v>
      </c>
      <c r="K682" s="21" t="s">
        <v>45</v>
      </c>
      <c r="L682" s="22" t="s">
        <v>565</v>
      </c>
      <c r="M682" s="22" t="s">
        <v>800</v>
      </c>
      <c r="N682" s="22" t="s">
        <v>95</v>
      </c>
      <c r="O682" s="23" t="s">
        <v>63</v>
      </c>
      <c r="P682" s="103" t="s">
        <v>670</v>
      </c>
      <c r="Q682" s="25">
        <v>38231900</v>
      </c>
      <c r="R682" s="27">
        <v>19.809999999999999</v>
      </c>
      <c r="S682" s="23" t="s">
        <v>51</v>
      </c>
      <c r="T682" s="23" t="s">
        <v>52</v>
      </c>
      <c r="U682" s="17">
        <v>3945</v>
      </c>
      <c r="V682" s="28">
        <f t="shared" si="62"/>
        <v>78150.45</v>
      </c>
      <c r="W682" s="17">
        <v>25.79</v>
      </c>
      <c r="X682" s="17">
        <v>800</v>
      </c>
      <c r="Y682" s="17">
        <v>0</v>
      </c>
      <c r="Z682" s="29">
        <v>0</v>
      </c>
      <c r="AA682" s="17" t="s">
        <v>53</v>
      </c>
      <c r="AB682" s="30">
        <f>V682-W682-X682-Y682</f>
        <v>77324.66</v>
      </c>
      <c r="AC682" s="117">
        <v>65.900000000000006</v>
      </c>
      <c r="AD682" s="17"/>
      <c r="AE682" s="135">
        <v>1896419</v>
      </c>
      <c r="AF682" s="104" t="s">
        <v>2416</v>
      </c>
      <c r="AG682" s="17" t="s">
        <v>2910</v>
      </c>
      <c r="AH682" s="21" t="str">
        <f>VLOOKUP(AE682,'[2]updated master EPCG'!$AD$3032:$AO$3978,10,0)</f>
        <v>18.02.2017</v>
      </c>
      <c r="AI682" s="33"/>
      <c r="AJ682" s="34"/>
      <c r="AK682" s="35"/>
      <c r="AL682" s="24" t="s">
        <v>2035</v>
      </c>
    </row>
    <row r="683" spans="1:38" s="16" customFormat="1" ht="25.5" x14ac:dyDescent="0.25">
      <c r="A683" s="17">
        <v>675</v>
      </c>
      <c r="B683" s="17" t="s">
        <v>38</v>
      </c>
      <c r="C683" s="17" t="s">
        <v>39</v>
      </c>
      <c r="D683" s="18" t="s">
        <v>2418</v>
      </c>
      <c r="E683" s="19">
        <v>42669</v>
      </c>
      <c r="F683" s="19" t="s">
        <v>2235</v>
      </c>
      <c r="G683" s="20">
        <v>9103750572</v>
      </c>
      <c r="H683" s="19"/>
      <c r="I683" s="19" t="s">
        <v>59</v>
      </c>
      <c r="J683" s="21" t="s">
        <v>44</v>
      </c>
      <c r="K683" s="21" t="s">
        <v>45</v>
      </c>
      <c r="L683" s="22" t="s">
        <v>1944</v>
      </c>
      <c r="M683" s="22" t="s">
        <v>178</v>
      </c>
      <c r="N683" s="22" t="s">
        <v>88</v>
      </c>
      <c r="O683" s="23" t="s">
        <v>49</v>
      </c>
      <c r="P683" s="103" t="s">
        <v>1080</v>
      </c>
      <c r="Q683" s="25">
        <v>38237090</v>
      </c>
      <c r="R683" s="27">
        <v>93.42</v>
      </c>
      <c r="S683" s="23" t="s">
        <v>51</v>
      </c>
      <c r="T683" s="23" t="s">
        <v>179</v>
      </c>
      <c r="U683" s="17">
        <v>124620</v>
      </c>
      <c r="V683" s="28">
        <f t="shared" si="62"/>
        <v>11642000.4</v>
      </c>
      <c r="W683" s="17">
        <v>0</v>
      </c>
      <c r="X683" s="17">
        <v>123562.5</v>
      </c>
      <c r="Y683" s="17">
        <v>0</v>
      </c>
      <c r="Z683" s="28">
        <v>671876.64</v>
      </c>
      <c r="AA683" s="17" t="s">
        <v>53</v>
      </c>
      <c r="AB683" s="44"/>
      <c r="AC683" s="117">
        <v>65.900000000000006</v>
      </c>
      <c r="AD683" s="17"/>
      <c r="AE683" s="126">
        <v>1913991</v>
      </c>
      <c r="AF683" s="104" t="s">
        <v>2416</v>
      </c>
      <c r="AG683" s="17" t="s">
        <v>2419</v>
      </c>
      <c r="AH683" s="21">
        <v>42709</v>
      </c>
      <c r="AI683" s="17" t="s">
        <v>2420</v>
      </c>
      <c r="AJ683" s="34">
        <v>11626930.869999999</v>
      </c>
      <c r="AK683" s="35">
        <v>42707</v>
      </c>
      <c r="AL683" s="24" t="s">
        <v>56</v>
      </c>
    </row>
    <row r="684" spans="1:38" s="16" customFormat="1" ht="25.5" x14ac:dyDescent="0.25">
      <c r="A684" s="17">
        <v>676</v>
      </c>
      <c r="B684" s="17" t="s">
        <v>38</v>
      </c>
      <c r="C684" s="17" t="s">
        <v>39</v>
      </c>
      <c r="D684" s="18" t="s">
        <v>2421</v>
      </c>
      <c r="E684" s="19">
        <v>42670</v>
      </c>
      <c r="F684" s="19" t="s">
        <v>2235</v>
      </c>
      <c r="G684" s="20">
        <v>9103750573</v>
      </c>
      <c r="H684" s="19">
        <v>42674</v>
      </c>
      <c r="I684" s="19" t="s">
        <v>59</v>
      </c>
      <c r="J684" s="21" t="s">
        <v>44</v>
      </c>
      <c r="K684" s="21" t="s">
        <v>45</v>
      </c>
      <c r="L684" s="22" t="s">
        <v>1944</v>
      </c>
      <c r="M684" s="22" t="s">
        <v>178</v>
      </c>
      <c r="N684" s="22" t="s">
        <v>88</v>
      </c>
      <c r="O684" s="23" t="s">
        <v>49</v>
      </c>
      <c r="P684" s="103" t="s">
        <v>1080</v>
      </c>
      <c r="Q684" s="25">
        <v>38237090</v>
      </c>
      <c r="R684" s="27">
        <v>113.56</v>
      </c>
      <c r="S684" s="23" t="s">
        <v>51</v>
      </c>
      <c r="T684" s="23" t="s">
        <v>179</v>
      </c>
      <c r="U684" s="17">
        <v>124620</v>
      </c>
      <c r="V684" s="28">
        <f t="shared" si="62"/>
        <v>14151847.200000001</v>
      </c>
      <c r="W684" s="17">
        <v>0</v>
      </c>
      <c r="X684" s="17">
        <v>148275</v>
      </c>
      <c r="Y684" s="17">
        <v>0</v>
      </c>
      <c r="Z684" s="28">
        <v>816723.52</v>
      </c>
      <c r="AA684" s="17" t="s">
        <v>53</v>
      </c>
      <c r="AB684" s="44"/>
      <c r="AC684" s="117">
        <v>65.900000000000006</v>
      </c>
      <c r="AD684" s="17"/>
      <c r="AE684" s="135">
        <v>1911910</v>
      </c>
      <c r="AF684" s="104" t="s">
        <v>2416</v>
      </c>
      <c r="AG684" s="17" t="s">
        <v>2422</v>
      </c>
      <c r="AH684" s="21">
        <v>42712</v>
      </c>
      <c r="AI684" s="17" t="s">
        <v>2423</v>
      </c>
      <c r="AJ684" s="145">
        <v>14134297.17</v>
      </c>
      <c r="AK684" s="35">
        <v>42711</v>
      </c>
      <c r="AL684" s="24" t="s">
        <v>56</v>
      </c>
    </row>
    <row r="685" spans="1:38" s="16" customFormat="1" ht="25.5" x14ac:dyDescent="0.25">
      <c r="A685" s="17">
        <v>677</v>
      </c>
      <c r="B685" s="17" t="s">
        <v>38</v>
      </c>
      <c r="C685" s="17" t="s">
        <v>39</v>
      </c>
      <c r="D685" s="18" t="s">
        <v>2424</v>
      </c>
      <c r="E685" s="19">
        <v>42670</v>
      </c>
      <c r="F685" s="19" t="s">
        <v>2235</v>
      </c>
      <c r="G685" s="20">
        <v>9103750565</v>
      </c>
      <c r="H685" s="19"/>
      <c r="I685" s="19" t="s">
        <v>59</v>
      </c>
      <c r="J685" s="21" t="s">
        <v>44</v>
      </c>
      <c r="K685" s="21" t="s">
        <v>45</v>
      </c>
      <c r="L685" s="22" t="s">
        <v>60</v>
      </c>
      <c r="M685" s="22" t="s">
        <v>61</v>
      </c>
      <c r="N685" s="22" t="s">
        <v>62</v>
      </c>
      <c r="O685" s="23" t="s">
        <v>63</v>
      </c>
      <c r="P685" s="103" t="s">
        <v>2330</v>
      </c>
      <c r="Q685" s="25">
        <v>29051700</v>
      </c>
      <c r="R685" s="27">
        <v>19.844999999999999</v>
      </c>
      <c r="S685" s="23" t="s">
        <v>51</v>
      </c>
      <c r="T685" s="23" t="s">
        <v>52</v>
      </c>
      <c r="U685" s="17">
        <v>1850</v>
      </c>
      <c r="V685" s="28">
        <f t="shared" si="62"/>
        <v>36713.25</v>
      </c>
      <c r="W685" s="17">
        <v>12.12</v>
      </c>
      <c r="X685" s="17">
        <v>2275</v>
      </c>
      <c r="Y685" s="17">
        <v>0</v>
      </c>
      <c r="Z685" s="29">
        <v>0</v>
      </c>
      <c r="AA685" s="17" t="s">
        <v>53</v>
      </c>
      <c r="AB685" s="44"/>
      <c r="AC685" s="117">
        <v>65.900000000000006</v>
      </c>
      <c r="AD685" s="17"/>
      <c r="AE685" s="135">
        <v>1911531</v>
      </c>
      <c r="AF685" s="104" t="s">
        <v>2416</v>
      </c>
      <c r="AG685" s="17"/>
      <c r="AH685" s="21"/>
      <c r="AI685" s="33"/>
      <c r="AJ685" s="34"/>
      <c r="AK685" s="35"/>
      <c r="AL685" s="24" t="s">
        <v>1302</v>
      </c>
    </row>
    <row r="686" spans="1:38" s="16" customFormat="1" ht="25.5" x14ac:dyDescent="0.25">
      <c r="A686" s="17">
        <v>678</v>
      </c>
      <c r="B686" s="17" t="s">
        <v>38</v>
      </c>
      <c r="C686" s="17" t="s">
        <v>39</v>
      </c>
      <c r="D686" s="18" t="s">
        <v>2425</v>
      </c>
      <c r="E686" s="19">
        <v>42670</v>
      </c>
      <c r="F686" s="19" t="s">
        <v>2235</v>
      </c>
      <c r="G686" s="20">
        <v>9103750566</v>
      </c>
      <c r="H686" s="19"/>
      <c r="I686" s="19" t="s">
        <v>59</v>
      </c>
      <c r="J686" s="21" t="s">
        <v>44</v>
      </c>
      <c r="K686" s="21" t="s">
        <v>45</v>
      </c>
      <c r="L686" s="22" t="s">
        <v>60</v>
      </c>
      <c r="M686" s="22" t="s">
        <v>61</v>
      </c>
      <c r="N686" s="22" t="s">
        <v>62</v>
      </c>
      <c r="O686" s="23" t="s">
        <v>63</v>
      </c>
      <c r="P686" s="103" t="s">
        <v>587</v>
      </c>
      <c r="Q686" s="25">
        <v>29051700</v>
      </c>
      <c r="R686" s="27">
        <v>19.844999999999999</v>
      </c>
      <c r="S686" s="23" t="s">
        <v>51</v>
      </c>
      <c r="T686" s="23" t="s">
        <v>52</v>
      </c>
      <c r="U686" s="17">
        <v>1512</v>
      </c>
      <c r="V686" s="28">
        <f t="shared" si="62"/>
        <v>30005.64</v>
      </c>
      <c r="W686" s="17">
        <v>9.9</v>
      </c>
      <c r="X686" s="17">
        <v>2275</v>
      </c>
      <c r="Y686" s="17">
        <v>0</v>
      </c>
      <c r="Z686" s="29">
        <v>0</v>
      </c>
      <c r="AA686" s="17" t="s">
        <v>53</v>
      </c>
      <c r="AB686" s="44"/>
      <c r="AC686" s="117">
        <v>65.900000000000006</v>
      </c>
      <c r="AD686" s="17"/>
      <c r="AE686" s="135">
        <v>1911517</v>
      </c>
      <c r="AF686" s="104" t="s">
        <v>2416</v>
      </c>
      <c r="AG686" s="17"/>
      <c r="AH686" s="21"/>
      <c r="AI686" s="33"/>
      <c r="AJ686" s="34"/>
      <c r="AK686" s="35"/>
      <c r="AL686" s="24" t="s">
        <v>1302</v>
      </c>
    </row>
    <row r="687" spans="1:38" s="16" customFormat="1" ht="51" x14ac:dyDescent="0.25">
      <c r="A687" s="17">
        <v>679</v>
      </c>
      <c r="B687" s="17" t="s">
        <v>38</v>
      </c>
      <c r="C687" s="17" t="s">
        <v>39</v>
      </c>
      <c r="D687" s="18" t="s">
        <v>2426</v>
      </c>
      <c r="E687" s="19">
        <v>42670</v>
      </c>
      <c r="F687" s="19" t="s">
        <v>2235</v>
      </c>
      <c r="G687" s="20">
        <v>9103750568</v>
      </c>
      <c r="H687" s="19"/>
      <c r="I687" s="19" t="s">
        <v>59</v>
      </c>
      <c r="J687" s="21" t="s">
        <v>44</v>
      </c>
      <c r="K687" s="21" t="s">
        <v>45</v>
      </c>
      <c r="L687" s="22" t="s">
        <v>60</v>
      </c>
      <c r="M687" s="22" t="s">
        <v>61</v>
      </c>
      <c r="N687" s="22" t="s">
        <v>62</v>
      </c>
      <c r="O687" s="23" t="s">
        <v>63</v>
      </c>
      <c r="P687" s="103" t="s">
        <v>2427</v>
      </c>
      <c r="Q687" s="25">
        <v>29051700</v>
      </c>
      <c r="R687" s="27">
        <v>19.844999999999999</v>
      </c>
      <c r="S687" s="23" t="s">
        <v>51</v>
      </c>
      <c r="T687" s="23" t="s">
        <v>52</v>
      </c>
      <c r="U687" s="17">
        <v>1850</v>
      </c>
      <c r="V687" s="28">
        <f t="shared" si="62"/>
        <v>36713.25</v>
      </c>
      <c r="W687" s="17">
        <v>12.12</v>
      </c>
      <c r="X687" s="17">
        <v>2275</v>
      </c>
      <c r="Y687" s="17">
        <v>0</v>
      </c>
      <c r="Z687" s="29">
        <v>0</v>
      </c>
      <c r="AA687" s="17" t="s">
        <v>53</v>
      </c>
      <c r="AB687" s="44"/>
      <c r="AC687" s="117">
        <v>65.900000000000006</v>
      </c>
      <c r="AD687" s="17"/>
      <c r="AE687" s="135">
        <v>1911513</v>
      </c>
      <c r="AF687" s="104" t="s">
        <v>2416</v>
      </c>
      <c r="AG687" s="17"/>
      <c r="AH687" s="21"/>
      <c r="AI687" s="33"/>
      <c r="AJ687" s="34"/>
      <c r="AK687" s="35"/>
      <c r="AL687" s="24" t="s">
        <v>1302</v>
      </c>
    </row>
    <row r="688" spans="1:38" s="16" customFormat="1" ht="27.75" customHeight="1" x14ac:dyDescent="0.25">
      <c r="A688" s="17">
        <v>680</v>
      </c>
      <c r="B688" s="17" t="s">
        <v>38</v>
      </c>
      <c r="C688" s="17" t="s">
        <v>39</v>
      </c>
      <c r="D688" s="18" t="s">
        <v>2428</v>
      </c>
      <c r="E688" s="19">
        <v>42670</v>
      </c>
      <c r="F688" s="19" t="s">
        <v>2235</v>
      </c>
      <c r="G688" s="20">
        <v>9103750567</v>
      </c>
      <c r="H688" s="19"/>
      <c r="I688" s="19" t="s">
        <v>59</v>
      </c>
      <c r="J688" s="21" t="s">
        <v>44</v>
      </c>
      <c r="K688" s="21" t="s">
        <v>45</v>
      </c>
      <c r="L688" s="22" t="s">
        <v>60</v>
      </c>
      <c r="M688" s="22" t="s">
        <v>61</v>
      </c>
      <c r="N688" s="22" t="s">
        <v>62</v>
      </c>
      <c r="O688" s="23" t="s">
        <v>63</v>
      </c>
      <c r="P688" s="103" t="s">
        <v>587</v>
      </c>
      <c r="Q688" s="25">
        <v>29051700</v>
      </c>
      <c r="R688" s="27">
        <v>19.844999999999999</v>
      </c>
      <c r="S688" s="23" t="s">
        <v>51</v>
      </c>
      <c r="T688" s="23" t="s">
        <v>52</v>
      </c>
      <c r="U688" s="17">
        <v>1513</v>
      </c>
      <c r="V688" s="28">
        <f t="shared" si="62"/>
        <v>30025.484999999997</v>
      </c>
      <c r="W688" s="17">
        <v>9.91</v>
      </c>
      <c r="X688" s="17">
        <v>2275</v>
      </c>
      <c r="Y688" s="17">
        <v>0</v>
      </c>
      <c r="Z688" s="29">
        <v>0</v>
      </c>
      <c r="AA688" s="17" t="s">
        <v>53</v>
      </c>
      <c r="AB688" s="44"/>
      <c r="AC688" s="117">
        <v>65.900000000000006</v>
      </c>
      <c r="AD688" s="17"/>
      <c r="AE688" s="126">
        <v>1916375</v>
      </c>
      <c r="AF688" s="104" t="s">
        <v>2416</v>
      </c>
      <c r="AG688" s="17"/>
      <c r="AH688" s="21"/>
      <c r="AI688" s="33"/>
      <c r="AJ688" s="34"/>
      <c r="AK688" s="35"/>
      <c r="AL688" s="24" t="s">
        <v>1302</v>
      </c>
    </row>
    <row r="689" spans="1:38" s="16" customFormat="1" ht="15" customHeight="1" x14ac:dyDescent="0.25">
      <c r="A689" s="17">
        <v>681</v>
      </c>
      <c r="B689" s="17" t="s">
        <v>38</v>
      </c>
      <c r="C689" s="17" t="s">
        <v>39</v>
      </c>
      <c r="D689" s="18" t="s">
        <v>2429</v>
      </c>
      <c r="E689" s="19">
        <v>42670</v>
      </c>
      <c r="F689" s="19" t="s">
        <v>2235</v>
      </c>
      <c r="G689" s="20">
        <v>9103750571</v>
      </c>
      <c r="H689" s="19"/>
      <c r="I689" s="19" t="s">
        <v>59</v>
      </c>
      <c r="J689" s="21" t="s">
        <v>44</v>
      </c>
      <c r="K689" s="21" t="s">
        <v>45</v>
      </c>
      <c r="L689" s="22" t="s">
        <v>60</v>
      </c>
      <c r="M689" s="22" t="s">
        <v>273</v>
      </c>
      <c r="N689" s="22" t="s">
        <v>62</v>
      </c>
      <c r="O689" s="23" t="s">
        <v>63</v>
      </c>
      <c r="P689" s="103" t="s">
        <v>2103</v>
      </c>
      <c r="Q689" s="25">
        <v>29051700</v>
      </c>
      <c r="R689" s="27">
        <v>21.875</v>
      </c>
      <c r="S689" s="23" t="s">
        <v>51</v>
      </c>
      <c r="T689" s="23" t="s">
        <v>52</v>
      </c>
      <c r="U689" s="17">
        <v>1259</v>
      </c>
      <c r="V689" s="28">
        <f t="shared" si="62"/>
        <v>27540.625</v>
      </c>
      <c r="W689" s="17">
        <v>9.81</v>
      </c>
      <c r="X689" s="17">
        <v>1750</v>
      </c>
      <c r="Y689" s="17">
        <v>0</v>
      </c>
      <c r="Z689" s="28">
        <v>0</v>
      </c>
      <c r="AA689" s="17" t="s">
        <v>53</v>
      </c>
      <c r="AB689" s="44"/>
      <c r="AC689" s="117">
        <v>65.900000000000006</v>
      </c>
      <c r="AD689" s="17"/>
      <c r="AE689" s="135">
        <v>1927540</v>
      </c>
      <c r="AF689" s="104" t="s">
        <v>2416</v>
      </c>
      <c r="AG689" s="17"/>
      <c r="AH689" s="21"/>
      <c r="AI689" s="33"/>
      <c r="AJ689" s="34"/>
      <c r="AK689" s="35"/>
      <c r="AL689" s="24" t="s">
        <v>1302</v>
      </c>
    </row>
    <row r="690" spans="1:38" s="16" customFormat="1" ht="33.75" customHeight="1" x14ac:dyDescent="0.25">
      <c r="A690" s="17">
        <v>682</v>
      </c>
      <c r="B690" s="17" t="s">
        <v>38</v>
      </c>
      <c r="C690" s="17" t="s">
        <v>39</v>
      </c>
      <c r="D690" s="18" t="s">
        <v>2430</v>
      </c>
      <c r="E690" s="19">
        <v>42670</v>
      </c>
      <c r="F690" s="19" t="s">
        <v>2235</v>
      </c>
      <c r="G690" s="20">
        <v>9103750570</v>
      </c>
      <c r="H690" s="19"/>
      <c r="I690" s="19" t="s">
        <v>59</v>
      </c>
      <c r="J690" s="21" t="s">
        <v>44</v>
      </c>
      <c r="K690" s="21" t="s">
        <v>45</v>
      </c>
      <c r="L690" s="22" t="s">
        <v>60</v>
      </c>
      <c r="M690" s="22" t="s">
        <v>61</v>
      </c>
      <c r="N690" s="22" t="s">
        <v>62</v>
      </c>
      <c r="O690" s="23" t="s">
        <v>63</v>
      </c>
      <c r="P690" s="103" t="s">
        <v>587</v>
      </c>
      <c r="Q690" s="25">
        <v>29051700</v>
      </c>
      <c r="R690" s="27">
        <v>19.844999999999999</v>
      </c>
      <c r="S690" s="23" t="s">
        <v>51</v>
      </c>
      <c r="T690" s="23" t="s">
        <v>52</v>
      </c>
      <c r="U690" s="17">
        <v>1512</v>
      </c>
      <c r="V690" s="28">
        <f t="shared" si="62"/>
        <v>30005.64</v>
      </c>
      <c r="W690" s="17">
        <v>9.9</v>
      </c>
      <c r="X690" s="17">
        <v>2275</v>
      </c>
      <c r="Y690" s="17">
        <v>0</v>
      </c>
      <c r="Z690" s="29">
        <v>0</v>
      </c>
      <c r="AA690" s="17" t="s">
        <v>53</v>
      </c>
      <c r="AB690" s="44"/>
      <c r="AC690" s="117">
        <v>65.900000000000006</v>
      </c>
      <c r="AD690" s="17"/>
      <c r="AE690" s="135">
        <v>1927519</v>
      </c>
      <c r="AF690" s="104" t="s">
        <v>2416</v>
      </c>
      <c r="AG690" s="17"/>
      <c r="AH690" s="21"/>
      <c r="AI690" s="33"/>
      <c r="AJ690" s="34"/>
      <c r="AK690" s="35"/>
      <c r="AL690" s="24" t="s">
        <v>1302</v>
      </c>
    </row>
    <row r="691" spans="1:38" s="16" customFormat="1" ht="32.25" customHeight="1" x14ac:dyDescent="0.25">
      <c r="A691" s="17">
        <v>683</v>
      </c>
      <c r="B691" s="17" t="s">
        <v>38</v>
      </c>
      <c r="C691" s="17" t="s">
        <v>39</v>
      </c>
      <c r="D691" s="18" t="s">
        <v>2431</v>
      </c>
      <c r="E691" s="19">
        <v>42670</v>
      </c>
      <c r="F691" s="19" t="s">
        <v>2235</v>
      </c>
      <c r="G691" s="20">
        <v>9103750569</v>
      </c>
      <c r="H691" s="19"/>
      <c r="I691" s="19" t="s">
        <v>59</v>
      </c>
      <c r="J691" s="21" t="s">
        <v>44</v>
      </c>
      <c r="K691" s="21" t="s">
        <v>45</v>
      </c>
      <c r="L691" s="22" t="s">
        <v>60</v>
      </c>
      <c r="M691" s="22" t="s">
        <v>61</v>
      </c>
      <c r="N691" s="22" t="s">
        <v>62</v>
      </c>
      <c r="O691" s="23" t="s">
        <v>63</v>
      </c>
      <c r="P691" s="103" t="s">
        <v>587</v>
      </c>
      <c r="Q691" s="25">
        <v>29051700</v>
      </c>
      <c r="R691" s="27">
        <v>18.143999999999998</v>
      </c>
      <c r="S691" s="23" t="s">
        <v>51</v>
      </c>
      <c r="T691" s="23" t="s">
        <v>52</v>
      </c>
      <c r="U691" s="17">
        <v>1477</v>
      </c>
      <c r="V691" s="28">
        <f t="shared" si="62"/>
        <v>26798.687999999998</v>
      </c>
      <c r="W691" s="17">
        <v>8.84</v>
      </c>
      <c r="X691" s="17">
        <v>1750</v>
      </c>
      <c r="Y691" s="17">
        <v>0</v>
      </c>
      <c r="Z691" s="29">
        <v>0</v>
      </c>
      <c r="AA691" s="17" t="s">
        <v>53</v>
      </c>
      <c r="AB691" s="44"/>
      <c r="AC691" s="117">
        <v>65.900000000000006</v>
      </c>
      <c r="AD691" s="17"/>
      <c r="AE691" s="135">
        <v>1927518</v>
      </c>
      <c r="AF691" s="104" t="s">
        <v>2416</v>
      </c>
      <c r="AG691" s="17"/>
      <c r="AH691" s="21"/>
      <c r="AI691" s="33"/>
      <c r="AJ691" s="34"/>
      <c r="AK691" s="35"/>
      <c r="AL691" s="24" t="s">
        <v>1302</v>
      </c>
    </row>
    <row r="692" spans="1:38" s="16" customFormat="1" ht="33.75" customHeight="1" x14ac:dyDescent="0.25">
      <c r="A692" s="17">
        <v>684</v>
      </c>
      <c r="B692" s="17" t="s">
        <v>38</v>
      </c>
      <c r="C692" s="17" t="s">
        <v>39</v>
      </c>
      <c r="D692" s="18" t="s">
        <v>2432</v>
      </c>
      <c r="E692" s="19">
        <v>42670</v>
      </c>
      <c r="F692" s="19" t="s">
        <v>2235</v>
      </c>
      <c r="G692" s="20">
        <v>9103750579</v>
      </c>
      <c r="H692" s="19">
        <v>42674</v>
      </c>
      <c r="I692" s="19" t="s">
        <v>59</v>
      </c>
      <c r="J692" s="21" t="s">
        <v>44</v>
      </c>
      <c r="K692" s="21" t="s">
        <v>45</v>
      </c>
      <c r="L692" s="22" t="s">
        <v>2433</v>
      </c>
      <c r="M692" s="22" t="s">
        <v>178</v>
      </c>
      <c r="N692" s="22" t="s">
        <v>88</v>
      </c>
      <c r="O692" s="23" t="s">
        <v>49</v>
      </c>
      <c r="P692" s="103" t="s">
        <v>1080</v>
      </c>
      <c r="Q692" s="25">
        <v>38237090</v>
      </c>
      <c r="R692" s="27">
        <v>207.36</v>
      </c>
      <c r="S692" s="23" t="s">
        <v>51</v>
      </c>
      <c r="T692" s="23" t="s">
        <v>179</v>
      </c>
      <c r="U692" s="17">
        <v>117452</v>
      </c>
      <c r="V692" s="28">
        <f t="shared" si="62"/>
        <v>24354846.720000003</v>
      </c>
      <c r="W692" s="17">
        <v>0</v>
      </c>
      <c r="X692" s="17">
        <v>271837.5</v>
      </c>
      <c r="Y692" s="17">
        <v>0</v>
      </c>
      <c r="Z692" s="28">
        <v>347742.71999999997</v>
      </c>
      <c r="AA692" s="17" t="s">
        <v>53</v>
      </c>
      <c r="AB692" s="44"/>
      <c r="AC692" s="117">
        <v>65.900000000000006</v>
      </c>
      <c r="AD692" s="17"/>
      <c r="AE692" s="118">
        <v>1927500</v>
      </c>
      <c r="AF692" s="119">
        <v>42670</v>
      </c>
      <c r="AG692" s="65" t="s">
        <v>2434</v>
      </c>
      <c r="AH692" s="57">
        <v>42758</v>
      </c>
      <c r="AI692" s="57" t="s">
        <v>2435</v>
      </c>
      <c r="AJ692" s="34">
        <v>21959075.739999998</v>
      </c>
      <c r="AK692" s="57">
        <v>42756</v>
      </c>
      <c r="AL692" s="24" t="s">
        <v>1302</v>
      </c>
    </row>
    <row r="693" spans="1:38" s="16" customFormat="1" ht="15" customHeight="1" x14ac:dyDescent="0.25">
      <c r="A693" s="17">
        <v>685</v>
      </c>
      <c r="B693" s="17" t="s">
        <v>38</v>
      </c>
      <c r="C693" s="17" t="s">
        <v>39</v>
      </c>
      <c r="D693" s="18" t="s">
        <v>2436</v>
      </c>
      <c r="E693" s="19" t="s">
        <v>147</v>
      </c>
      <c r="F693" s="19" t="s">
        <v>2235</v>
      </c>
      <c r="G693" s="20" t="s">
        <v>147</v>
      </c>
      <c r="H693" s="19"/>
      <c r="I693" s="19" t="s">
        <v>59</v>
      </c>
      <c r="J693" s="21" t="s">
        <v>44</v>
      </c>
      <c r="K693" s="21" t="s">
        <v>446</v>
      </c>
      <c r="L693" s="22"/>
      <c r="M693" s="48" t="s">
        <v>447</v>
      </c>
      <c r="N693" s="22"/>
      <c r="O693" s="23"/>
      <c r="P693" s="24"/>
      <c r="Q693" s="25"/>
      <c r="R693" s="27"/>
      <c r="S693" s="23" t="s">
        <v>51</v>
      </c>
      <c r="T693" s="23" t="s">
        <v>52</v>
      </c>
      <c r="U693" s="17"/>
      <c r="V693" s="28">
        <f t="shared" ref="V693:V695" si="64">R693*U693</f>
        <v>0</v>
      </c>
      <c r="W693" s="17"/>
      <c r="X693" s="17"/>
      <c r="Y693" s="17"/>
      <c r="Z693" s="28"/>
      <c r="AA693" s="17" t="s">
        <v>53</v>
      </c>
      <c r="AB693" s="44"/>
      <c r="AC693" s="31"/>
      <c r="AD693" s="17"/>
      <c r="AE693" s="17" t="s">
        <v>147</v>
      </c>
      <c r="AF693" s="21"/>
      <c r="AG693" s="21" t="s">
        <v>147</v>
      </c>
      <c r="AH693" s="21"/>
      <c r="AI693" s="33"/>
      <c r="AJ693" s="34"/>
      <c r="AK693" s="35"/>
      <c r="AL693" s="18" t="s">
        <v>147</v>
      </c>
    </row>
    <row r="694" spans="1:38" s="16" customFormat="1" ht="15" customHeight="1" x14ac:dyDescent="0.25">
      <c r="A694" s="17">
        <v>686</v>
      </c>
      <c r="B694" s="17" t="s">
        <v>38</v>
      </c>
      <c r="C694" s="17" t="s">
        <v>39</v>
      </c>
      <c r="D694" s="18" t="s">
        <v>2437</v>
      </c>
      <c r="E694" s="19" t="s">
        <v>147</v>
      </c>
      <c r="F694" s="19" t="s">
        <v>2235</v>
      </c>
      <c r="G694" s="20" t="s">
        <v>147</v>
      </c>
      <c r="H694" s="19"/>
      <c r="I694" s="19" t="s">
        <v>59</v>
      </c>
      <c r="J694" s="21" t="s">
        <v>44</v>
      </c>
      <c r="K694" s="21" t="s">
        <v>446</v>
      </c>
      <c r="L694" s="22"/>
      <c r="M694" s="48" t="s">
        <v>447</v>
      </c>
      <c r="N694" s="22"/>
      <c r="O694" s="23"/>
      <c r="P694" s="24"/>
      <c r="Q694" s="25"/>
      <c r="R694" s="27"/>
      <c r="S694" s="23" t="s">
        <v>51</v>
      </c>
      <c r="T694" s="23" t="s">
        <v>52</v>
      </c>
      <c r="U694" s="17"/>
      <c r="V694" s="28">
        <f t="shared" si="64"/>
        <v>0</v>
      </c>
      <c r="W694" s="17"/>
      <c r="X694" s="17"/>
      <c r="Y694" s="17"/>
      <c r="Z694" s="28"/>
      <c r="AA694" s="17" t="s">
        <v>53</v>
      </c>
      <c r="AB694" s="44"/>
      <c r="AC694" s="31"/>
      <c r="AD694" s="17"/>
      <c r="AE694" s="17" t="s">
        <v>147</v>
      </c>
      <c r="AF694" s="21"/>
      <c r="AG694" s="21" t="s">
        <v>147</v>
      </c>
      <c r="AH694" s="21"/>
      <c r="AI694" s="33"/>
      <c r="AJ694" s="34"/>
      <c r="AK694" s="35"/>
      <c r="AL694" s="18" t="s">
        <v>147</v>
      </c>
    </row>
    <row r="695" spans="1:38" s="16" customFormat="1" ht="15" customHeight="1" x14ac:dyDescent="0.25">
      <c r="A695" s="17">
        <v>687</v>
      </c>
      <c r="B695" s="17" t="s">
        <v>38</v>
      </c>
      <c r="C695" s="17" t="s">
        <v>39</v>
      </c>
      <c r="D695" s="18" t="s">
        <v>2438</v>
      </c>
      <c r="E695" s="19" t="s">
        <v>147</v>
      </c>
      <c r="F695" s="19" t="s">
        <v>2235</v>
      </c>
      <c r="G695" s="20" t="s">
        <v>147</v>
      </c>
      <c r="H695" s="19"/>
      <c r="I695" s="19" t="s">
        <v>59</v>
      </c>
      <c r="J695" s="21" t="s">
        <v>44</v>
      </c>
      <c r="K695" s="21" t="s">
        <v>446</v>
      </c>
      <c r="M695" s="48" t="s">
        <v>447</v>
      </c>
      <c r="N695" s="22"/>
      <c r="O695" s="23"/>
      <c r="P695" s="24"/>
      <c r="Q695" s="25"/>
      <c r="R695" s="27"/>
      <c r="S695" s="23" t="s">
        <v>51</v>
      </c>
      <c r="T695" s="23" t="s">
        <v>52</v>
      </c>
      <c r="U695" s="17"/>
      <c r="V695" s="28">
        <f t="shared" si="64"/>
        <v>0</v>
      </c>
      <c r="W695" s="17"/>
      <c r="X695" s="17"/>
      <c r="Y695" s="17"/>
      <c r="Z695" s="28"/>
      <c r="AA695" s="17" t="s">
        <v>53</v>
      </c>
      <c r="AB695" s="44"/>
      <c r="AC695" s="31"/>
      <c r="AD695" s="17"/>
      <c r="AE695" s="17" t="s">
        <v>147</v>
      </c>
      <c r="AF695" s="21"/>
      <c r="AG695" s="21" t="s">
        <v>147</v>
      </c>
      <c r="AH695" s="21"/>
      <c r="AI695" s="33"/>
      <c r="AJ695" s="34"/>
      <c r="AK695" s="35"/>
      <c r="AL695" s="18" t="s">
        <v>147</v>
      </c>
    </row>
    <row r="696" spans="1:38" s="16" customFormat="1" ht="27.75" customHeight="1" x14ac:dyDescent="0.25">
      <c r="A696" s="17">
        <v>688</v>
      </c>
      <c r="B696" s="17" t="s">
        <v>38</v>
      </c>
      <c r="C696" s="17" t="s">
        <v>39</v>
      </c>
      <c r="D696" s="18" t="s">
        <v>2439</v>
      </c>
      <c r="E696" s="19">
        <v>42671</v>
      </c>
      <c r="F696" s="19" t="s">
        <v>2235</v>
      </c>
      <c r="G696" s="20">
        <v>9103750575</v>
      </c>
      <c r="H696" s="19"/>
      <c r="I696" s="19" t="s">
        <v>59</v>
      </c>
      <c r="J696" s="21" t="s">
        <v>44</v>
      </c>
      <c r="K696" s="21" t="s">
        <v>45</v>
      </c>
      <c r="L696" s="22" t="s">
        <v>2440</v>
      </c>
      <c r="M696" s="22" t="s">
        <v>2441</v>
      </c>
      <c r="N696" s="22" t="s">
        <v>1959</v>
      </c>
      <c r="O696" s="23" t="s">
        <v>49</v>
      </c>
      <c r="P696" s="103" t="s">
        <v>573</v>
      </c>
      <c r="Q696" s="25">
        <v>38237090</v>
      </c>
      <c r="R696" s="27">
        <v>16.8</v>
      </c>
      <c r="S696" s="23" t="s">
        <v>51</v>
      </c>
      <c r="T696" s="23" t="s">
        <v>52</v>
      </c>
      <c r="U696" s="17">
        <v>3930</v>
      </c>
      <c r="V696" s="28">
        <f>U696*R696</f>
        <v>66024</v>
      </c>
      <c r="W696" s="17">
        <v>0</v>
      </c>
      <c r="X696" s="17">
        <v>1150</v>
      </c>
      <c r="Y696" s="17">
        <v>0</v>
      </c>
      <c r="Z696" s="28">
        <v>0</v>
      </c>
      <c r="AA696" s="17" t="s">
        <v>53</v>
      </c>
      <c r="AB696" s="44"/>
      <c r="AC696" s="117">
        <v>65.900000000000006</v>
      </c>
      <c r="AD696" s="17"/>
      <c r="AE696" s="135">
        <v>1956878</v>
      </c>
      <c r="AF696" s="104" t="s">
        <v>2442</v>
      </c>
      <c r="AG696" s="17" t="s">
        <v>2927</v>
      </c>
      <c r="AH696" s="21">
        <f>VLOOKUP(AE696,'[2]updated master EPCG'!$AD$3032:$AO$3978,10,0)</f>
        <v>42800</v>
      </c>
      <c r="AI696" s="33"/>
      <c r="AJ696" s="34"/>
      <c r="AK696" s="35"/>
      <c r="AL696" s="24" t="s">
        <v>1302</v>
      </c>
    </row>
    <row r="697" spans="1:38" s="16" customFormat="1" ht="27.75" customHeight="1" x14ac:dyDescent="0.25">
      <c r="A697" s="17">
        <v>689</v>
      </c>
      <c r="B697" s="17" t="s">
        <v>38</v>
      </c>
      <c r="C697" s="17" t="s">
        <v>39</v>
      </c>
      <c r="D697" s="18" t="s">
        <v>2443</v>
      </c>
      <c r="E697" s="19">
        <v>42671</v>
      </c>
      <c r="F697" s="19" t="s">
        <v>2235</v>
      </c>
      <c r="G697" s="20" t="s">
        <v>2444</v>
      </c>
      <c r="H697" s="19"/>
      <c r="I697" s="19" t="s">
        <v>59</v>
      </c>
      <c r="J697" s="21" t="s">
        <v>1566</v>
      </c>
      <c r="K697" s="21" t="s">
        <v>1567</v>
      </c>
      <c r="L697" s="22" t="s">
        <v>1816</v>
      </c>
      <c r="M697" s="22" t="s">
        <v>178</v>
      </c>
      <c r="N697" s="22" t="s">
        <v>2396</v>
      </c>
      <c r="O697" s="23" t="s">
        <v>71</v>
      </c>
      <c r="P697" s="103" t="s">
        <v>1817</v>
      </c>
      <c r="Q697" s="25">
        <v>34021300</v>
      </c>
      <c r="R697" s="27"/>
      <c r="S697" s="23" t="s">
        <v>51</v>
      </c>
      <c r="T697" s="23" t="s">
        <v>179</v>
      </c>
      <c r="U697" s="17"/>
      <c r="V697" s="28"/>
      <c r="W697" s="17"/>
      <c r="X697" s="17"/>
      <c r="Y697" s="17"/>
      <c r="Z697" s="28"/>
      <c r="AA697" s="17" t="s">
        <v>53</v>
      </c>
      <c r="AB697" s="44"/>
      <c r="AC697" s="117">
        <v>65.900000000000006</v>
      </c>
      <c r="AD697" s="17"/>
      <c r="AE697" s="17"/>
      <c r="AF697" s="21"/>
      <c r="AG697" s="17"/>
      <c r="AH697" s="21"/>
      <c r="AI697" s="33"/>
      <c r="AJ697" s="34"/>
      <c r="AK697" s="35"/>
      <c r="AL697" s="24"/>
    </row>
    <row r="698" spans="1:38" s="16" customFormat="1" ht="30.75" customHeight="1" x14ac:dyDescent="0.25">
      <c r="A698" s="17">
        <v>690</v>
      </c>
      <c r="B698" s="17" t="s">
        <v>38</v>
      </c>
      <c r="C698" s="17" t="s">
        <v>39</v>
      </c>
      <c r="D698" s="18" t="s">
        <v>2445</v>
      </c>
      <c r="E698" s="19">
        <v>42671</v>
      </c>
      <c r="F698" s="19" t="s">
        <v>2235</v>
      </c>
      <c r="G698" s="20">
        <v>9103750576</v>
      </c>
      <c r="H698" s="19"/>
      <c r="I698" s="19" t="s">
        <v>59</v>
      </c>
      <c r="J698" s="21" t="s">
        <v>44</v>
      </c>
      <c r="K698" s="21" t="s">
        <v>45</v>
      </c>
      <c r="L698" s="22" t="s">
        <v>60</v>
      </c>
      <c r="M698" s="22" t="s">
        <v>61</v>
      </c>
      <c r="N698" s="22" t="s">
        <v>62</v>
      </c>
      <c r="O698" s="23" t="s">
        <v>63</v>
      </c>
      <c r="P698" s="103" t="s">
        <v>587</v>
      </c>
      <c r="Q698" s="25">
        <v>29051700</v>
      </c>
      <c r="R698" s="27">
        <v>19.844999999999999</v>
      </c>
      <c r="S698" s="23" t="s">
        <v>51</v>
      </c>
      <c r="T698" s="23" t="s">
        <v>52</v>
      </c>
      <c r="U698" s="17">
        <v>1513</v>
      </c>
      <c r="V698" s="28">
        <f t="shared" ref="V698:V763" si="65">R698*U698</f>
        <v>30025.484999999997</v>
      </c>
      <c r="W698" s="17">
        <v>9.91</v>
      </c>
      <c r="X698" s="17">
        <v>2275</v>
      </c>
      <c r="Y698" s="17">
        <v>0</v>
      </c>
      <c r="Z698" s="29">
        <v>0</v>
      </c>
      <c r="AA698" s="17" t="s">
        <v>53</v>
      </c>
      <c r="AB698" s="44"/>
      <c r="AC698" s="117">
        <v>65.900000000000006</v>
      </c>
      <c r="AD698" s="17"/>
      <c r="AE698" s="135">
        <v>1956910</v>
      </c>
      <c r="AF698" s="104" t="s">
        <v>2442</v>
      </c>
      <c r="AG698" s="17"/>
      <c r="AH698" s="21"/>
      <c r="AI698" s="33"/>
      <c r="AJ698" s="34"/>
      <c r="AK698" s="35"/>
      <c r="AL698" s="24" t="s">
        <v>1302</v>
      </c>
    </row>
    <row r="699" spans="1:38" s="16" customFormat="1" ht="25.5" x14ac:dyDescent="0.25">
      <c r="A699" s="17">
        <v>691</v>
      </c>
      <c r="B699" s="17" t="s">
        <v>38</v>
      </c>
      <c r="C699" s="17" t="s">
        <v>39</v>
      </c>
      <c r="D699" s="18" t="s">
        <v>2446</v>
      </c>
      <c r="E699" s="19">
        <v>42671</v>
      </c>
      <c r="F699" s="19" t="s">
        <v>2235</v>
      </c>
      <c r="G699" s="20"/>
      <c r="H699" s="19"/>
      <c r="I699" s="19" t="s">
        <v>59</v>
      </c>
      <c r="J699" s="21" t="s">
        <v>44</v>
      </c>
      <c r="K699" s="21" t="s">
        <v>45</v>
      </c>
      <c r="L699" s="22" t="s">
        <v>2447</v>
      </c>
      <c r="M699" s="22" t="s">
        <v>374</v>
      </c>
      <c r="N699" s="22" t="s">
        <v>2396</v>
      </c>
      <c r="O699" s="23" t="s">
        <v>71</v>
      </c>
      <c r="P699" s="103" t="s">
        <v>465</v>
      </c>
      <c r="Q699" s="25">
        <v>38237090</v>
      </c>
      <c r="R699" s="27">
        <v>1.36</v>
      </c>
      <c r="S699" s="23" t="s">
        <v>51</v>
      </c>
      <c r="T699" s="23" t="s">
        <v>52</v>
      </c>
      <c r="U699" s="17">
        <v>2540</v>
      </c>
      <c r="V699" s="28">
        <f t="shared" si="65"/>
        <v>3454.4</v>
      </c>
      <c r="W699" s="17">
        <v>0</v>
      </c>
      <c r="X699" s="17">
        <v>0</v>
      </c>
      <c r="Y699" s="17">
        <v>0</v>
      </c>
      <c r="Z699" s="28">
        <v>0</v>
      </c>
      <c r="AA699" s="17" t="s">
        <v>53</v>
      </c>
      <c r="AB699" s="44"/>
      <c r="AC699" s="117">
        <v>65.900000000000006</v>
      </c>
      <c r="AD699" s="17"/>
      <c r="AE699" s="17"/>
      <c r="AF699" s="21"/>
      <c r="AG699" s="17"/>
      <c r="AH699" s="21"/>
      <c r="AI699" s="33"/>
      <c r="AJ699" s="34"/>
      <c r="AK699" s="35"/>
      <c r="AL699" s="24" t="s">
        <v>1302</v>
      </c>
    </row>
    <row r="700" spans="1:38" s="16" customFormat="1" ht="27" customHeight="1" x14ac:dyDescent="0.25">
      <c r="A700" s="17">
        <v>692</v>
      </c>
      <c r="B700" s="17" t="s">
        <v>38</v>
      </c>
      <c r="C700" s="17" t="s">
        <v>39</v>
      </c>
      <c r="D700" s="18" t="s">
        <v>2448</v>
      </c>
      <c r="E700" s="19">
        <v>42671</v>
      </c>
      <c r="F700" s="19" t="s">
        <v>2235</v>
      </c>
      <c r="G700" s="20">
        <v>9103750577</v>
      </c>
      <c r="H700" s="19"/>
      <c r="I700" s="19" t="s">
        <v>59</v>
      </c>
      <c r="J700" s="21" t="s">
        <v>44</v>
      </c>
      <c r="K700" s="21" t="s">
        <v>45</v>
      </c>
      <c r="L700" s="22" t="s">
        <v>621</v>
      </c>
      <c r="M700" s="22" t="s">
        <v>2005</v>
      </c>
      <c r="N700" s="22" t="s">
        <v>2449</v>
      </c>
      <c r="O700" s="23" t="s">
        <v>49</v>
      </c>
      <c r="P700" s="103" t="s">
        <v>1028</v>
      </c>
      <c r="Q700" s="25">
        <v>38237090</v>
      </c>
      <c r="R700" s="27">
        <v>18</v>
      </c>
      <c r="S700" s="23" t="s">
        <v>51</v>
      </c>
      <c r="T700" s="23" t="s">
        <v>52</v>
      </c>
      <c r="U700" s="17">
        <v>1600</v>
      </c>
      <c r="V700" s="28">
        <f t="shared" si="65"/>
        <v>28800</v>
      </c>
      <c r="W700" s="17">
        <v>0</v>
      </c>
      <c r="X700" s="17">
        <v>950</v>
      </c>
      <c r="Y700" s="17">
        <v>0</v>
      </c>
      <c r="Z700" s="28">
        <v>0</v>
      </c>
      <c r="AA700" s="17" t="s">
        <v>53</v>
      </c>
      <c r="AB700" s="44"/>
      <c r="AC700" s="117">
        <v>65.900000000000006</v>
      </c>
      <c r="AD700" s="17"/>
      <c r="AE700" s="135">
        <v>1956848</v>
      </c>
      <c r="AF700" s="104" t="s">
        <v>2442</v>
      </c>
      <c r="AG700" s="17" t="s">
        <v>2928</v>
      </c>
      <c r="AH700" s="21">
        <f>VLOOKUP(AE700,'[2]updated master EPCG'!$AD$3032:$AO$3978,10,0)</f>
        <v>42800</v>
      </c>
      <c r="AI700" s="33"/>
      <c r="AJ700" s="34"/>
      <c r="AK700" s="35"/>
      <c r="AL700" s="24" t="s">
        <v>1302</v>
      </c>
    </row>
    <row r="701" spans="1:38" s="16" customFormat="1" ht="15" customHeight="1" x14ac:dyDescent="0.25">
      <c r="A701" s="17">
        <v>693</v>
      </c>
      <c r="B701" s="17" t="s">
        <v>38</v>
      </c>
      <c r="C701" s="17" t="s">
        <v>39</v>
      </c>
      <c r="D701" s="18" t="s">
        <v>2450</v>
      </c>
      <c r="E701" s="19" t="s">
        <v>1332</v>
      </c>
      <c r="F701" s="19" t="s">
        <v>2451</v>
      </c>
      <c r="G701" s="20" t="s">
        <v>147</v>
      </c>
      <c r="H701" s="19"/>
      <c r="I701" s="19" t="s">
        <v>59</v>
      </c>
      <c r="J701" s="21" t="s">
        <v>44</v>
      </c>
      <c r="K701" s="21" t="s">
        <v>446</v>
      </c>
      <c r="L701" s="22"/>
      <c r="M701" s="48" t="s">
        <v>447</v>
      </c>
      <c r="N701" s="22"/>
      <c r="O701" s="23"/>
      <c r="P701" s="24"/>
      <c r="Q701" s="25"/>
      <c r="R701" s="27"/>
      <c r="S701" s="23" t="s">
        <v>51</v>
      </c>
      <c r="T701" s="23" t="s">
        <v>52</v>
      </c>
      <c r="U701" s="17"/>
      <c r="V701" s="28">
        <f t="shared" si="65"/>
        <v>0</v>
      </c>
      <c r="W701" s="17"/>
      <c r="X701" s="17"/>
      <c r="Y701" s="17"/>
      <c r="Z701" s="28"/>
      <c r="AA701" s="17" t="s">
        <v>53</v>
      </c>
      <c r="AB701" s="44"/>
      <c r="AC701" s="31"/>
      <c r="AD701" s="17"/>
      <c r="AE701" s="17" t="s">
        <v>147</v>
      </c>
      <c r="AF701" s="21"/>
      <c r="AG701" s="17" t="s">
        <v>147</v>
      </c>
      <c r="AH701" s="21"/>
      <c r="AI701" s="33"/>
      <c r="AJ701" s="34"/>
      <c r="AK701" s="35"/>
      <c r="AL701" s="24"/>
    </row>
    <row r="702" spans="1:38" s="16" customFormat="1" ht="15" customHeight="1" x14ac:dyDescent="0.25">
      <c r="A702" s="17">
        <v>694</v>
      </c>
      <c r="B702" s="17" t="s">
        <v>38</v>
      </c>
      <c r="C702" s="17" t="s">
        <v>39</v>
      </c>
      <c r="D702" s="18" t="s">
        <v>2452</v>
      </c>
      <c r="E702" s="19">
        <v>42676</v>
      </c>
      <c r="F702" s="19" t="s">
        <v>2451</v>
      </c>
      <c r="G702" s="20">
        <v>9103750581</v>
      </c>
      <c r="H702" s="19">
        <v>42679</v>
      </c>
      <c r="I702" s="19" t="s">
        <v>59</v>
      </c>
      <c r="J702" s="21" t="s">
        <v>44</v>
      </c>
      <c r="K702" s="21" t="s">
        <v>45</v>
      </c>
      <c r="L702" s="22" t="s">
        <v>2453</v>
      </c>
      <c r="M702" s="22" t="s">
        <v>515</v>
      </c>
      <c r="N702" s="22" t="s">
        <v>2320</v>
      </c>
      <c r="O702" s="23" t="s">
        <v>63</v>
      </c>
      <c r="P702" s="103" t="s">
        <v>2454</v>
      </c>
      <c r="Q702" s="25">
        <v>29054500</v>
      </c>
      <c r="R702" s="27">
        <v>18</v>
      </c>
      <c r="S702" s="23" t="s">
        <v>51</v>
      </c>
      <c r="T702" s="23" t="s">
        <v>52</v>
      </c>
      <c r="U702" s="17">
        <v>735</v>
      </c>
      <c r="V702" s="28">
        <f t="shared" si="65"/>
        <v>13230</v>
      </c>
      <c r="W702" s="17">
        <v>4.37</v>
      </c>
      <c r="X702" s="17">
        <v>750</v>
      </c>
      <c r="Y702" s="17">
        <v>0</v>
      </c>
      <c r="Z702" s="28">
        <v>180</v>
      </c>
      <c r="AA702" s="17" t="s">
        <v>53</v>
      </c>
      <c r="AB702" s="44"/>
      <c r="AC702" s="117">
        <v>65.900000000000006</v>
      </c>
      <c r="AD702" s="17"/>
      <c r="AE702" s="146">
        <v>2015089</v>
      </c>
      <c r="AF702" s="78" t="s">
        <v>2455</v>
      </c>
      <c r="AG702" s="17" t="s">
        <v>2843</v>
      </c>
      <c r="AH702" s="21">
        <f>VLOOKUP(AE702,'[2]updated master EPCG'!$AD$3032:$AO$3978,10,0)</f>
        <v>42815</v>
      </c>
      <c r="AI702" s="33"/>
      <c r="AJ702" s="34"/>
      <c r="AK702" s="35"/>
      <c r="AL702" s="24" t="s">
        <v>1302</v>
      </c>
    </row>
    <row r="703" spans="1:38" s="16" customFormat="1" ht="15" customHeight="1" x14ac:dyDescent="0.25">
      <c r="A703" s="17">
        <v>695</v>
      </c>
      <c r="B703" s="17" t="s">
        <v>38</v>
      </c>
      <c r="C703" s="17" t="s">
        <v>39</v>
      </c>
      <c r="D703" s="18" t="s">
        <v>2456</v>
      </c>
      <c r="E703" s="19">
        <v>42677</v>
      </c>
      <c r="F703" s="19" t="s">
        <v>2451</v>
      </c>
      <c r="G703" s="20" t="s">
        <v>2457</v>
      </c>
      <c r="H703" s="19">
        <v>42680</v>
      </c>
      <c r="I703" s="19" t="s">
        <v>59</v>
      </c>
      <c r="J703" s="21" t="s">
        <v>44</v>
      </c>
      <c r="K703" s="21" t="s">
        <v>45</v>
      </c>
      <c r="L703" s="22" t="s">
        <v>1475</v>
      </c>
      <c r="M703" s="22" t="s">
        <v>1172</v>
      </c>
      <c r="N703" s="22" t="s">
        <v>2458</v>
      </c>
      <c r="O703" s="23" t="s">
        <v>71</v>
      </c>
      <c r="P703" s="103" t="s">
        <v>483</v>
      </c>
      <c r="Q703" s="25" t="s">
        <v>2459</v>
      </c>
      <c r="R703" s="27">
        <v>15</v>
      </c>
      <c r="S703" s="23" t="s">
        <v>51</v>
      </c>
      <c r="T703" s="23" t="s">
        <v>52</v>
      </c>
      <c r="U703" s="17">
        <v>1415</v>
      </c>
      <c r="V703" s="28">
        <f t="shared" si="65"/>
        <v>21225</v>
      </c>
      <c r="W703" s="17">
        <v>0</v>
      </c>
      <c r="X703" s="17">
        <v>0</v>
      </c>
      <c r="Y703" s="17">
        <v>0</v>
      </c>
      <c r="Z703" s="28">
        <v>0</v>
      </c>
      <c r="AA703" s="17" t="s">
        <v>53</v>
      </c>
      <c r="AB703" s="44"/>
      <c r="AC703" s="117">
        <v>65.900000000000006</v>
      </c>
      <c r="AD703" s="17"/>
      <c r="AE703" s="147">
        <v>2028034</v>
      </c>
      <c r="AF703" s="78" t="s">
        <v>2460</v>
      </c>
      <c r="AG703" s="17"/>
      <c r="AH703" s="21"/>
      <c r="AI703" s="33"/>
      <c r="AJ703" s="34"/>
      <c r="AK703" s="35"/>
      <c r="AL703" s="24" t="s">
        <v>1302</v>
      </c>
    </row>
    <row r="704" spans="1:38" s="16" customFormat="1" ht="15" customHeight="1" x14ac:dyDescent="0.25">
      <c r="A704" s="17">
        <v>696</v>
      </c>
      <c r="B704" s="17" t="s">
        <v>38</v>
      </c>
      <c r="C704" s="17" t="s">
        <v>39</v>
      </c>
      <c r="D704" s="18" t="s">
        <v>2461</v>
      </c>
      <c r="E704" s="19">
        <v>42677</v>
      </c>
      <c r="F704" s="19" t="s">
        <v>2451</v>
      </c>
      <c r="G704" s="20" t="s">
        <v>2457</v>
      </c>
      <c r="H704" s="19">
        <v>42680</v>
      </c>
      <c r="I704" s="19" t="s">
        <v>59</v>
      </c>
      <c r="J704" s="21" t="s">
        <v>44</v>
      </c>
      <c r="K704" s="21" t="s">
        <v>45</v>
      </c>
      <c r="L704" s="22" t="s">
        <v>1475</v>
      </c>
      <c r="M704" s="22" t="s">
        <v>1172</v>
      </c>
      <c r="N704" s="22" t="s">
        <v>2458</v>
      </c>
      <c r="O704" s="23" t="s">
        <v>71</v>
      </c>
      <c r="P704" s="103" t="s">
        <v>483</v>
      </c>
      <c r="Q704" s="25" t="s">
        <v>2459</v>
      </c>
      <c r="R704" s="27">
        <v>15</v>
      </c>
      <c r="S704" s="23" t="s">
        <v>51</v>
      </c>
      <c r="T704" s="23" t="s">
        <v>52</v>
      </c>
      <c r="U704" s="17">
        <v>1330</v>
      </c>
      <c r="V704" s="28">
        <f t="shared" si="65"/>
        <v>19950</v>
      </c>
      <c r="W704" s="17">
        <v>0</v>
      </c>
      <c r="X704" s="17">
        <v>0</v>
      </c>
      <c r="Y704" s="17">
        <v>0</v>
      </c>
      <c r="Z704" s="28">
        <v>0</v>
      </c>
      <c r="AA704" s="17" t="s">
        <v>53</v>
      </c>
      <c r="AB704" s="44"/>
      <c r="AC704" s="117">
        <v>65.900000000000006</v>
      </c>
      <c r="AD704" s="17"/>
      <c r="AE704" s="147">
        <v>2028093</v>
      </c>
      <c r="AF704" s="78" t="s">
        <v>2460</v>
      </c>
      <c r="AG704" s="17"/>
      <c r="AH704" s="21"/>
      <c r="AI704" s="33"/>
      <c r="AJ704" s="34"/>
      <c r="AK704" s="35"/>
      <c r="AL704" s="24" t="s">
        <v>1302</v>
      </c>
    </row>
    <row r="705" spans="1:38" s="16" customFormat="1" ht="25.5" x14ac:dyDescent="0.25">
      <c r="A705" s="17">
        <v>697</v>
      </c>
      <c r="B705" s="17" t="s">
        <v>38</v>
      </c>
      <c r="C705" s="17" t="s">
        <v>39</v>
      </c>
      <c r="D705" s="18" t="s">
        <v>2462</v>
      </c>
      <c r="E705" s="19">
        <v>42678</v>
      </c>
      <c r="F705" s="19" t="s">
        <v>2451</v>
      </c>
      <c r="G705" s="20" t="s">
        <v>2463</v>
      </c>
      <c r="H705" s="19"/>
      <c r="I705" s="19" t="s">
        <v>59</v>
      </c>
      <c r="J705" s="21" t="s">
        <v>44</v>
      </c>
      <c r="K705" s="21" t="s">
        <v>45</v>
      </c>
      <c r="L705" s="22" t="s">
        <v>2464</v>
      </c>
      <c r="M705" s="22" t="s">
        <v>1884</v>
      </c>
      <c r="N705" s="22" t="s">
        <v>2465</v>
      </c>
      <c r="O705" s="23" t="s">
        <v>2466</v>
      </c>
      <c r="P705" s="103" t="s">
        <v>1534</v>
      </c>
      <c r="Q705" s="25">
        <v>38237090</v>
      </c>
      <c r="R705" s="27">
        <v>16</v>
      </c>
      <c r="S705" s="23" t="s">
        <v>51</v>
      </c>
      <c r="T705" s="23" t="s">
        <v>52</v>
      </c>
      <c r="U705" s="17">
        <v>1350</v>
      </c>
      <c r="V705" s="28">
        <f t="shared" si="65"/>
        <v>21600</v>
      </c>
      <c r="W705" s="17">
        <v>7.13</v>
      </c>
      <c r="X705" s="17">
        <v>625</v>
      </c>
      <c r="Y705" s="17">
        <v>0</v>
      </c>
      <c r="Z705" s="28">
        <v>0</v>
      </c>
      <c r="AA705" s="17" t="s">
        <v>53</v>
      </c>
      <c r="AB705" s="44"/>
      <c r="AC705" s="117">
        <v>65.900000000000006</v>
      </c>
      <c r="AD705" s="17"/>
      <c r="AE705" s="147">
        <v>2049155</v>
      </c>
      <c r="AF705" s="78" t="s">
        <v>2467</v>
      </c>
      <c r="AG705" s="17" t="s">
        <v>2818</v>
      </c>
      <c r="AH705" s="21">
        <f>VLOOKUP(AE705,'[2]updated master EPCG'!$AD$3032:$AO$3978,10,0)</f>
        <v>42800</v>
      </c>
      <c r="AI705" s="33"/>
      <c r="AJ705" s="34"/>
      <c r="AK705" s="35"/>
      <c r="AL705" s="24" t="s">
        <v>1302</v>
      </c>
    </row>
    <row r="706" spans="1:38" s="16" customFormat="1" ht="25.5" x14ac:dyDescent="0.25">
      <c r="A706" s="17">
        <v>698</v>
      </c>
      <c r="B706" s="17" t="s">
        <v>38</v>
      </c>
      <c r="C706" s="17" t="s">
        <v>39</v>
      </c>
      <c r="D706" s="18" t="s">
        <v>2468</v>
      </c>
      <c r="E706" s="19">
        <v>42678</v>
      </c>
      <c r="F706" s="19" t="s">
        <v>2451</v>
      </c>
      <c r="G706" s="20">
        <v>9103750586</v>
      </c>
      <c r="H706" s="19">
        <v>42685</v>
      </c>
      <c r="I706" s="19" t="s">
        <v>59</v>
      </c>
      <c r="J706" s="21" t="s">
        <v>44</v>
      </c>
      <c r="K706" s="21" t="s">
        <v>45</v>
      </c>
      <c r="L706" s="22" t="s">
        <v>2469</v>
      </c>
      <c r="M706" s="22" t="s">
        <v>121</v>
      </c>
      <c r="N706" s="22" t="s">
        <v>2458</v>
      </c>
      <c r="O706" s="23" t="s">
        <v>49</v>
      </c>
      <c r="P706" s="103" t="s">
        <v>1534</v>
      </c>
      <c r="Q706" s="25">
        <v>38237090</v>
      </c>
      <c r="R706" s="27">
        <v>16</v>
      </c>
      <c r="S706" s="23" t="s">
        <v>51</v>
      </c>
      <c r="T706" s="23" t="s">
        <v>52</v>
      </c>
      <c r="U706" s="17">
        <v>1350</v>
      </c>
      <c r="V706" s="28">
        <f t="shared" si="65"/>
        <v>21600</v>
      </c>
      <c r="W706" s="17">
        <v>0</v>
      </c>
      <c r="X706" s="17">
        <v>1250</v>
      </c>
      <c r="Y706" s="17">
        <v>0</v>
      </c>
      <c r="Z706" s="28">
        <v>320</v>
      </c>
      <c r="AA706" s="17" t="s">
        <v>53</v>
      </c>
      <c r="AB706" s="44"/>
      <c r="AC706" s="117">
        <v>65.900000000000006</v>
      </c>
      <c r="AD706" s="17"/>
      <c r="AE706" s="148">
        <v>2049134</v>
      </c>
      <c r="AF706" s="78" t="s">
        <v>2467</v>
      </c>
      <c r="AG706" s="17" t="s">
        <v>2817</v>
      </c>
      <c r="AH706" s="21">
        <f>VLOOKUP(AE706,'[2]updated master EPCG'!$AD$3032:$AO$3978,10,0)</f>
        <v>42800</v>
      </c>
      <c r="AI706" s="33"/>
      <c r="AJ706" s="34"/>
      <c r="AK706" s="35"/>
      <c r="AL706" s="24" t="s">
        <v>1302</v>
      </c>
    </row>
    <row r="707" spans="1:38" s="16" customFormat="1" ht="51" x14ac:dyDescent="0.25">
      <c r="A707" s="17">
        <v>699</v>
      </c>
      <c r="B707" s="17" t="s">
        <v>38</v>
      </c>
      <c r="C707" s="17" t="s">
        <v>39</v>
      </c>
      <c r="D707" s="18" t="s">
        <v>2470</v>
      </c>
      <c r="E707" s="19">
        <v>42678</v>
      </c>
      <c r="F707" s="19" t="s">
        <v>2451</v>
      </c>
      <c r="G707" s="20">
        <v>9103750587</v>
      </c>
      <c r="H707" s="19">
        <v>42682</v>
      </c>
      <c r="I707" s="19" t="s">
        <v>59</v>
      </c>
      <c r="J707" s="21" t="s">
        <v>44</v>
      </c>
      <c r="K707" s="21" t="s">
        <v>45</v>
      </c>
      <c r="L707" s="22" t="s">
        <v>403</v>
      </c>
      <c r="M707" s="22" t="s">
        <v>374</v>
      </c>
      <c r="N707" s="22" t="s">
        <v>2465</v>
      </c>
      <c r="O707" s="23" t="s">
        <v>63</v>
      </c>
      <c r="P707" s="103" t="s">
        <v>2471</v>
      </c>
      <c r="Q707" s="25" t="s">
        <v>1483</v>
      </c>
      <c r="R707" s="27">
        <v>16</v>
      </c>
      <c r="S707" s="23" t="s">
        <v>51</v>
      </c>
      <c r="T707" s="23" t="s">
        <v>52</v>
      </c>
      <c r="U707" s="17">
        <v>0</v>
      </c>
      <c r="V707" s="28">
        <f>(6*1345+10*1295)</f>
        <v>21020</v>
      </c>
      <c r="W707" s="17">
        <v>6.94</v>
      </c>
      <c r="X707" s="17">
        <v>10</v>
      </c>
      <c r="Y707" s="17">
        <v>0</v>
      </c>
      <c r="Z707" s="28">
        <v>0</v>
      </c>
      <c r="AA707" s="17" t="s">
        <v>53</v>
      </c>
      <c r="AB707" s="44"/>
      <c r="AC707" s="117">
        <v>65.900000000000006</v>
      </c>
      <c r="AD707" s="17"/>
      <c r="AE707" s="149">
        <v>2056295</v>
      </c>
      <c r="AF707" s="78" t="s">
        <v>2467</v>
      </c>
      <c r="AG707" s="17" t="s">
        <v>2842</v>
      </c>
      <c r="AH707" s="21">
        <f>VLOOKUP(AE707,'[2]updated master EPCG'!$AD$3032:$AO$3978,10,0)</f>
        <v>42815</v>
      </c>
      <c r="AI707" s="33"/>
      <c r="AJ707" s="34">
        <v>20970</v>
      </c>
      <c r="AK707" s="35">
        <v>42687</v>
      </c>
      <c r="AL707" s="24" t="s">
        <v>211</v>
      </c>
    </row>
    <row r="708" spans="1:38" s="16" customFormat="1" ht="51" x14ac:dyDescent="0.25">
      <c r="A708" s="17">
        <v>700</v>
      </c>
      <c r="B708" s="17" t="s">
        <v>38</v>
      </c>
      <c r="C708" s="17" t="s">
        <v>39</v>
      </c>
      <c r="D708" s="18" t="s">
        <v>2472</v>
      </c>
      <c r="E708" s="19">
        <v>42678</v>
      </c>
      <c r="F708" s="19" t="s">
        <v>2451</v>
      </c>
      <c r="G708" s="20">
        <v>9103750588</v>
      </c>
      <c r="H708" s="19">
        <v>42684</v>
      </c>
      <c r="I708" s="19" t="s">
        <v>59</v>
      </c>
      <c r="J708" s="21" t="s">
        <v>44</v>
      </c>
      <c r="K708" s="21" t="s">
        <v>45</v>
      </c>
      <c r="L708" s="22" t="s">
        <v>621</v>
      </c>
      <c r="M708" s="22" t="s">
        <v>622</v>
      </c>
      <c r="N708" s="22" t="s">
        <v>137</v>
      </c>
      <c r="O708" s="23" t="s">
        <v>49</v>
      </c>
      <c r="P708" s="103" t="s">
        <v>2473</v>
      </c>
      <c r="Q708" s="25" t="s">
        <v>1483</v>
      </c>
      <c r="R708" s="27">
        <v>18</v>
      </c>
      <c r="S708" s="23" t="s">
        <v>51</v>
      </c>
      <c r="T708" s="23" t="s">
        <v>52</v>
      </c>
      <c r="U708" s="17">
        <v>0</v>
      </c>
      <c r="V708" s="28">
        <f>(10.5*1600+7.5*1615)</f>
        <v>28912.5</v>
      </c>
      <c r="W708" s="17">
        <v>0</v>
      </c>
      <c r="X708" s="17">
        <v>900</v>
      </c>
      <c r="Y708" s="17">
        <v>0</v>
      </c>
      <c r="Z708" s="28">
        <v>0</v>
      </c>
      <c r="AA708" s="17" t="s">
        <v>53</v>
      </c>
      <c r="AB708" s="44"/>
      <c r="AC708" s="117">
        <v>65.900000000000006</v>
      </c>
      <c r="AD708" s="17"/>
      <c r="AE708" s="150">
        <v>2056263</v>
      </c>
      <c r="AF708" s="78" t="s">
        <v>2467</v>
      </c>
      <c r="AG708" s="17"/>
      <c r="AH708" s="21"/>
      <c r="AI708" s="33"/>
      <c r="AJ708" s="34"/>
      <c r="AK708" s="35"/>
      <c r="AL708" s="24" t="s">
        <v>1302</v>
      </c>
    </row>
    <row r="709" spans="1:38" s="16" customFormat="1" ht="36" customHeight="1" x14ac:dyDescent="0.25">
      <c r="A709" s="17">
        <v>701</v>
      </c>
      <c r="B709" s="17" t="s">
        <v>38</v>
      </c>
      <c r="C709" s="17" t="s">
        <v>39</v>
      </c>
      <c r="D709" s="18" t="s">
        <v>2474</v>
      </c>
      <c r="E709" s="19">
        <v>42678</v>
      </c>
      <c r="F709" s="19" t="s">
        <v>2451</v>
      </c>
      <c r="G709" s="20"/>
      <c r="H709" s="19"/>
      <c r="I709" s="19" t="s">
        <v>59</v>
      </c>
      <c r="J709" s="21" t="s">
        <v>44</v>
      </c>
      <c r="K709" s="21" t="s">
        <v>45</v>
      </c>
      <c r="L709" s="22" t="s">
        <v>2433</v>
      </c>
      <c r="M709" s="22" t="s">
        <v>178</v>
      </c>
      <c r="N709" s="22" t="s">
        <v>88</v>
      </c>
      <c r="O709" s="23" t="s">
        <v>49</v>
      </c>
      <c r="P709" s="103" t="s">
        <v>1080</v>
      </c>
      <c r="Q709" s="25">
        <v>38237090</v>
      </c>
      <c r="R709" s="27">
        <v>19</v>
      </c>
      <c r="S709" s="23" t="s">
        <v>51</v>
      </c>
      <c r="T709" s="23" t="s">
        <v>179</v>
      </c>
      <c r="U709" s="17">
        <v>117452</v>
      </c>
      <c r="V709" s="28">
        <f t="shared" si="65"/>
        <v>2231588</v>
      </c>
      <c r="W709" s="17">
        <v>0</v>
      </c>
      <c r="X709" s="17">
        <v>24712.5</v>
      </c>
      <c r="Y709" s="17">
        <v>0</v>
      </c>
      <c r="Z709" s="28">
        <v>31863</v>
      </c>
      <c r="AA709" s="17" t="s">
        <v>53</v>
      </c>
      <c r="AB709" s="44"/>
      <c r="AC709" s="117">
        <v>65.900000000000006</v>
      </c>
      <c r="AD709" s="17"/>
      <c r="AE709" s="148">
        <v>2056259</v>
      </c>
      <c r="AF709" s="78" t="s">
        <v>2467</v>
      </c>
      <c r="AG709" s="17" t="s">
        <v>2845</v>
      </c>
      <c r="AH709" s="21">
        <f>VLOOKUP(AE709,'[2]updated master EPCG'!$AD$3032:$AO$3978,10,0)</f>
        <v>42753</v>
      </c>
      <c r="AI709" s="33"/>
      <c r="AJ709" s="34"/>
      <c r="AK709" s="35"/>
      <c r="AL709" s="24" t="s">
        <v>1302</v>
      </c>
    </row>
    <row r="710" spans="1:38" s="16" customFormat="1" ht="51" x14ac:dyDescent="0.25">
      <c r="A710" s="17">
        <v>702</v>
      </c>
      <c r="B710" s="17" t="s">
        <v>38</v>
      </c>
      <c r="C710" s="17" t="s">
        <v>39</v>
      </c>
      <c r="D710" s="18" t="s">
        <v>2475</v>
      </c>
      <c r="E710" s="19">
        <v>42679</v>
      </c>
      <c r="F710" s="19" t="s">
        <v>2451</v>
      </c>
      <c r="G710" s="20">
        <v>9103750590</v>
      </c>
      <c r="H710" s="19">
        <v>42682</v>
      </c>
      <c r="I710" s="19" t="s">
        <v>59</v>
      </c>
      <c r="J710" s="21" t="s">
        <v>44</v>
      </c>
      <c r="K710" s="21" t="s">
        <v>45</v>
      </c>
      <c r="L710" s="22" t="s">
        <v>2476</v>
      </c>
      <c r="M710" s="22" t="s">
        <v>374</v>
      </c>
      <c r="N710" s="22" t="s">
        <v>130</v>
      </c>
      <c r="O710" s="23" t="s">
        <v>63</v>
      </c>
      <c r="P710" s="103" t="s">
        <v>2477</v>
      </c>
      <c r="Q710" s="25" t="s">
        <v>1483</v>
      </c>
      <c r="R710" s="27">
        <v>15</v>
      </c>
      <c r="S710" s="23" t="s">
        <v>51</v>
      </c>
      <c r="T710" s="23" t="s">
        <v>52</v>
      </c>
      <c r="U710" s="17">
        <v>0</v>
      </c>
      <c r="V710" s="28">
        <f>(11*1290+4*1340)</f>
        <v>19550</v>
      </c>
      <c r="W710" s="17">
        <v>6.45</v>
      </c>
      <c r="X710" s="17">
        <v>10</v>
      </c>
      <c r="Y710" s="17">
        <v>0</v>
      </c>
      <c r="Z710" s="28">
        <v>0</v>
      </c>
      <c r="AA710" s="17" t="s">
        <v>53</v>
      </c>
      <c r="AB710" s="44"/>
      <c r="AC710" s="117">
        <v>65.900000000000006</v>
      </c>
      <c r="AD710" s="17"/>
      <c r="AE710" s="150">
        <v>2068416</v>
      </c>
      <c r="AF710" s="78" t="s">
        <v>2478</v>
      </c>
      <c r="AG710" s="17"/>
      <c r="AH710" s="21"/>
      <c r="AI710" s="33"/>
      <c r="AJ710" s="34"/>
      <c r="AK710" s="35"/>
      <c r="AL710" s="24" t="s">
        <v>1302</v>
      </c>
    </row>
    <row r="711" spans="1:38" s="16" customFormat="1" ht="25.5" x14ac:dyDescent="0.25">
      <c r="A711" s="17">
        <v>703</v>
      </c>
      <c r="B711" s="17" t="s">
        <v>38</v>
      </c>
      <c r="C711" s="17" t="s">
        <v>39</v>
      </c>
      <c r="D711" s="18" t="s">
        <v>2479</v>
      </c>
      <c r="E711" s="19">
        <v>42679</v>
      </c>
      <c r="F711" s="19" t="s">
        <v>2451</v>
      </c>
      <c r="G711" s="20">
        <v>9103750591</v>
      </c>
      <c r="H711" s="19">
        <v>42683</v>
      </c>
      <c r="I711" s="19" t="s">
        <v>59</v>
      </c>
      <c r="J711" s="21" t="s">
        <v>44</v>
      </c>
      <c r="K711" s="21" t="s">
        <v>45</v>
      </c>
      <c r="L711" s="22" t="s">
        <v>1972</v>
      </c>
      <c r="M711" s="22" t="s">
        <v>515</v>
      </c>
      <c r="N711" s="22" t="s">
        <v>2336</v>
      </c>
      <c r="O711" s="23" t="s">
        <v>63</v>
      </c>
      <c r="P711" s="103" t="s">
        <v>1534</v>
      </c>
      <c r="Q711" s="25">
        <v>38237090</v>
      </c>
      <c r="R711" s="27">
        <v>48</v>
      </c>
      <c r="S711" s="23" t="s">
        <v>51</v>
      </c>
      <c r="T711" s="23" t="s">
        <v>52</v>
      </c>
      <c r="U711" s="17">
        <v>1430</v>
      </c>
      <c r="V711" s="28">
        <f t="shared" si="65"/>
        <v>68640</v>
      </c>
      <c r="W711" s="17">
        <v>22.65</v>
      </c>
      <c r="X711" s="17">
        <v>2140</v>
      </c>
      <c r="Y711" s="17">
        <v>0</v>
      </c>
      <c r="Z711" s="28">
        <v>1276.8</v>
      </c>
      <c r="AA711" s="17" t="s">
        <v>53</v>
      </c>
      <c r="AB711" s="44"/>
      <c r="AC711" s="117">
        <v>65.900000000000006</v>
      </c>
      <c r="AD711" s="17"/>
      <c r="AE711" s="151">
        <v>2068757</v>
      </c>
      <c r="AF711" s="78" t="s">
        <v>2478</v>
      </c>
      <c r="AG711" s="17" t="s">
        <v>2824</v>
      </c>
      <c r="AH711" s="21">
        <f>VLOOKUP(AE711,'[2]updated master EPCG'!$AD$3032:$AO$3978,10,0)</f>
        <v>42800</v>
      </c>
      <c r="AI711" s="33"/>
      <c r="AJ711" s="34"/>
      <c r="AK711" s="35"/>
      <c r="AL711" s="24" t="s">
        <v>211</v>
      </c>
    </row>
    <row r="712" spans="1:38" s="16" customFormat="1" ht="63.75" x14ac:dyDescent="0.25">
      <c r="A712" s="17">
        <v>704</v>
      </c>
      <c r="B712" s="17" t="s">
        <v>38</v>
      </c>
      <c r="C712" s="17" t="s">
        <v>39</v>
      </c>
      <c r="D712" s="18" t="s">
        <v>2480</v>
      </c>
      <c r="E712" s="19">
        <v>42679</v>
      </c>
      <c r="F712" s="19" t="s">
        <v>2451</v>
      </c>
      <c r="G712" s="20">
        <v>9103750592</v>
      </c>
      <c r="H712" s="19">
        <v>42683</v>
      </c>
      <c r="I712" s="19" t="s">
        <v>59</v>
      </c>
      <c r="J712" s="21" t="s">
        <v>44</v>
      </c>
      <c r="K712" s="21" t="s">
        <v>45</v>
      </c>
      <c r="L712" s="22" t="s">
        <v>1851</v>
      </c>
      <c r="M712" s="22" t="s">
        <v>2481</v>
      </c>
      <c r="N712" s="22" t="s">
        <v>2482</v>
      </c>
      <c r="O712" s="23" t="s">
        <v>2218</v>
      </c>
      <c r="P712" s="103" t="s">
        <v>2483</v>
      </c>
      <c r="Q712" s="25" t="s">
        <v>2484</v>
      </c>
      <c r="R712" s="27">
        <v>24</v>
      </c>
      <c r="S712" s="23" t="s">
        <v>51</v>
      </c>
      <c r="T712" s="23" t="s">
        <v>52</v>
      </c>
      <c r="U712" s="17">
        <v>0</v>
      </c>
      <c r="V712" s="28">
        <f>(6*1350+12*1400+6*1035)</f>
        <v>31110</v>
      </c>
      <c r="W712" s="17">
        <v>0</v>
      </c>
      <c r="X712" s="17">
        <v>1150</v>
      </c>
      <c r="Y712" s="17">
        <v>0</v>
      </c>
      <c r="Z712" s="28">
        <v>0</v>
      </c>
      <c r="AA712" s="17" t="s">
        <v>53</v>
      </c>
      <c r="AB712" s="44"/>
      <c r="AC712" s="117">
        <v>65.900000000000006</v>
      </c>
      <c r="AD712" s="17"/>
      <c r="AE712" s="151">
        <v>2070212</v>
      </c>
      <c r="AF712" s="78" t="s">
        <v>2478</v>
      </c>
      <c r="AG712" s="17"/>
      <c r="AH712" s="21"/>
      <c r="AI712" s="33"/>
      <c r="AJ712" s="34"/>
      <c r="AK712" s="35"/>
      <c r="AL712" s="24" t="s">
        <v>1302</v>
      </c>
    </row>
    <row r="713" spans="1:38" s="16" customFormat="1" x14ac:dyDescent="0.25">
      <c r="A713" s="17">
        <v>705</v>
      </c>
      <c r="B713" s="17" t="s">
        <v>38</v>
      </c>
      <c r="C713" s="17" t="s">
        <v>39</v>
      </c>
      <c r="D713" s="18" t="s">
        <v>2485</v>
      </c>
      <c r="E713" s="19">
        <v>42681</v>
      </c>
      <c r="F713" s="19" t="s">
        <v>2451</v>
      </c>
      <c r="G713" s="20">
        <v>9103750593</v>
      </c>
      <c r="H713" s="19">
        <v>42688</v>
      </c>
      <c r="I713" s="19" t="s">
        <v>59</v>
      </c>
      <c r="J713" s="21" t="s">
        <v>44</v>
      </c>
      <c r="K713" s="21" t="s">
        <v>45</v>
      </c>
      <c r="L713" s="22" t="s">
        <v>1549</v>
      </c>
      <c r="M713" s="22" t="s">
        <v>121</v>
      </c>
      <c r="N713" s="22" t="s">
        <v>2486</v>
      </c>
      <c r="O713" s="23" t="s">
        <v>49</v>
      </c>
      <c r="P713" s="24" t="s">
        <v>918</v>
      </c>
      <c r="Q713" s="25">
        <v>38237090</v>
      </c>
      <c r="R713" s="27">
        <v>104</v>
      </c>
      <c r="S713" s="23" t="s">
        <v>51</v>
      </c>
      <c r="T713" s="23" t="s">
        <v>52</v>
      </c>
      <c r="U713" s="17">
        <v>1302</v>
      </c>
      <c r="V713" s="28">
        <f t="shared" si="65"/>
        <v>135408</v>
      </c>
      <c r="W713" s="17">
        <v>0</v>
      </c>
      <c r="X713" s="17">
        <v>5600</v>
      </c>
      <c r="Y713" s="17">
        <v>0</v>
      </c>
      <c r="Z713" s="28">
        <v>0</v>
      </c>
      <c r="AA713" s="17" t="s">
        <v>53</v>
      </c>
      <c r="AB713" s="44"/>
      <c r="AC713" s="117">
        <v>65.900000000000006</v>
      </c>
      <c r="AD713" s="17"/>
      <c r="AE713" s="152">
        <v>2088030</v>
      </c>
      <c r="AF713" s="78" t="s">
        <v>2487</v>
      </c>
      <c r="AG713" s="17" t="s">
        <v>2826</v>
      </c>
      <c r="AH713" s="21">
        <f>VLOOKUP(AE713,'[2]updated master EPCG'!$AD$3032:$AO$3978,10,0)</f>
        <v>42800</v>
      </c>
      <c r="AI713" s="33"/>
      <c r="AJ713" s="34"/>
      <c r="AK713" s="35"/>
      <c r="AL713" s="24" t="s">
        <v>2035</v>
      </c>
    </row>
    <row r="714" spans="1:38" s="16" customFormat="1" ht="51" x14ac:dyDescent="0.25">
      <c r="A714" s="17">
        <v>706</v>
      </c>
      <c r="B714" s="17" t="s">
        <v>38</v>
      </c>
      <c r="C714" s="17" t="s">
        <v>39</v>
      </c>
      <c r="D714" s="18" t="s">
        <v>2488</v>
      </c>
      <c r="E714" s="19">
        <v>42681</v>
      </c>
      <c r="F714" s="19" t="s">
        <v>2451</v>
      </c>
      <c r="G714" s="20">
        <v>9103750595</v>
      </c>
      <c r="H714" s="19">
        <v>42685</v>
      </c>
      <c r="I714" s="19" t="s">
        <v>59</v>
      </c>
      <c r="J714" s="21" t="s">
        <v>44</v>
      </c>
      <c r="K714" s="21" t="s">
        <v>45</v>
      </c>
      <c r="L714" s="22" t="s">
        <v>2489</v>
      </c>
      <c r="M714" s="22" t="s">
        <v>2490</v>
      </c>
      <c r="N714" s="22" t="s">
        <v>2458</v>
      </c>
      <c r="O714" s="23" t="s">
        <v>49</v>
      </c>
      <c r="P714" s="103" t="s">
        <v>1130</v>
      </c>
      <c r="Q714" s="25" t="s">
        <v>1273</v>
      </c>
      <c r="R714" s="27">
        <v>32</v>
      </c>
      <c r="S714" s="23" t="s">
        <v>51</v>
      </c>
      <c r="T714" s="23" t="s">
        <v>52</v>
      </c>
      <c r="U714" s="17">
        <v>0</v>
      </c>
      <c r="V714" s="28">
        <f>(22*1400+10*1350)</f>
        <v>44300</v>
      </c>
      <c r="W714" s="17">
        <v>0</v>
      </c>
      <c r="X714" s="17">
        <v>1600</v>
      </c>
      <c r="Y714" s="17">
        <v>0</v>
      </c>
      <c r="Z714" s="28">
        <v>0</v>
      </c>
      <c r="AA714" s="17" t="s">
        <v>53</v>
      </c>
      <c r="AB714" s="44"/>
      <c r="AC714" s="117">
        <v>65.900000000000006</v>
      </c>
      <c r="AD714" s="17"/>
      <c r="AE714" s="153">
        <v>2087982</v>
      </c>
      <c r="AF714" s="78" t="s">
        <v>2487</v>
      </c>
      <c r="AG714" s="17" t="s">
        <v>2835</v>
      </c>
      <c r="AH714" s="21">
        <f>VLOOKUP(AE714,'[2]updated master EPCG'!$AD$3032:$AO$3978,10,0)</f>
        <v>42800</v>
      </c>
      <c r="AI714" s="33"/>
      <c r="AJ714" s="34"/>
      <c r="AK714" s="35"/>
      <c r="AL714" s="24" t="s">
        <v>1302</v>
      </c>
    </row>
    <row r="715" spans="1:38" s="16" customFormat="1" ht="25.5" x14ac:dyDescent="0.25">
      <c r="A715" s="17">
        <v>707</v>
      </c>
      <c r="B715" s="17" t="s">
        <v>38</v>
      </c>
      <c r="C715" s="17" t="s">
        <v>39</v>
      </c>
      <c r="D715" s="18" t="s">
        <v>2491</v>
      </c>
      <c r="E715" s="19">
        <v>42682</v>
      </c>
      <c r="F715" s="19" t="s">
        <v>2451</v>
      </c>
      <c r="G715" s="20">
        <v>9103750596</v>
      </c>
      <c r="H715" s="19">
        <v>42685</v>
      </c>
      <c r="I715" s="19" t="s">
        <v>59</v>
      </c>
      <c r="J715" s="21" t="s">
        <v>44</v>
      </c>
      <c r="K715" s="21" t="s">
        <v>45</v>
      </c>
      <c r="L715" s="22" t="s">
        <v>2492</v>
      </c>
      <c r="M715" s="22" t="s">
        <v>2490</v>
      </c>
      <c r="N715" s="22" t="s">
        <v>2458</v>
      </c>
      <c r="O715" s="23" t="s">
        <v>2466</v>
      </c>
      <c r="P715" s="103" t="s">
        <v>2493</v>
      </c>
      <c r="Q715" s="25">
        <v>34049090</v>
      </c>
      <c r="R715" s="27">
        <v>16</v>
      </c>
      <c r="S715" s="23" t="s">
        <v>51</v>
      </c>
      <c r="T715" s="23" t="s">
        <v>52</v>
      </c>
      <c r="U715" s="17">
        <v>2035</v>
      </c>
      <c r="V715" s="28">
        <f t="shared" si="65"/>
        <v>32560</v>
      </c>
      <c r="W715" s="17">
        <v>10.74</v>
      </c>
      <c r="X715" s="17">
        <v>800</v>
      </c>
      <c r="Y715" s="17">
        <v>0</v>
      </c>
      <c r="Z715" s="28">
        <v>400</v>
      </c>
      <c r="AA715" s="17" t="s">
        <v>53</v>
      </c>
      <c r="AB715" s="44"/>
      <c r="AC715" s="117">
        <v>65.900000000000006</v>
      </c>
      <c r="AD715" s="17"/>
      <c r="AE715" s="154">
        <v>2108852</v>
      </c>
      <c r="AF715" s="78" t="s">
        <v>2494</v>
      </c>
      <c r="AG715" s="17" t="s">
        <v>2821</v>
      </c>
      <c r="AH715" s="21">
        <f>VLOOKUP(AE715,'[2]updated master EPCG'!$AD$3032:$AO$3978,10,0)</f>
        <v>42800</v>
      </c>
      <c r="AI715" s="33"/>
      <c r="AJ715" s="34"/>
      <c r="AK715" s="35"/>
      <c r="AL715" s="24" t="s">
        <v>1302</v>
      </c>
    </row>
    <row r="716" spans="1:38" s="16" customFormat="1" ht="51" x14ac:dyDescent="0.25">
      <c r="A716" s="17">
        <v>708</v>
      </c>
      <c r="B716" s="17" t="s">
        <v>38</v>
      </c>
      <c r="C716" s="17" t="s">
        <v>39</v>
      </c>
      <c r="D716" s="18" t="s">
        <v>2495</v>
      </c>
      <c r="E716" s="19">
        <v>42682</v>
      </c>
      <c r="F716" s="19" t="s">
        <v>2451</v>
      </c>
      <c r="G716" s="20">
        <v>9103750594</v>
      </c>
      <c r="H716" s="19">
        <v>42688</v>
      </c>
      <c r="I716" s="19" t="s">
        <v>59</v>
      </c>
      <c r="J716" s="21" t="s">
        <v>44</v>
      </c>
      <c r="K716" s="21" t="s">
        <v>45</v>
      </c>
      <c r="L716" s="22" t="s">
        <v>943</v>
      </c>
      <c r="M716" s="22" t="s">
        <v>206</v>
      </c>
      <c r="N716" s="22" t="s">
        <v>95</v>
      </c>
      <c r="O716" s="23" t="s">
        <v>63</v>
      </c>
      <c r="P716" s="103" t="s">
        <v>2496</v>
      </c>
      <c r="Q716" s="25" t="s">
        <v>2144</v>
      </c>
      <c r="R716" s="27">
        <v>16</v>
      </c>
      <c r="S716" s="23" t="s">
        <v>51</v>
      </c>
      <c r="T716" s="23" t="s">
        <v>52</v>
      </c>
      <c r="U716" s="17">
        <v>0</v>
      </c>
      <c r="V716" s="28">
        <f>(14*1340+2*1800)</f>
        <v>22360</v>
      </c>
      <c r="W716" s="17">
        <v>7.38</v>
      </c>
      <c r="X716" s="17">
        <v>388</v>
      </c>
      <c r="Y716" s="17">
        <v>0</v>
      </c>
      <c r="Z716" s="28">
        <v>0</v>
      </c>
      <c r="AA716" s="17" t="s">
        <v>53</v>
      </c>
      <c r="AB716" s="44"/>
      <c r="AC716" s="117">
        <v>65.900000000000006</v>
      </c>
      <c r="AD716" s="17"/>
      <c r="AE716" s="146">
        <v>2108819</v>
      </c>
      <c r="AF716" s="78" t="s">
        <v>2494</v>
      </c>
      <c r="AG716" s="17"/>
      <c r="AH716" s="21"/>
      <c r="AI716" s="33"/>
      <c r="AJ716" s="34"/>
      <c r="AK716" s="35"/>
      <c r="AL716" s="24" t="s">
        <v>1302</v>
      </c>
    </row>
    <row r="717" spans="1:38" s="16" customFormat="1" ht="15" customHeight="1" x14ac:dyDescent="0.25">
      <c r="A717" s="17">
        <v>709</v>
      </c>
      <c r="B717" s="17" t="s">
        <v>38</v>
      </c>
      <c r="C717" s="17" t="s">
        <v>39</v>
      </c>
      <c r="D717" s="18" t="s">
        <v>2497</v>
      </c>
      <c r="E717" s="19">
        <v>42682</v>
      </c>
      <c r="F717" s="19" t="s">
        <v>2451</v>
      </c>
      <c r="G717" s="20">
        <v>9103750597</v>
      </c>
      <c r="H717" s="19">
        <v>42688</v>
      </c>
      <c r="I717" s="19" t="s">
        <v>59</v>
      </c>
      <c r="J717" s="21" t="s">
        <v>44</v>
      </c>
      <c r="K717" s="21" t="s">
        <v>45</v>
      </c>
      <c r="L717" s="22" t="s">
        <v>1549</v>
      </c>
      <c r="M717" s="22" t="s">
        <v>121</v>
      </c>
      <c r="N717" s="22" t="s">
        <v>2486</v>
      </c>
      <c r="O717" s="23" t="s">
        <v>49</v>
      </c>
      <c r="P717" s="103" t="s">
        <v>918</v>
      </c>
      <c r="Q717" s="25">
        <v>38237090</v>
      </c>
      <c r="R717" s="27">
        <v>26</v>
      </c>
      <c r="S717" s="23" t="s">
        <v>51</v>
      </c>
      <c r="T717" s="23" t="s">
        <v>52</v>
      </c>
      <c r="U717" s="17">
        <v>1302</v>
      </c>
      <c r="V717" s="28">
        <f t="shared" si="65"/>
        <v>33852</v>
      </c>
      <c r="W717" s="17">
        <v>0</v>
      </c>
      <c r="X717" s="17">
        <v>1367</v>
      </c>
      <c r="Y717" s="17">
        <v>0</v>
      </c>
      <c r="Z717" s="28">
        <v>0</v>
      </c>
      <c r="AA717" s="17" t="s">
        <v>53</v>
      </c>
      <c r="AB717" s="44"/>
      <c r="AC717" s="117">
        <v>65.900000000000006</v>
      </c>
      <c r="AD717" s="17"/>
      <c r="AE717" s="146">
        <v>2109199</v>
      </c>
      <c r="AF717" s="78" t="s">
        <v>2494</v>
      </c>
      <c r="AG717" s="17" t="s">
        <v>2823</v>
      </c>
      <c r="AH717" s="21">
        <f>VLOOKUP(AE717,'[2]updated master EPCG'!$AD$3032:$AO$3978,10,0)</f>
        <v>42800</v>
      </c>
      <c r="AI717" s="33"/>
      <c r="AJ717" s="34"/>
      <c r="AK717" s="35"/>
      <c r="AL717" s="24" t="s">
        <v>2498</v>
      </c>
    </row>
    <row r="718" spans="1:38" s="16" customFormat="1" ht="33.75" customHeight="1" x14ac:dyDescent="0.25">
      <c r="A718" s="17">
        <v>710</v>
      </c>
      <c r="B718" s="17" t="s">
        <v>38</v>
      </c>
      <c r="C718" s="17" t="s">
        <v>39</v>
      </c>
      <c r="D718" s="18" t="s">
        <v>2499</v>
      </c>
      <c r="E718" s="19">
        <v>42682</v>
      </c>
      <c r="F718" s="19" t="s">
        <v>2451</v>
      </c>
      <c r="G718" s="20">
        <v>9103750598</v>
      </c>
      <c r="H718" s="19">
        <v>42688</v>
      </c>
      <c r="I718" s="19" t="s">
        <v>59</v>
      </c>
      <c r="J718" s="21" t="s">
        <v>44</v>
      </c>
      <c r="K718" s="21" t="s">
        <v>45</v>
      </c>
      <c r="L718" s="22" t="s">
        <v>549</v>
      </c>
      <c r="M718" s="22" t="s">
        <v>629</v>
      </c>
      <c r="N718" s="22" t="s">
        <v>2500</v>
      </c>
      <c r="O718" s="23" t="s">
        <v>49</v>
      </c>
      <c r="P718" s="103" t="s">
        <v>1460</v>
      </c>
      <c r="Q718" s="25">
        <v>38237090</v>
      </c>
      <c r="R718" s="27">
        <v>24</v>
      </c>
      <c r="S718" s="23" t="s">
        <v>51</v>
      </c>
      <c r="T718" s="23" t="s">
        <v>52</v>
      </c>
      <c r="U718" s="17">
        <v>1321</v>
      </c>
      <c r="V718" s="28">
        <f t="shared" si="65"/>
        <v>31704</v>
      </c>
      <c r="W718" s="17">
        <v>0</v>
      </c>
      <c r="X718" s="17">
        <v>1200</v>
      </c>
      <c r="Y718" s="17">
        <v>0</v>
      </c>
      <c r="Z718" s="28">
        <v>0</v>
      </c>
      <c r="AA718" s="17" t="s">
        <v>53</v>
      </c>
      <c r="AB718" s="44"/>
      <c r="AC718" s="117">
        <v>65.900000000000006</v>
      </c>
      <c r="AD718" s="17"/>
      <c r="AE718" s="146">
        <v>2115044</v>
      </c>
      <c r="AF718" s="78" t="s">
        <v>2494</v>
      </c>
      <c r="AG718" s="17" t="s">
        <v>2820</v>
      </c>
      <c r="AH718" s="21">
        <f>VLOOKUP(AE718,'[2]updated master EPCG'!$AD$3032:$AO$3978,10,0)</f>
        <v>42800</v>
      </c>
      <c r="AI718" s="33"/>
      <c r="AJ718" s="34"/>
      <c r="AK718" s="35"/>
      <c r="AL718" s="24" t="s">
        <v>2035</v>
      </c>
    </row>
    <row r="719" spans="1:38" s="16" customFormat="1" ht="15" customHeight="1" x14ac:dyDescent="0.25">
      <c r="A719" s="17">
        <v>711</v>
      </c>
      <c r="B719" s="17" t="s">
        <v>38</v>
      </c>
      <c r="C719" s="17" t="s">
        <v>39</v>
      </c>
      <c r="D719" s="18" t="s">
        <v>2501</v>
      </c>
      <c r="E719" s="19" t="s">
        <v>147</v>
      </c>
      <c r="F719" s="19" t="s">
        <v>2451</v>
      </c>
      <c r="G719" s="20" t="s">
        <v>147</v>
      </c>
      <c r="H719" s="19"/>
      <c r="I719" s="19" t="s">
        <v>59</v>
      </c>
      <c r="J719" s="21" t="s">
        <v>44</v>
      </c>
      <c r="K719" s="21" t="s">
        <v>446</v>
      </c>
      <c r="L719" s="22"/>
      <c r="M719" s="48" t="s">
        <v>447</v>
      </c>
      <c r="N719" s="22"/>
      <c r="O719" s="23"/>
      <c r="P719" s="24"/>
      <c r="Q719" s="25"/>
      <c r="R719" s="27"/>
      <c r="S719" s="23" t="s">
        <v>51</v>
      </c>
      <c r="T719" s="23" t="s">
        <v>52</v>
      </c>
      <c r="U719" s="17"/>
      <c r="V719" s="28">
        <f t="shared" si="65"/>
        <v>0</v>
      </c>
      <c r="W719" s="17"/>
      <c r="X719" s="17"/>
      <c r="Y719" s="17"/>
      <c r="Z719" s="28"/>
      <c r="AA719" s="17" t="s">
        <v>53</v>
      </c>
      <c r="AB719" s="44"/>
      <c r="AC719" s="31"/>
      <c r="AD719" s="17"/>
      <c r="AE719" s="17" t="s">
        <v>147</v>
      </c>
      <c r="AF719" s="21"/>
      <c r="AG719" s="17" t="s">
        <v>147</v>
      </c>
      <c r="AH719" s="21"/>
      <c r="AI719" s="33"/>
      <c r="AJ719" s="34"/>
      <c r="AK719" s="35"/>
      <c r="AL719" s="18" t="s">
        <v>147</v>
      </c>
    </row>
    <row r="720" spans="1:38" s="16" customFormat="1" ht="15" customHeight="1" x14ac:dyDescent="0.25">
      <c r="A720" s="17">
        <v>712</v>
      </c>
      <c r="B720" s="17" t="s">
        <v>38</v>
      </c>
      <c r="C720" s="17" t="s">
        <v>39</v>
      </c>
      <c r="D720" s="18" t="s">
        <v>2502</v>
      </c>
      <c r="E720" s="19">
        <v>42683</v>
      </c>
      <c r="F720" s="19" t="s">
        <v>2451</v>
      </c>
      <c r="G720" s="20">
        <v>9103750599</v>
      </c>
      <c r="H720" s="19">
        <v>42683</v>
      </c>
      <c r="I720" s="19" t="s">
        <v>59</v>
      </c>
      <c r="J720" s="21" t="s">
        <v>44</v>
      </c>
      <c r="K720" s="21" t="s">
        <v>45</v>
      </c>
      <c r="L720" s="22" t="s">
        <v>2503</v>
      </c>
      <c r="M720" s="22" t="s">
        <v>964</v>
      </c>
      <c r="N720" s="22" t="s">
        <v>130</v>
      </c>
      <c r="O720" s="23" t="s">
        <v>63</v>
      </c>
      <c r="P720" s="24" t="s">
        <v>1534</v>
      </c>
      <c r="Q720" s="25">
        <v>38237090</v>
      </c>
      <c r="R720" s="27">
        <v>16</v>
      </c>
      <c r="S720" s="23" t="s">
        <v>51</v>
      </c>
      <c r="T720" s="23" t="s">
        <v>52</v>
      </c>
      <c r="U720" s="17">
        <v>1345</v>
      </c>
      <c r="V720" s="28">
        <f t="shared" si="65"/>
        <v>21520</v>
      </c>
      <c r="W720" s="17">
        <v>7.1</v>
      </c>
      <c r="X720" s="17">
        <v>681</v>
      </c>
      <c r="Y720" s="17">
        <v>0</v>
      </c>
      <c r="Z720" s="28">
        <v>0</v>
      </c>
      <c r="AA720" s="17" t="s">
        <v>53</v>
      </c>
      <c r="AB720" s="44"/>
      <c r="AC720" s="117">
        <v>65.900000000000006</v>
      </c>
      <c r="AD720" s="17"/>
      <c r="AE720" s="150">
        <v>2129095</v>
      </c>
      <c r="AF720" s="78" t="s">
        <v>2504</v>
      </c>
      <c r="AG720" s="17" t="s">
        <v>2816</v>
      </c>
      <c r="AH720" s="21">
        <f>VLOOKUP(AE720,'[2]updated master EPCG'!$AD$3032:$AO$3978,10,0)</f>
        <v>42800</v>
      </c>
      <c r="AI720" s="33"/>
      <c r="AJ720" s="34"/>
      <c r="AK720" s="35"/>
      <c r="AL720" s="24" t="s">
        <v>1302</v>
      </c>
    </row>
    <row r="721" spans="1:38" s="16" customFormat="1" ht="51" x14ac:dyDescent="0.25">
      <c r="A721" s="17">
        <v>713</v>
      </c>
      <c r="B721" s="17" t="s">
        <v>38</v>
      </c>
      <c r="C721" s="17" t="s">
        <v>39</v>
      </c>
      <c r="D721" s="18" t="s">
        <v>2505</v>
      </c>
      <c r="E721" s="19">
        <v>42683</v>
      </c>
      <c r="F721" s="19" t="s">
        <v>2451</v>
      </c>
      <c r="G721" s="20">
        <v>9103750600</v>
      </c>
      <c r="H721" s="19">
        <v>42687</v>
      </c>
      <c r="I721" s="19" t="s">
        <v>59</v>
      </c>
      <c r="J721" s="21" t="s">
        <v>44</v>
      </c>
      <c r="K721" s="21" t="s">
        <v>45</v>
      </c>
      <c r="L721" s="22" t="s">
        <v>1835</v>
      </c>
      <c r="M721" s="22" t="s">
        <v>1172</v>
      </c>
      <c r="N721" s="22" t="s">
        <v>130</v>
      </c>
      <c r="O721" s="23" t="s">
        <v>49</v>
      </c>
      <c r="P721" s="103" t="s">
        <v>2506</v>
      </c>
      <c r="Q721" s="25">
        <v>29051700</v>
      </c>
      <c r="R721" s="27">
        <v>16</v>
      </c>
      <c r="S721" s="23" t="s">
        <v>51</v>
      </c>
      <c r="T721" s="23" t="s">
        <v>52</v>
      </c>
      <c r="U721" s="17">
        <v>0</v>
      </c>
      <c r="V721" s="28">
        <f>(13*1410+3*1510)</f>
        <v>22860</v>
      </c>
      <c r="W721" s="17">
        <v>0</v>
      </c>
      <c r="X721" s="17">
        <v>810</v>
      </c>
      <c r="Y721" s="17">
        <v>0</v>
      </c>
      <c r="Z721" s="28">
        <v>0</v>
      </c>
      <c r="AA721" s="17" t="s">
        <v>53</v>
      </c>
      <c r="AB721" s="44"/>
      <c r="AC721" s="117">
        <v>65.900000000000006</v>
      </c>
      <c r="AD721" s="17"/>
      <c r="AE721" s="150">
        <v>2130900</v>
      </c>
      <c r="AF721" s="78" t="s">
        <v>2504</v>
      </c>
      <c r="AG721" s="17"/>
      <c r="AH721" s="21"/>
      <c r="AI721" s="33"/>
      <c r="AJ721" s="34"/>
      <c r="AK721" s="35"/>
      <c r="AL721" s="24" t="s">
        <v>1302</v>
      </c>
    </row>
    <row r="722" spans="1:38" s="16" customFormat="1" ht="25.5" x14ac:dyDescent="0.25">
      <c r="A722" s="17">
        <v>714</v>
      </c>
      <c r="B722" s="17" t="s">
        <v>38</v>
      </c>
      <c r="C722" s="17" t="s">
        <v>39</v>
      </c>
      <c r="D722" s="18" t="s">
        <v>2507</v>
      </c>
      <c r="E722" s="19">
        <v>42683</v>
      </c>
      <c r="F722" s="19" t="s">
        <v>2451</v>
      </c>
      <c r="G722" s="20">
        <v>9103750603</v>
      </c>
      <c r="H722" s="19">
        <v>42688</v>
      </c>
      <c r="I722" s="19" t="s">
        <v>59</v>
      </c>
      <c r="J722" s="21" t="s">
        <v>44</v>
      </c>
      <c r="K722" s="21" t="s">
        <v>45</v>
      </c>
      <c r="L722" s="22" t="s">
        <v>663</v>
      </c>
      <c r="M722" s="22" t="s">
        <v>273</v>
      </c>
      <c r="N722" s="22" t="s">
        <v>130</v>
      </c>
      <c r="O722" s="23" t="s">
        <v>63</v>
      </c>
      <c r="P722" s="103" t="s">
        <v>2508</v>
      </c>
      <c r="Q722" s="25">
        <v>29159090</v>
      </c>
      <c r="R722" s="27">
        <v>12</v>
      </c>
      <c r="S722" s="23" t="s">
        <v>51</v>
      </c>
      <c r="T722" s="23" t="s">
        <v>52</v>
      </c>
      <c r="U722" s="17">
        <v>3600</v>
      </c>
      <c r="V722" s="28">
        <f t="shared" si="65"/>
        <v>43200</v>
      </c>
      <c r="W722" s="17">
        <v>14.26</v>
      </c>
      <c r="X722" s="17">
        <v>1250</v>
      </c>
      <c r="Y722" s="17">
        <v>0</v>
      </c>
      <c r="Z722" s="28">
        <v>0</v>
      </c>
      <c r="AA722" s="17" t="s">
        <v>53</v>
      </c>
      <c r="AB722" s="30">
        <f>V722-W722-X722-Y722</f>
        <v>41935.74</v>
      </c>
      <c r="AC722" s="117">
        <v>65.900000000000006</v>
      </c>
      <c r="AD722" s="17"/>
      <c r="AE722" s="150">
        <v>2136215</v>
      </c>
      <c r="AF722" s="78" t="s">
        <v>2504</v>
      </c>
      <c r="AG722" s="17" t="s">
        <v>2834</v>
      </c>
      <c r="AH722" s="21">
        <f>VLOOKUP(AE722,'[2]updated master EPCG'!$AD$3032:$AO$3978,10,0)</f>
        <v>42800</v>
      </c>
      <c r="AI722" s="33"/>
      <c r="AJ722" s="34"/>
      <c r="AK722" s="35"/>
      <c r="AL722" s="24" t="s">
        <v>2035</v>
      </c>
    </row>
    <row r="723" spans="1:38" s="16" customFormat="1" ht="25.5" x14ac:dyDescent="0.25">
      <c r="A723" s="17">
        <v>715</v>
      </c>
      <c r="B723" s="17" t="s">
        <v>38</v>
      </c>
      <c r="C723" s="17" t="s">
        <v>39</v>
      </c>
      <c r="D723" s="18" t="s">
        <v>2509</v>
      </c>
      <c r="E723" s="19">
        <v>42683</v>
      </c>
      <c r="F723" s="19" t="s">
        <v>2451</v>
      </c>
      <c r="G723" s="20">
        <v>9103750608</v>
      </c>
      <c r="H723" s="19">
        <v>42690</v>
      </c>
      <c r="I723" s="19" t="s">
        <v>59</v>
      </c>
      <c r="J723" s="21" t="s">
        <v>44</v>
      </c>
      <c r="K723" s="21" t="s">
        <v>45</v>
      </c>
      <c r="L723" s="22" t="s">
        <v>2510</v>
      </c>
      <c r="M723" s="22" t="s">
        <v>374</v>
      </c>
      <c r="N723" s="22" t="s">
        <v>2458</v>
      </c>
      <c r="O723" s="23" t="s">
        <v>71</v>
      </c>
      <c r="P723" s="103" t="s">
        <v>2272</v>
      </c>
      <c r="Q723" s="25">
        <v>29051700</v>
      </c>
      <c r="R723" s="27">
        <v>14.5</v>
      </c>
      <c r="S723" s="23" t="s">
        <v>51</v>
      </c>
      <c r="T723" s="23" t="s">
        <v>52</v>
      </c>
      <c r="U723" s="17">
        <v>1350</v>
      </c>
      <c r="V723" s="28">
        <f t="shared" si="65"/>
        <v>19575</v>
      </c>
      <c r="W723" s="17">
        <v>0</v>
      </c>
      <c r="X723" s="17">
        <v>0</v>
      </c>
      <c r="Y723" s="17">
        <v>0</v>
      </c>
      <c r="Z723" s="28">
        <v>0</v>
      </c>
      <c r="AA723" s="17" t="s">
        <v>53</v>
      </c>
      <c r="AB723" s="44"/>
      <c r="AC723" s="117">
        <v>65.900000000000006</v>
      </c>
      <c r="AD723" s="17"/>
      <c r="AE723" s="155">
        <v>2136218</v>
      </c>
      <c r="AF723" s="78" t="s">
        <v>2504</v>
      </c>
      <c r="AG723" s="17" t="s">
        <v>2814</v>
      </c>
      <c r="AH723" s="21">
        <f>VLOOKUP(AE723,'[2]updated master EPCG'!$AD$3032:$AO$3978,10,0)</f>
        <v>42800</v>
      </c>
      <c r="AI723" s="33"/>
      <c r="AJ723" s="34"/>
      <c r="AK723" s="35"/>
      <c r="AL723" s="24" t="s">
        <v>1302</v>
      </c>
    </row>
    <row r="724" spans="1:38" s="16" customFormat="1" ht="25.5" x14ac:dyDescent="0.25">
      <c r="A724" s="17">
        <v>716</v>
      </c>
      <c r="B724" s="17" t="s">
        <v>38</v>
      </c>
      <c r="C724" s="17" t="s">
        <v>39</v>
      </c>
      <c r="D724" s="18" t="s">
        <v>2511</v>
      </c>
      <c r="E724" s="19">
        <v>42683</v>
      </c>
      <c r="F724" s="19" t="s">
        <v>2451</v>
      </c>
      <c r="G724" s="20" t="s">
        <v>2512</v>
      </c>
      <c r="H724" s="19">
        <v>42687</v>
      </c>
      <c r="I724" s="19" t="s">
        <v>59</v>
      </c>
      <c r="J724" s="21" t="s">
        <v>44</v>
      </c>
      <c r="K724" s="21" t="s">
        <v>45</v>
      </c>
      <c r="L724" s="22" t="s">
        <v>2169</v>
      </c>
      <c r="M724" s="22" t="s">
        <v>800</v>
      </c>
      <c r="N724" s="22" t="s">
        <v>95</v>
      </c>
      <c r="O724" s="23" t="s">
        <v>63</v>
      </c>
      <c r="P724" s="103" t="s">
        <v>1597</v>
      </c>
      <c r="Q724" s="25">
        <v>29159020</v>
      </c>
      <c r="R724" s="27">
        <v>19.78</v>
      </c>
      <c r="S724" s="23" t="s">
        <v>51</v>
      </c>
      <c r="T724" s="23" t="s">
        <v>52</v>
      </c>
      <c r="U724" s="17">
        <v>4930</v>
      </c>
      <c r="V724" s="28">
        <f t="shared" si="65"/>
        <v>97515.400000000009</v>
      </c>
      <c r="W724" s="17">
        <v>32.18</v>
      </c>
      <c r="X724" s="17">
        <v>750</v>
      </c>
      <c r="Y724" s="17">
        <v>0</v>
      </c>
      <c r="Z724" s="28">
        <v>0</v>
      </c>
      <c r="AA724" s="17" t="s">
        <v>53</v>
      </c>
      <c r="AB724" s="30">
        <f>V724-W724-X724-Y724</f>
        <v>96733.220000000016</v>
      </c>
      <c r="AC724" s="117">
        <v>65.900000000000006</v>
      </c>
      <c r="AD724" s="17"/>
      <c r="AE724" s="155">
        <v>2136217</v>
      </c>
      <c r="AF724" s="78" t="s">
        <v>2504</v>
      </c>
      <c r="AG724" s="17" t="s">
        <v>2829</v>
      </c>
      <c r="AH724" s="21">
        <f>VLOOKUP(AE724,'[2]updated master EPCG'!$AD$3032:$AO$3978,10,0)</f>
        <v>42800</v>
      </c>
      <c r="AI724" s="33"/>
      <c r="AJ724" s="34"/>
      <c r="AK724" s="35"/>
      <c r="AL724" s="24" t="s">
        <v>211</v>
      </c>
    </row>
    <row r="725" spans="1:38" s="16" customFormat="1" ht="28.5" customHeight="1" x14ac:dyDescent="0.25">
      <c r="A725" s="17">
        <v>717</v>
      </c>
      <c r="B725" s="17" t="s">
        <v>38</v>
      </c>
      <c r="C725" s="17" t="s">
        <v>39</v>
      </c>
      <c r="D725" s="18" t="s">
        <v>2513</v>
      </c>
      <c r="E725" s="19">
        <v>42684</v>
      </c>
      <c r="F725" s="19" t="s">
        <v>2451</v>
      </c>
      <c r="G725" s="20" t="s">
        <v>2512</v>
      </c>
      <c r="H725" s="19">
        <v>42687</v>
      </c>
      <c r="I725" s="19" t="s">
        <v>59</v>
      </c>
      <c r="J725" s="21" t="s">
        <v>44</v>
      </c>
      <c r="K725" s="21" t="s">
        <v>45</v>
      </c>
      <c r="L725" s="22" t="s">
        <v>2169</v>
      </c>
      <c r="M725" s="22" t="s">
        <v>800</v>
      </c>
      <c r="N725" s="22" t="s">
        <v>95</v>
      </c>
      <c r="O725" s="23" t="s">
        <v>63</v>
      </c>
      <c r="P725" s="103" t="s">
        <v>1597</v>
      </c>
      <c r="Q725" s="25">
        <v>29159020</v>
      </c>
      <c r="R725" s="27">
        <v>19.989999999999998</v>
      </c>
      <c r="S725" s="23" t="s">
        <v>51</v>
      </c>
      <c r="T725" s="23" t="s">
        <v>52</v>
      </c>
      <c r="U725" s="17">
        <v>4930</v>
      </c>
      <c r="V725" s="28">
        <f t="shared" si="65"/>
        <v>98550.7</v>
      </c>
      <c r="W725" s="17">
        <v>32.520000000000003</v>
      </c>
      <c r="X725" s="17">
        <v>750</v>
      </c>
      <c r="Y725" s="17">
        <v>0</v>
      </c>
      <c r="Z725" s="28">
        <v>0</v>
      </c>
      <c r="AA725" s="17" t="s">
        <v>53</v>
      </c>
      <c r="AB725" s="30">
        <f>V725-W725-X725-Y725</f>
        <v>97768.18</v>
      </c>
      <c r="AC725" s="117">
        <v>65.900000000000006</v>
      </c>
      <c r="AD725" s="17"/>
      <c r="AE725" s="146">
        <v>2147442</v>
      </c>
      <c r="AF725" s="78" t="s">
        <v>2514</v>
      </c>
      <c r="AG725" s="17" t="s">
        <v>2830</v>
      </c>
      <c r="AH725" s="21">
        <f>VLOOKUP(AE725,'[2]updated master EPCG'!$AD$3032:$AO$3978,10,0)</f>
        <v>42800</v>
      </c>
      <c r="AI725" s="33"/>
      <c r="AJ725" s="34"/>
      <c r="AK725" s="35"/>
      <c r="AL725" s="24" t="s">
        <v>1302</v>
      </c>
    </row>
    <row r="726" spans="1:38" s="16" customFormat="1" ht="30.75" customHeight="1" x14ac:dyDescent="0.25">
      <c r="A726" s="17">
        <v>718</v>
      </c>
      <c r="B726" s="17" t="s">
        <v>38</v>
      </c>
      <c r="C726" s="17" t="s">
        <v>39</v>
      </c>
      <c r="D726" s="18" t="s">
        <v>2515</v>
      </c>
      <c r="E726" s="19">
        <v>42684</v>
      </c>
      <c r="F726" s="19" t="s">
        <v>2451</v>
      </c>
      <c r="G726" s="20">
        <v>9103750604</v>
      </c>
      <c r="H726" s="19">
        <v>42690</v>
      </c>
      <c r="I726" s="19" t="s">
        <v>59</v>
      </c>
      <c r="J726" s="21" t="s">
        <v>44</v>
      </c>
      <c r="K726" s="21" t="s">
        <v>45</v>
      </c>
      <c r="L726" s="22" t="s">
        <v>141</v>
      </c>
      <c r="M726" s="22" t="s">
        <v>374</v>
      </c>
      <c r="N726" s="22"/>
      <c r="O726" s="23" t="s">
        <v>63</v>
      </c>
      <c r="P726" s="103" t="s">
        <v>918</v>
      </c>
      <c r="Q726" s="25">
        <v>38237090</v>
      </c>
      <c r="R726" s="27">
        <v>12</v>
      </c>
      <c r="S726" s="23" t="s">
        <v>51</v>
      </c>
      <c r="T726" s="23" t="s">
        <v>52</v>
      </c>
      <c r="U726" s="17">
        <v>1295</v>
      </c>
      <c r="V726" s="28">
        <f t="shared" si="65"/>
        <v>15540</v>
      </c>
      <c r="W726" s="17">
        <v>5.13</v>
      </c>
      <c r="X726" s="17">
        <v>65</v>
      </c>
      <c r="Y726" s="17">
        <v>0</v>
      </c>
      <c r="Z726" s="28">
        <v>0</v>
      </c>
      <c r="AA726" s="17" t="s">
        <v>53</v>
      </c>
      <c r="AB726" s="44"/>
      <c r="AC726" s="117">
        <v>65.900000000000006</v>
      </c>
      <c r="AD726" s="17"/>
      <c r="AE726" s="150">
        <v>2149905</v>
      </c>
      <c r="AF726" s="78" t="s">
        <v>2514</v>
      </c>
      <c r="AG726" s="17" t="s">
        <v>2812</v>
      </c>
      <c r="AH726" s="21">
        <f>VLOOKUP(AE726,'[2]updated master EPCG'!$AD$3032:$AO$3978,10,0)</f>
        <v>42800</v>
      </c>
      <c r="AI726" s="33"/>
      <c r="AJ726" s="34"/>
      <c r="AK726" s="35"/>
      <c r="AL726" s="24" t="s">
        <v>1302</v>
      </c>
    </row>
    <row r="727" spans="1:38" s="16" customFormat="1" ht="38.25" customHeight="1" x14ac:dyDescent="0.25">
      <c r="A727" s="17">
        <v>719</v>
      </c>
      <c r="B727" s="17" t="s">
        <v>38</v>
      </c>
      <c r="C727" s="17" t="s">
        <v>39</v>
      </c>
      <c r="D727" s="18" t="s">
        <v>2516</v>
      </c>
      <c r="E727" s="19">
        <v>42684</v>
      </c>
      <c r="F727" s="19" t="s">
        <v>2451</v>
      </c>
      <c r="G727" s="20">
        <v>9103750605</v>
      </c>
      <c r="H727" s="19">
        <v>42691</v>
      </c>
      <c r="I727" s="19" t="s">
        <v>59</v>
      </c>
      <c r="J727" s="21" t="s">
        <v>44</v>
      </c>
      <c r="K727" s="21" t="s">
        <v>45</v>
      </c>
      <c r="L727" s="22" t="s">
        <v>992</v>
      </c>
      <c r="M727" s="22" t="s">
        <v>2517</v>
      </c>
      <c r="N727" s="22" t="s">
        <v>2518</v>
      </c>
      <c r="O727" s="23" t="s">
        <v>63</v>
      </c>
      <c r="P727" s="103" t="s">
        <v>1534</v>
      </c>
      <c r="Q727" s="25">
        <v>38237090</v>
      </c>
      <c r="R727" s="27">
        <v>26</v>
      </c>
      <c r="S727" s="23" t="s">
        <v>51</v>
      </c>
      <c r="T727" s="23" t="s">
        <v>52</v>
      </c>
      <c r="U727" s="17">
        <v>1365</v>
      </c>
      <c r="V727" s="28">
        <f t="shared" si="65"/>
        <v>35490</v>
      </c>
      <c r="W727" s="17">
        <v>11.71</v>
      </c>
      <c r="X727" s="17">
        <v>1400</v>
      </c>
      <c r="Y727" s="17">
        <v>0</v>
      </c>
      <c r="Z727" s="28">
        <v>0</v>
      </c>
      <c r="AA727" s="17" t="s">
        <v>53</v>
      </c>
      <c r="AB727" s="44"/>
      <c r="AC727" s="117">
        <v>65.900000000000006</v>
      </c>
      <c r="AD727" s="17"/>
      <c r="AE727" s="150">
        <v>2152486</v>
      </c>
      <c r="AF727" s="78" t="s">
        <v>2514</v>
      </c>
      <c r="AG727" s="17"/>
      <c r="AH727" s="21"/>
      <c r="AI727" s="156" t="s">
        <v>2519</v>
      </c>
      <c r="AJ727" s="111">
        <v>17735</v>
      </c>
      <c r="AK727" s="35">
        <v>42718</v>
      </c>
      <c r="AL727" s="24" t="s">
        <v>2035</v>
      </c>
    </row>
    <row r="728" spans="1:38" s="16" customFormat="1" ht="30.75" customHeight="1" x14ac:dyDescent="0.25">
      <c r="A728" s="17">
        <v>720</v>
      </c>
      <c r="B728" s="17" t="s">
        <v>38</v>
      </c>
      <c r="C728" s="17" t="s">
        <v>39</v>
      </c>
      <c r="D728" s="18" t="s">
        <v>2520</v>
      </c>
      <c r="E728" s="19">
        <v>42684</v>
      </c>
      <c r="F728" s="19" t="s">
        <v>2451</v>
      </c>
      <c r="G728" s="20">
        <v>9103750606</v>
      </c>
      <c r="H728" s="19">
        <v>42689</v>
      </c>
      <c r="I728" s="19" t="s">
        <v>59</v>
      </c>
      <c r="J728" s="21" t="s">
        <v>44</v>
      </c>
      <c r="K728" s="21" t="s">
        <v>45</v>
      </c>
      <c r="L728" s="22" t="s">
        <v>482</v>
      </c>
      <c r="M728" s="22" t="s">
        <v>669</v>
      </c>
      <c r="N728" s="22" t="s">
        <v>95</v>
      </c>
      <c r="O728" s="23" t="s">
        <v>63</v>
      </c>
      <c r="P728" s="103" t="s">
        <v>670</v>
      </c>
      <c r="Q728" s="25">
        <v>38231900</v>
      </c>
      <c r="R728" s="27">
        <v>39.57</v>
      </c>
      <c r="S728" s="23" t="s">
        <v>51</v>
      </c>
      <c r="T728" s="23" t="s">
        <v>52</v>
      </c>
      <c r="U728" s="17">
        <v>4000</v>
      </c>
      <c r="V728" s="28">
        <f t="shared" si="65"/>
        <v>158280</v>
      </c>
      <c r="W728" s="17">
        <v>52.23</v>
      </c>
      <c r="X728" s="17">
        <v>3000</v>
      </c>
      <c r="Y728" s="17">
        <v>0</v>
      </c>
      <c r="Z728" s="28">
        <v>0</v>
      </c>
      <c r="AA728" s="17" t="s">
        <v>53</v>
      </c>
      <c r="AB728" s="30">
        <f>V728-W728-X728-Y728</f>
        <v>155227.76999999999</v>
      </c>
      <c r="AC728" s="117">
        <v>65.900000000000006</v>
      </c>
      <c r="AD728" s="17"/>
      <c r="AE728" s="155">
        <v>2152426</v>
      </c>
      <c r="AF728" s="78" t="s">
        <v>2514</v>
      </c>
      <c r="AG728" s="17" t="s">
        <v>2827</v>
      </c>
      <c r="AH728" s="21">
        <f>VLOOKUP(AE728,'[2]updated master EPCG'!$AD$3032:$AO$3978,10,0)</f>
        <v>42800</v>
      </c>
      <c r="AI728" s="33"/>
      <c r="AJ728" s="34"/>
      <c r="AK728" s="35"/>
      <c r="AL728" s="24" t="s">
        <v>2035</v>
      </c>
    </row>
    <row r="729" spans="1:38" s="16" customFormat="1" ht="27" customHeight="1" x14ac:dyDescent="0.25">
      <c r="A729" s="17">
        <v>721</v>
      </c>
      <c r="B729" s="17" t="s">
        <v>38</v>
      </c>
      <c r="C729" s="17" t="s">
        <v>39</v>
      </c>
      <c r="D729" s="18" t="s">
        <v>2521</v>
      </c>
      <c r="E729" s="19">
        <v>42684</v>
      </c>
      <c r="F729" s="19" t="s">
        <v>2451</v>
      </c>
      <c r="G729" s="20">
        <v>9103750607</v>
      </c>
      <c r="H729" s="19">
        <v>42688</v>
      </c>
      <c r="I729" s="19" t="s">
        <v>59</v>
      </c>
      <c r="J729" s="21" t="s">
        <v>44</v>
      </c>
      <c r="K729" s="21" t="s">
        <v>45</v>
      </c>
      <c r="L729" s="22" t="s">
        <v>741</v>
      </c>
      <c r="M729" s="22" t="s">
        <v>206</v>
      </c>
      <c r="N729" s="22" t="s">
        <v>2336</v>
      </c>
      <c r="O729" s="23" t="s">
        <v>49</v>
      </c>
      <c r="P729" s="103" t="s">
        <v>1028</v>
      </c>
      <c r="Q729" s="25">
        <v>38237090</v>
      </c>
      <c r="R729" s="27">
        <v>19.675000000000001</v>
      </c>
      <c r="S729" s="23" t="s">
        <v>51</v>
      </c>
      <c r="T729" s="23" t="s">
        <v>52</v>
      </c>
      <c r="U729" s="17">
        <v>0</v>
      </c>
      <c r="V729" s="28">
        <f>(2.625*1600+17.05*1360)</f>
        <v>27388</v>
      </c>
      <c r="W729" s="17">
        <v>0</v>
      </c>
      <c r="X729" s="17">
        <v>700</v>
      </c>
      <c r="Y729" s="17">
        <v>0</v>
      </c>
      <c r="Z729" s="28">
        <v>0</v>
      </c>
      <c r="AA729" s="17" t="s">
        <v>53</v>
      </c>
      <c r="AB729" s="44"/>
      <c r="AC729" s="117">
        <v>65.900000000000006</v>
      </c>
      <c r="AD729" s="17"/>
      <c r="AE729" s="155">
        <v>2157880</v>
      </c>
      <c r="AF729" s="78" t="s">
        <v>2514</v>
      </c>
      <c r="AG729" s="17" t="s">
        <v>2819</v>
      </c>
      <c r="AH729" s="21">
        <f>VLOOKUP(AE729,'[2]updated master EPCG'!$AD$3032:$AO$3978,10,0)</f>
        <v>42800</v>
      </c>
      <c r="AI729" s="33"/>
      <c r="AJ729" s="34"/>
      <c r="AK729" s="35"/>
      <c r="AL729" s="24" t="s">
        <v>1302</v>
      </c>
    </row>
    <row r="730" spans="1:38" s="16" customFormat="1" ht="23.25" customHeight="1" x14ac:dyDescent="0.25">
      <c r="A730" s="17">
        <v>722</v>
      </c>
      <c r="B730" s="17" t="s">
        <v>38</v>
      </c>
      <c r="C730" s="17" t="s">
        <v>39</v>
      </c>
      <c r="D730" s="18" t="s">
        <v>2522</v>
      </c>
      <c r="E730" s="19">
        <v>42685</v>
      </c>
      <c r="F730" s="19" t="s">
        <v>2451</v>
      </c>
      <c r="G730" s="20">
        <v>9103750609</v>
      </c>
      <c r="H730" s="19">
        <v>42685</v>
      </c>
      <c r="I730" s="19" t="s">
        <v>59</v>
      </c>
      <c r="J730" s="21" t="s">
        <v>44</v>
      </c>
      <c r="K730" s="21" t="s">
        <v>45</v>
      </c>
      <c r="L730" s="22" t="s">
        <v>2523</v>
      </c>
      <c r="M730" s="22" t="s">
        <v>721</v>
      </c>
      <c r="N730" s="22" t="s">
        <v>2396</v>
      </c>
      <c r="O730" s="23" t="s">
        <v>63</v>
      </c>
      <c r="P730" s="103" t="s">
        <v>927</v>
      </c>
      <c r="Q730" s="25">
        <v>38237090</v>
      </c>
      <c r="R730" s="27">
        <v>3.6</v>
      </c>
      <c r="S730" s="23" t="s">
        <v>51</v>
      </c>
      <c r="T730" s="23" t="s">
        <v>52</v>
      </c>
      <c r="U730" s="17">
        <v>4350</v>
      </c>
      <c r="V730" s="28">
        <f t="shared" si="65"/>
        <v>15660</v>
      </c>
      <c r="W730" s="17">
        <v>5.17</v>
      </c>
      <c r="X730" s="17">
        <v>75</v>
      </c>
      <c r="Y730" s="17">
        <v>0</v>
      </c>
      <c r="Z730" s="28">
        <v>156.6</v>
      </c>
      <c r="AA730" s="17" t="s">
        <v>53</v>
      </c>
      <c r="AB730" s="44"/>
      <c r="AC730" s="117">
        <v>65.900000000000006</v>
      </c>
      <c r="AD730" s="17"/>
      <c r="AE730" s="150">
        <v>2176617</v>
      </c>
      <c r="AF730" s="78" t="s">
        <v>2524</v>
      </c>
      <c r="AG730" s="17" t="s">
        <v>2813</v>
      </c>
      <c r="AH730" s="21">
        <f>VLOOKUP(AE730,'[2]updated master EPCG'!$AD$3032:$AO$3978,10,0)</f>
        <v>42800</v>
      </c>
      <c r="AI730" s="33"/>
      <c r="AJ730" s="34"/>
      <c r="AK730" s="35"/>
      <c r="AL730" s="24" t="s">
        <v>1302</v>
      </c>
    </row>
    <row r="731" spans="1:38" s="16" customFormat="1" ht="23.25" customHeight="1" x14ac:dyDescent="0.25">
      <c r="A731" s="17">
        <v>723</v>
      </c>
      <c r="B731" s="17" t="s">
        <v>38</v>
      </c>
      <c r="C731" s="17" t="s">
        <v>39</v>
      </c>
      <c r="D731" s="18" t="s">
        <v>2525</v>
      </c>
      <c r="E731" s="19">
        <v>42685</v>
      </c>
      <c r="F731" s="19" t="s">
        <v>2451</v>
      </c>
      <c r="G731" s="20" t="e">
        <f>VLOOKUP(#REF!,'[2]updated master EPCG'!$K$2:$O$3791,5,0)</f>
        <v>#REF!</v>
      </c>
      <c r="H731" s="56">
        <v>42699</v>
      </c>
      <c r="I731" s="19" t="s">
        <v>59</v>
      </c>
      <c r="J731" s="21" t="s">
        <v>1566</v>
      </c>
      <c r="K731" s="21" t="s">
        <v>1567</v>
      </c>
      <c r="L731" s="22" t="s">
        <v>1816</v>
      </c>
      <c r="M731" s="22" t="s">
        <v>178</v>
      </c>
      <c r="N731" s="22" t="s">
        <v>2396</v>
      </c>
      <c r="O731" s="23" t="s">
        <v>49</v>
      </c>
      <c r="P731" s="103" t="s">
        <v>2526</v>
      </c>
      <c r="Q731" s="25">
        <v>34021300</v>
      </c>
      <c r="R731" s="27">
        <v>19.61</v>
      </c>
      <c r="S731" s="23" t="s">
        <v>51</v>
      </c>
      <c r="T731" s="23" t="s">
        <v>179</v>
      </c>
      <c r="U731" s="17">
        <v>125168</v>
      </c>
      <c r="V731" s="28">
        <f t="shared" si="65"/>
        <v>2454544.48</v>
      </c>
      <c r="W731" s="23">
        <v>0</v>
      </c>
      <c r="X731" s="17">
        <v>46130</v>
      </c>
      <c r="Y731" s="17">
        <v>0</v>
      </c>
      <c r="Z731" s="28">
        <v>117660</v>
      </c>
      <c r="AA731" s="17" t="s">
        <v>2527</v>
      </c>
      <c r="AB731" s="30">
        <f>V731-W731-X731-Y731</f>
        <v>2408414.48</v>
      </c>
      <c r="AC731" s="30">
        <v>65.900000000000006</v>
      </c>
      <c r="AD731" s="17"/>
      <c r="AE731" s="17">
        <v>2221320</v>
      </c>
      <c r="AF731" s="21">
        <v>42689</v>
      </c>
      <c r="AG731" s="17" t="s">
        <v>2850</v>
      </c>
      <c r="AH731" s="21">
        <f>VLOOKUP(AE731,'[2]updated master EPCG'!$AD$3032:$AO$3978,10,0)</f>
        <v>42719</v>
      </c>
      <c r="AI731" s="21" t="str">
        <f>VLOOKUP(AE731,'[2]updated master EPCG'!$AD$3032:$AO$3978,8,0)</f>
        <v>19451617MB1778</v>
      </c>
      <c r="AJ731" s="29">
        <f>VLOOKUP(AE731,'[2]updated master EPCG'!$AD$3032:$AO$3978,12,0)</f>
        <v>2454544.48</v>
      </c>
      <c r="AK731" s="21">
        <f>VLOOKUP(AE731,'[2]updated master EPCG'!$AD$3032:$AO$3978,7,0)</f>
        <v>42717</v>
      </c>
      <c r="AL731" s="24"/>
    </row>
    <row r="732" spans="1:38" s="16" customFormat="1" ht="27" customHeight="1" x14ac:dyDescent="0.25">
      <c r="A732" s="17">
        <v>724</v>
      </c>
      <c r="B732" s="17" t="s">
        <v>38</v>
      </c>
      <c r="C732" s="17" t="s">
        <v>39</v>
      </c>
      <c r="D732" s="18" t="s">
        <v>2528</v>
      </c>
      <c r="E732" s="19">
        <v>42686</v>
      </c>
      <c r="F732" s="19" t="s">
        <v>2451</v>
      </c>
      <c r="G732" s="20">
        <v>9103750610</v>
      </c>
      <c r="H732" s="19">
        <v>42690</v>
      </c>
      <c r="I732" s="19" t="s">
        <v>59</v>
      </c>
      <c r="J732" s="21" t="s">
        <v>44</v>
      </c>
      <c r="K732" s="21" t="s">
        <v>45</v>
      </c>
      <c r="L732" s="22" t="s">
        <v>2529</v>
      </c>
      <c r="M732" s="22" t="s">
        <v>178</v>
      </c>
      <c r="N732" s="22" t="s">
        <v>2530</v>
      </c>
      <c r="O732" s="23" t="s">
        <v>49</v>
      </c>
      <c r="P732" s="103" t="s">
        <v>1080</v>
      </c>
      <c r="Q732" s="25">
        <v>38237090</v>
      </c>
      <c r="R732" s="27">
        <v>168.42</v>
      </c>
      <c r="S732" s="23" t="s">
        <v>51</v>
      </c>
      <c r="T732" s="23" t="s">
        <v>179</v>
      </c>
      <c r="U732" s="17">
        <v>145390</v>
      </c>
      <c r="V732" s="28">
        <f t="shared" si="65"/>
        <v>24486583.799999997</v>
      </c>
      <c r="W732" s="17">
        <v>0</v>
      </c>
      <c r="X732" s="17">
        <v>222412.5</v>
      </c>
      <c r="Y732" s="17">
        <v>0</v>
      </c>
      <c r="Z732" s="28">
        <v>225682.80300000001</v>
      </c>
      <c r="AA732" s="17" t="s">
        <v>53</v>
      </c>
      <c r="AB732" s="44"/>
      <c r="AC732" s="30">
        <v>65.900000000000006</v>
      </c>
      <c r="AD732" s="17"/>
      <c r="AE732" s="146">
        <v>2191492</v>
      </c>
      <c r="AF732" s="78" t="s">
        <v>2531</v>
      </c>
      <c r="AG732" s="17" t="s">
        <v>2532</v>
      </c>
      <c r="AH732" s="21">
        <v>42712</v>
      </c>
      <c r="AI732" s="33" t="s">
        <v>2533</v>
      </c>
      <c r="AJ732" s="34">
        <v>24462097.219999999</v>
      </c>
      <c r="AK732" s="35">
        <v>42711</v>
      </c>
      <c r="AL732" s="24" t="s">
        <v>56</v>
      </c>
    </row>
    <row r="733" spans="1:38" s="16" customFormat="1" ht="25.5" x14ac:dyDescent="0.25">
      <c r="A733" s="17">
        <v>725</v>
      </c>
      <c r="B733" s="17" t="s">
        <v>38</v>
      </c>
      <c r="C733" s="17" t="s">
        <v>39</v>
      </c>
      <c r="D733" s="18" t="s">
        <v>2534</v>
      </c>
      <c r="E733" s="19">
        <v>42688</v>
      </c>
      <c r="F733" s="19" t="s">
        <v>2451</v>
      </c>
      <c r="G733" s="20" t="s">
        <v>2535</v>
      </c>
      <c r="H733" s="19">
        <v>42695</v>
      </c>
      <c r="I733" s="19" t="s">
        <v>59</v>
      </c>
      <c r="J733" s="21" t="s">
        <v>44</v>
      </c>
      <c r="K733" s="21" t="s">
        <v>45</v>
      </c>
      <c r="L733" s="22" t="s">
        <v>2529</v>
      </c>
      <c r="M733" s="22" t="s">
        <v>178</v>
      </c>
      <c r="N733" s="22" t="s">
        <v>2530</v>
      </c>
      <c r="O733" s="23" t="s">
        <v>49</v>
      </c>
      <c r="P733" s="103" t="s">
        <v>1080</v>
      </c>
      <c r="Q733" s="25">
        <v>38237090</v>
      </c>
      <c r="R733" s="27">
        <v>18.89</v>
      </c>
      <c r="S733" s="23" t="s">
        <v>51</v>
      </c>
      <c r="T733" s="23" t="s">
        <v>179</v>
      </c>
      <c r="U733" s="17">
        <v>145390</v>
      </c>
      <c r="V733" s="28">
        <f t="shared" si="65"/>
        <v>2746417.1</v>
      </c>
      <c r="W733" s="17">
        <v>0</v>
      </c>
      <c r="X733" s="17">
        <v>24712.5</v>
      </c>
      <c r="Y733" s="17">
        <v>0</v>
      </c>
      <c r="Z733" s="28">
        <v>25312.6</v>
      </c>
      <c r="AA733" s="17" t="s">
        <v>53</v>
      </c>
      <c r="AB733" s="44"/>
      <c r="AC733" s="30">
        <v>65.900000000000006</v>
      </c>
      <c r="AD733" s="17"/>
      <c r="AE733" s="157">
        <v>2227086</v>
      </c>
      <c r="AF733" s="78" t="s">
        <v>2536</v>
      </c>
      <c r="AG733" s="17" t="s">
        <v>2537</v>
      </c>
      <c r="AH733" s="21">
        <v>42712</v>
      </c>
      <c r="AI733" s="33" t="s">
        <v>2538</v>
      </c>
      <c r="AJ733" s="34">
        <v>2746417.1</v>
      </c>
      <c r="AK733" s="35">
        <v>42711</v>
      </c>
      <c r="AL733" s="24" t="s">
        <v>56</v>
      </c>
    </row>
    <row r="734" spans="1:38" s="16" customFormat="1" x14ac:dyDescent="0.25">
      <c r="A734" s="17">
        <v>726</v>
      </c>
      <c r="B734" s="17" t="s">
        <v>38</v>
      </c>
      <c r="C734" s="17" t="s">
        <v>39</v>
      </c>
      <c r="D734" s="18" t="s">
        <v>2539</v>
      </c>
      <c r="E734" s="19">
        <v>42689</v>
      </c>
      <c r="F734" s="19" t="s">
        <v>2451</v>
      </c>
      <c r="G734" s="20">
        <v>9103750611</v>
      </c>
      <c r="H734" s="19">
        <v>42689</v>
      </c>
      <c r="I734" s="19" t="s">
        <v>59</v>
      </c>
      <c r="J734" s="21" t="s">
        <v>44</v>
      </c>
      <c r="K734" s="21" t="s">
        <v>45</v>
      </c>
      <c r="L734" s="22" t="s">
        <v>2540</v>
      </c>
      <c r="M734" s="22" t="s">
        <v>721</v>
      </c>
      <c r="N734" s="22" t="s">
        <v>95</v>
      </c>
      <c r="O734" s="23" t="s">
        <v>49</v>
      </c>
      <c r="P734" s="24" t="s">
        <v>1744</v>
      </c>
      <c r="Q734" s="25">
        <v>29159090</v>
      </c>
      <c r="R734" s="27">
        <v>40</v>
      </c>
      <c r="S734" s="23" t="s">
        <v>51</v>
      </c>
      <c r="T734" s="23" t="s">
        <v>52</v>
      </c>
      <c r="U734" s="17">
        <v>4100</v>
      </c>
      <c r="V734" s="28">
        <f t="shared" si="65"/>
        <v>164000</v>
      </c>
      <c r="W734" s="17">
        <v>0</v>
      </c>
      <c r="X734" s="17">
        <v>120</v>
      </c>
      <c r="Y734" s="17">
        <v>0</v>
      </c>
      <c r="Z734" s="28">
        <v>1640</v>
      </c>
      <c r="AA734" s="17" t="s">
        <v>53</v>
      </c>
      <c r="AB734" s="30">
        <f>V734-W734-X734-Y734</f>
        <v>163880</v>
      </c>
      <c r="AC734" s="30">
        <v>65.900000000000006</v>
      </c>
      <c r="AD734" s="17"/>
      <c r="AE734" s="157">
        <v>2227028</v>
      </c>
      <c r="AF734" s="78" t="s">
        <v>2541</v>
      </c>
      <c r="AG734" s="17" t="s">
        <v>2828</v>
      </c>
      <c r="AH734" s="21">
        <f>VLOOKUP(AE734,'[2]updated master EPCG'!$AD$3032:$AO$3978,10,0)</f>
        <v>42800</v>
      </c>
      <c r="AI734" s="33"/>
      <c r="AJ734" s="34"/>
      <c r="AK734" s="35"/>
      <c r="AL734" s="24" t="s">
        <v>211</v>
      </c>
    </row>
    <row r="735" spans="1:38" s="16" customFormat="1" x14ac:dyDescent="0.25">
      <c r="A735" s="17">
        <v>727</v>
      </c>
      <c r="B735" s="17" t="s">
        <v>38</v>
      </c>
      <c r="C735" s="17" t="s">
        <v>39</v>
      </c>
      <c r="D735" s="18" t="s">
        <v>2542</v>
      </c>
      <c r="E735" s="19">
        <v>42689</v>
      </c>
      <c r="F735" s="19" t="s">
        <v>2451</v>
      </c>
      <c r="G735" s="20" t="e">
        <f>VLOOKUP(#REF!,'[2]updated master EPCG'!$K$2:$O$3791,5,0)</f>
        <v>#REF!</v>
      </c>
      <c r="H735" s="19"/>
      <c r="I735" s="19" t="s">
        <v>59</v>
      </c>
      <c r="J735" s="21" t="s">
        <v>1566</v>
      </c>
      <c r="K735" s="21" t="s">
        <v>1567</v>
      </c>
      <c r="L735" s="22" t="s">
        <v>1816</v>
      </c>
      <c r="M735" s="22" t="s">
        <v>178</v>
      </c>
      <c r="N735" s="22" t="s">
        <v>197</v>
      </c>
      <c r="O735" s="23" t="s">
        <v>49</v>
      </c>
      <c r="P735" s="103" t="s">
        <v>1817</v>
      </c>
      <c r="Q735" s="25">
        <v>34021300</v>
      </c>
      <c r="R735" s="27">
        <v>19.78</v>
      </c>
      <c r="S735" s="23" t="s">
        <v>51</v>
      </c>
      <c r="T735" s="23" t="s">
        <v>179</v>
      </c>
      <c r="U735" s="17">
        <v>125168</v>
      </c>
      <c r="V735" s="28">
        <f t="shared" si="65"/>
        <v>2475823.04</v>
      </c>
      <c r="W735" s="67">
        <v>0</v>
      </c>
      <c r="X735" s="17">
        <v>46130</v>
      </c>
      <c r="Y735" s="17">
        <v>0</v>
      </c>
      <c r="Z735" s="28">
        <v>118680</v>
      </c>
      <c r="AA735" s="17" t="s">
        <v>2527</v>
      </c>
      <c r="AB735" s="30">
        <f>V735-W735-X735-Y735</f>
        <v>2429693.04</v>
      </c>
      <c r="AC735" s="30">
        <v>65.900000000000006</v>
      </c>
      <c r="AD735" s="17"/>
      <c r="AE735" s="17"/>
      <c r="AF735" s="21"/>
      <c r="AG735" s="17"/>
      <c r="AH735" s="21"/>
      <c r="AI735" s="33"/>
      <c r="AJ735" s="34"/>
      <c r="AK735" s="19"/>
      <c r="AL735" s="24"/>
    </row>
    <row r="736" spans="1:38" s="16" customFormat="1" x14ac:dyDescent="0.25">
      <c r="A736" s="17">
        <v>728</v>
      </c>
      <c r="B736" s="17" t="s">
        <v>38</v>
      </c>
      <c r="C736" s="17" t="s">
        <v>39</v>
      </c>
      <c r="D736" s="18" t="s">
        <v>2543</v>
      </c>
      <c r="E736" s="19">
        <v>42689</v>
      </c>
      <c r="F736" s="19" t="s">
        <v>2451</v>
      </c>
      <c r="G736" s="20" t="e">
        <f>VLOOKUP(#REF!,'[2]updated master EPCG'!$K$2:$O$3791,5,0)</f>
        <v>#REF!</v>
      </c>
      <c r="H736" s="56">
        <v>42699</v>
      </c>
      <c r="I736" s="19" t="s">
        <v>59</v>
      </c>
      <c r="J736" s="21" t="s">
        <v>1566</v>
      </c>
      <c r="K736" s="21" t="s">
        <v>1567</v>
      </c>
      <c r="L736" s="22" t="s">
        <v>1816</v>
      </c>
      <c r="M736" s="22" t="s">
        <v>178</v>
      </c>
      <c r="N736" s="22" t="s">
        <v>197</v>
      </c>
      <c r="O736" s="23" t="s">
        <v>49</v>
      </c>
      <c r="P736" s="103" t="s">
        <v>1817</v>
      </c>
      <c r="Q736" s="25">
        <v>34021300</v>
      </c>
      <c r="R736" s="27">
        <v>19.559999999999999</v>
      </c>
      <c r="S736" s="23" t="s">
        <v>51</v>
      </c>
      <c r="T736" s="23" t="s">
        <v>179</v>
      </c>
      <c r="U736" s="17">
        <v>125168</v>
      </c>
      <c r="V736" s="28">
        <f t="shared" si="65"/>
        <v>2448286.0799999996</v>
      </c>
      <c r="W736" s="67">
        <v>0</v>
      </c>
      <c r="X736" s="17">
        <v>46130</v>
      </c>
      <c r="Y736" s="17">
        <v>0</v>
      </c>
      <c r="Z736" s="28">
        <v>117360</v>
      </c>
      <c r="AA736" s="17" t="s">
        <v>2527</v>
      </c>
      <c r="AB736" s="30">
        <f>V736-W736-X736-Y736</f>
        <v>2402156.0799999996</v>
      </c>
      <c r="AC736" s="30">
        <v>65.900000000000006</v>
      </c>
      <c r="AD736" s="17"/>
      <c r="AE736" s="17">
        <v>2232941</v>
      </c>
      <c r="AF736" s="21">
        <v>42689</v>
      </c>
      <c r="AG736" s="17" t="s">
        <v>2849</v>
      </c>
      <c r="AH736" s="21">
        <f>VLOOKUP(AE736,'[2]updated master EPCG'!$AD$3032:$AO$3978,10,0)</f>
        <v>42719</v>
      </c>
      <c r="AI736" s="21" t="str">
        <f>VLOOKUP(AE736,'[2]updated master EPCG'!$AD$3032:$AO$3978,8,0)</f>
        <v>19451617MB1778</v>
      </c>
      <c r="AJ736" s="29">
        <f>VLOOKUP(AE736,'[2]updated master EPCG'!$AD$3032:$AO$3978,12,0)</f>
        <v>2448286.08</v>
      </c>
      <c r="AK736" s="21">
        <f>VLOOKUP(AE736,'[2]updated master EPCG'!$AD$3032:$AO$3978,7,0)</f>
        <v>42717</v>
      </c>
      <c r="AL736" s="24"/>
    </row>
    <row r="737" spans="1:38" s="16" customFormat="1" x14ac:dyDescent="0.25">
      <c r="A737" s="17">
        <v>729</v>
      </c>
      <c r="B737" s="17" t="s">
        <v>38</v>
      </c>
      <c r="C737" s="17" t="s">
        <v>39</v>
      </c>
      <c r="D737" s="18" t="s">
        <v>2544</v>
      </c>
      <c r="E737" s="19">
        <v>42689</v>
      </c>
      <c r="F737" s="19" t="s">
        <v>2451</v>
      </c>
      <c r="G737" s="20" t="e">
        <f>VLOOKUP(#REF!,'[2]updated master EPCG'!$K$2:$O$3791,5,0)</f>
        <v>#REF!</v>
      </c>
      <c r="H737" s="56">
        <v>42699</v>
      </c>
      <c r="I737" s="19" t="s">
        <v>59</v>
      </c>
      <c r="J737" s="21" t="s">
        <v>1566</v>
      </c>
      <c r="K737" s="21" t="s">
        <v>1567</v>
      </c>
      <c r="L737" s="22" t="s">
        <v>1816</v>
      </c>
      <c r="M737" s="22" t="s">
        <v>178</v>
      </c>
      <c r="N737" s="22" t="s">
        <v>197</v>
      </c>
      <c r="O737" s="23" t="s">
        <v>49</v>
      </c>
      <c r="P737" s="103" t="s">
        <v>1817</v>
      </c>
      <c r="Q737" s="25">
        <v>34021300</v>
      </c>
      <c r="R737" s="27">
        <v>19.809999999999999</v>
      </c>
      <c r="S737" s="23" t="s">
        <v>51</v>
      </c>
      <c r="T737" s="23" t="s">
        <v>179</v>
      </c>
      <c r="U737" s="17">
        <v>125168</v>
      </c>
      <c r="V737" s="28">
        <f t="shared" si="65"/>
        <v>2479578.0799999996</v>
      </c>
      <c r="W737" s="67">
        <v>0</v>
      </c>
      <c r="X737" s="17">
        <v>46130</v>
      </c>
      <c r="Y737" s="17">
        <v>0</v>
      </c>
      <c r="Z737" s="28">
        <v>118860</v>
      </c>
      <c r="AA737" s="17" t="s">
        <v>2527</v>
      </c>
      <c r="AB737" s="30">
        <f>V737-W737-X737-Y737</f>
        <v>2433448.0799999996</v>
      </c>
      <c r="AC737" s="30">
        <v>65.900000000000006</v>
      </c>
      <c r="AD737" s="17"/>
      <c r="AE737" s="17">
        <v>2232944</v>
      </c>
      <c r="AF737" s="21">
        <v>42689</v>
      </c>
      <c r="AG737" s="17" t="s">
        <v>2851</v>
      </c>
      <c r="AH737" s="21">
        <f>VLOOKUP(AE737,'[2]updated master EPCG'!$AD$3032:$AO$3978,10,0)</f>
        <v>42719</v>
      </c>
      <c r="AI737" s="21" t="str">
        <f>VLOOKUP(AE737,'[2]updated master EPCG'!$AD$3032:$AO$3978,8,0)</f>
        <v>19451617MB1778</v>
      </c>
      <c r="AJ737" s="29">
        <f>VLOOKUP(AE737,'[2]updated master EPCG'!$AD$3032:$AO$3978,12,0)</f>
        <v>2479578.08</v>
      </c>
      <c r="AK737" s="21">
        <f>VLOOKUP(AE737,'[2]updated master EPCG'!$AD$3032:$AO$3978,7,0)</f>
        <v>42717</v>
      </c>
      <c r="AL737" s="24"/>
    </row>
    <row r="738" spans="1:38" s="16" customFormat="1" x14ac:dyDescent="0.25">
      <c r="A738" s="17">
        <v>730</v>
      </c>
      <c r="B738" s="17" t="s">
        <v>38</v>
      </c>
      <c r="C738" s="17" t="s">
        <v>39</v>
      </c>
      <c r="D738" s="18" t="s">
        <v>2545</v>
      </c>
      <c r="E738" s="19">
        <v>42689</v>
      </c>
      <c r="F738" s="19" t="s">
        <v>2451</v>
      </c>
      <c r="G738" s="20">
        <v>9103750612</v>
      </c>
      <c r="H738" s="19">
        <v>42692</v>
      </c>
      <c r="I738" s="19" t="s">
        <v>59</v>
      </c>
      <c r="J738" s="21" t="s">
        <v>44</v>
      </c>
      <c r="K738" s="21" t="s">
        <v>45</v>
      </c>
      <c r="L738" s="22" t="s">
        <v>1972</v>
      </c>
      <c r="M738" s="22" t="s">
        <v>515</v>
      </c>
      <c r="N738" s="22" t="s">
        <v>2336</v>
      </c>
      <c r="O738" s="23" t="s">
        <v>63</v>
      </c>
      <c r="P738" s="24" t="s">
        <v>1534</v>
      </c>
      <c r="Q738" s="25">
        <v>38237090</v>
      </c>
      <c r="R738" s="27">
        <v>24</v>
      </c>
      <c r="S738" s="23" t="s">
        <v>51</v>
      </c>
      <c r="T738" s="23" t="s">
        <v>52</v>
      </c>
      <c r="U738" s="17">
        <v>1405</v>
      </c>
      <c r="V738" s="28">
        <f t="shared" si="65"/>
        <v>33720</v>
      </c>
      <c r="W738" s="17">
        <v>11.13</v>
      </c>
      <c r="X738" s="17">
        <v>1200</v>
      </c>
      <c r="Y738" s="17">
        <v>0</v>
      </c>
      <c r="Z738" s="28">
        <v>0</v>
      </c>
      <c r="AA738" s="17" t="s">
        <v>53</v>
      </c>
      <c r="AB738" s="44"/>
      <c r="AC738" s="30">
        <v>65.900000000000006</v>
      </c>
      <c r="AD738" s="17"/>
      <c r="AE738" s="150">
        <v>2230852</v>
      </c>
      <c r="AF738" s="78" t="s">
        <v>2541</v>
      </c>
      <c r="AG738" s="17" t="s">
        <v>2822</v>
      </c>
      <c r="AH738" s="21">
        <f>VLOOKUP(AE738,'[2]updated master EPCG'!$AD$3032:$AO$3978,10,0)</f>
        <v>42800</v>
      </c>
      <c r="AI738" s="33"/>
      <c r="AJ738" s="34"/>
      <c r="AK738" s="35"/>
      <c r="AL738" s="24" t="s">
        <v>211</v>
      </c>
    </row>
    <row r="739" spans="1:38" s="16" customFormat="1" x14ac:dyDescent="0.25">
      <c r="A739" s="17">
        <v>731</v>
      </c>
      <c r="B739" s="17" t="s">
        <v>38</v>
      </c>
      <c r="C739" s="17" t="s">
        <v>39</v>
      </c>
      <c r="D739" s="18" t="s">
        <v>2546</v>
      </c>
      <c r="E739" s="19" t="s">
        <v>147</v>
      </c>
      <c r="F739" s="19" t="s">
        <v>2451</v>
      </c>
      <c r="G739" s="20" t="s">
        <v>147</v>
      </c>
      <c r="H739" s="19"/>
      <c r="I739" s="19" t="s">
        <v>59</v>
      </c>
      <c r="J739" s="21" t="s">
        <v>44</v>
      </c>
      <c r="K739" s="21" t="s">
        <v>446</v>
      </c>
      <c r="L739" s="22"/>
      <c r="M739" s="48" t="s">
        <v>447</v>
      </c>
      <c r="N739" s="22"/>
      <c r="O739" s="23"/>
      <c r="P739" s="24"/>
      <c r="Q739" s="25"/>
      <c r="R739" s="27"/>
      <c r="S739" s="23" t="s">
        <v>51</v>
      </c>
      <c r="T739" s="23" t="s">
        <v>52</v>
      </c>
      <c r="U739" s="17"/>
      <c r="V739" s="28">
        <f t="shared" si="65"/>
        <v>0</v>
      </c>
      <c r="W739" s="17"/>
      <c r="X739" s="17"/>
      <c r="Y739" s="17"/>
      <c r="Z739" s="28"/>
      <c r="AA739" s="17" t="s">
        <v>53</v>
      </c>
      <c r="AB739" s="44"/>
      <c r="AC739" s="30">
        <v>65.900000000000006</v>
      </c>
      <c r="AD739" s="17"/>
      <c r="AE739" s="17" t="s">
        <v>147</v>
      </c>
      <c r="AF739" s="21"/>
      <c r="AG739" s="17" t="s">
        <v>147</v>
      </c>
      <c r="AH739" s="21"/>
      <c r="AI739" s="33"/>
      <c r="AJ739" s="34"/>
      <c r="AK739" s="35"/>
      <c r="AL739" s="24" t="s">
        <v>1302</v>
      </c>
    </row>
    <row r="740" spans="1:38" s="16" customFormat="1" x14ac:dyDescent="0.25">
      <c r="A740" s="17">
        <v>732</v>
      </c>
      <c r="B740" s="17" t="s">
        <v>38</v>
      </c>
      <c r="C740" s="17" t="s">
        <v>39</v>
      </c>
      <c r="D740" s="18" t="s">
        <v>2547</v>
      </c>
      <c r="E740" s="19">
        <v>42690</v>
      </c>
      <c r="F740" s="19" t="s">
        <v>2451</v>
      </c>
      <c r="G740" s="20">
        <v>9103750613</v>
      </c>
      <c r="H740" s="19">
        <v>42695</v>
      </c>
      <c r="I740" s="19" t="s">
        <v>59</v>
      </c>
      <c r="J740" s="21" t="s">
        <v>44</v>
      </c>
      <c r="K740" s="21" t="s">
        <v>45</v>
      </c>
      <c r="L740" s="22" t="s">
        <v>60</v>
      </c>
      <c r="M740" s="22" t="s">
        <v>2548</v>
      </c>
      <c r="N740" s="22" t="s">
        <v>62</v>
      </c>
      <c r="O740" s="23" t="s">
        <v>63</v>
      </c>
      <c r="P740" s="24" t="s">
        <v>561</v>
      </c>
      <c r="Q740" s="25">
        <v>38237090</v>
      </c>
      <c r="R740" s="27">
        <v>58.5</v>
      </c>
      <c r="S740" s="23" t="s">
        <v>51</v>
      </c>
      <c r="T740" s="23" t="s">
        <v>52</v>
      </c>
      <c r="U740" s="17">
        <v>1424</v>
      </c>
      <c r="V740" s="28">
        <f t="shared" si="65"/>
        <v>83304</v>
      </c>
      <c r="W740" s="17">
        <v>27.49</v>
      </c>
      <c r="X740" s="17">
        <v>3600</v>
      </c>
      <c r="Y740" s="17">
        <v>0</v>
      </c>
      <c r="Z740" s="28">
        <v>0</v>
      </c>
      <c r="AA740" s="17" t="s">
        <v>53</v>
      </c>
      <c r="AB740" s="44"/>
      <c r="AC740" s="30">
        <v>65.900000000000006</v>
      </c>
      <c r="AD740" s="17"/>
      <c r="AE740" s="153">
        <v>2252411</v>
      </c>
      <c r="AF740" s="78" t="s">
        <v>2549</v>
      </c>
      <c r="AG740" s="17"/>
      <c r="AH740" s="21"/>
      <c r="AI740" s="33"/>
      <c r="AJ740" s="34"/>
      <c r="AK740" s="35"/>
      <c r="AL740" s="24" t="s">
        <v>1302</v>
      </c>
    </row>
    <row r="741" spans="1:38" s="16" customFormat="1" ht="25.5" x14ac:dyDescent="0.25">
      <c r="A741" s="17">
        <v>733</v>
      </c>
      <c r="B741" s="17" t="s">
        <v>38</v>
      </c>
      <c r="C741" s="17" t="s">
        <v>39</v>
      </c>
      <c r="D741" s="18" t="s">
        <v>2550</v>
      </c>
      <c r="E741" s="19">
        <v>42690</v>
      </c>
      <c r="F741" s="19" t="s">
        <v>2451</v>
      </c>
      <c r="G741" s="20">
        <v>9103750614</v>
      </c>
      <c r="H741" s="19">
        <v>42695</v>
      </c>
      <c r="I741" s="19" t="s">
        <v>59</v>
      </c>
      <c r="J741" s="21" t="s">
        <v>44</v>
      </c>
      <c r="K741" s="21" t="s">
        <v>45</v>
      </c>
      <c r="L741" s="22" t="s">
        <v>2342</v>
      </c>
      <c r="M741" s="22" t="s">
        <v>2343</v>
      </c>
      <c r="N741" s="22" t="s">
        <v>2336</v>
      </c>
      <c r="O741" s="23" t="s">
        <v>49</v>
      </c>
      <c r="P741" s="103" t="s">
        <v>483</v>
      </c>
      <c r="Q741" s="25">
        <v>29051700</v>
      </c>
      <c r="R741" s="27">
        <v>48</v>
      </c>
      <c r="S741" s="23" t="s">
        <v>51</v>
      </c>
      <c r="T741" s="23" t="s">
        <v>52</v>
      </c>
      <c r="U741" s="17">
        <v>1400</v>
      </c>
      <c r="V741" s="28">
        <f t="shared" si="65"/>
        <v>67200</v>
      </c>
      <c r="W741" s="17">
        <v>0</v>
      </c>
      <c r="X741" s="17">
        <v>3468</v>
      </c>
      <c r="Y741" s="17">
        <v>0</v>
      </c>
      <c r="Z741" s="28">
        <v>0</v>
      </c>
      <c r="AA741" s="17" t="s">
        <v>53</v>
      </c>
      <c r="AB741" s="44"/>
      <c r="AC741" s="30">
        <v>65.900000000000006</v>
      </c>
      <c r="AD741" s="17"/>
      <c r="AE741" s="150">
        <v>2253291</v>
      </c>
      <c r="AF741" s="78" t="s">
        <v>2549</v>
      </c>
      <c r="AG741" s="17" t="s">
        <v>2833</v>
      </c>
      <c r="AH741" s="21">
        <f>VLOOKUP(AE741,'[2]updated master EPCG'!$AD$3032:$AO$3978,10,0)</f>
        <v>42800</v>
      </c>
      <c r="AI741" s="33"/>
      <c r="AJ741" s="34"/>
      <c r="AK741" s="35"/>
      <c r="AL741" s="24" t="s">
        <v>1302</v>
      </c>
    </row>
    <row r="742" spans="1:38" s="16" customFormat="1" x14ac:dyDescent="0.25">
      <c r="A742" s="17">
        <v>734</v>
      </c>
      <c r="B742" s="17" t="s">
        <v>38</v>
      </c>
      <c r="C742" s="17" t="s">
        <v>39</v>
      </c>
      <c r="D742" s="18" t="s">
        <v>2551</v>
      </c>
      <c r="E742" s="19">
        <v>42690</v>
      </c>
      <c r="F742" s="19" t="s">
        <v>2451</v>
      </c>
      <c r="G742" s="20" t="e">
        <f>VLOOKUP(#REF!,'[2]updated master EPCG'!$K$2:$O$3791,5,0)</f>
        <v>#REF!</v>
      </c>
      <c r="H742" s="57">
        <v>42696</v>
      </c>
      <c r="I742" s="19" t="s">
        <v>59</v>
      </c>
      <c r="J742" s="21" t="s">
        <v>1566</v>
      </c>
      <c r="K742" s="21" t="s">
        <v>1567</v>
      </c>
      <c r="L742" s="22" t="s">
        <v>1816</v>
      </c>
      <c r="M742" s="22" t="s">
        <v>178</v>
      </c>
      <c r="N742" s="22" t="s">
        <v>197</v>
      </c>
      <c r="O742" s="23" t="s">
        <v>71</v>
      </c>
      <c r="P742" s="103" t="s">
        <v>1817</v>
      </c>
      <c r="Q742" s="25">
        <v>34021300</v>
      </c>
      <c r="R742" s="27">
        <v>39.200000000000003</v>
      </c>
      <c r="S742" s="23" t="s">
        <v>51</v>
      </c>
      <c r="T742" s="23" t="s">
        <v>179</v>
      </c>
      <c r="U742" s="17">
        <v>112224</v>
      </c>
      <c r="V742" s="28">
        <f t="shared" si="65"/>
        <v>4399180.8000000007</v>
      </c>
      <c r="W742" s="23">
        <v>0</v>
      </c>
      <c r="X742" s="17">
        <v>49425</v>
      </c>
      <c r="Y742" s="17">
        <v>0</v>
      </c>
      <c r="Z742" s="28">
        <v>106702.39999999999</v>
      </c>
      <c r="AA742" s="17" t="s">
        <v>53</v>
      </c>
      <c r="AB742" s="30">
        <f>V742-W742-X742-Y742</f>
        <v>4349755.8000000007</v>
      </c>
      <c r="AC742" s="30">
        <v>65.900000000000006</v>
      </c>
      <c r="AD742" s="17"/>
      <c r="AE742" s="17">
        <v>2252426</v>
      </c>
      <c r="AF742" s="21" t="s">
        <v>2552</v>
      </c>
      <c r="AG742" s="17" t="s">
        <v>2846</v>
      </c>
      <c r="AH742" s="21">
        <f>VLOOKUP(AE742,'[2]updated master EPCG'!$AD$3032:$AO$3978,10,0)</f>
        <v>42707</v>
      </c>
      <c r="AI742" s="21" t="str">
        <f>VLOOKUP(AE742,'[2]updated master EPCG'!$AD$3032:$AO$3978,8,0)</f>
        <v>19451617MB1747</v>
      </c>
      <c r="AJ742" s="29">
        <f>VLOOKUP(AE742,'[2]updated master EPCG'!$AD$3032:$AO$3978,12,0)</f>
        <v>4399180.8</v>
      </c>
      <c r="AK742" s="21">
        <f>VLOOKUP(AE742,'[2]updated master EPCG'!$AD$3032:$AO$3978,7,0)</f>
        <v>42706</v>
      </c>
      <c r="AL742" s="24"/>
    </row>
    <row r="743" spans="1:38" s="16" customFormat="1" ht="25.5" x14ac:dyDescent="0.25">
      <c r="A743" s="17">
        <v>735</v>
      </c>
      <c r="B743" s="17" t="s">
        <v>38</v>
      </c>
      <c r="C743" s="17" t="s">
        <v>39</v>
      </c>
      <c r="D743" s="18" t="s">
        <v>2553</v>
      </c>
      <c r="E743" s="19">
        <v>42690</v>
      </c>
      <c r="F743" s="19" t="s">
        <v>2451</v>
      </c>
      <c r="G743" s="20" t="s">
        <v>2535</v>
      </c>
      <c r="H743" s="19">
        <v>42695</v>
      </c>
      <c r="I743" s="19" t="s">
        <v>59</v>
      </c>
      <c r="J743" s="21" t="s">
        <v>44</v>
      </c>
      <c r="K743" s="21" t="s">
        <v>45</v>
      </c>
      <c r="L743" s="18" t="s">
        <v>2529</v>
      </c>
      <c r="M743" s="22" t="s">
        <v>178</v>
      </c>
      <c r="N743" s="22" t="s">
        <v>2530</v>
      </c>
      <c r="O743" s="23" t="s">
        <v>49</v>
      </c>
      <c r="P743" s="103" t="s">
        <v>1080</v>
      </c>
      <c r="Q743" s="25">
        <v>38237090</v>
      </c>
      <c r="R743" s="27">
        <v>18.489999999999998</v>
      </c>
      <c r="S743" s="23" t="s">
        <v>51</v>
      </c>
      <c r="T743" s="23" t="s">
        <v>179</v>
      </c>
      <c r="U743" s="17">
        <v>145390</v>
      </c>
      <c r="V743" s="28">
        <f t="shared" si="65"/>
        <v>2688261.0999999996</v>
      </c>
      <c r="W743" s="17">
        <v>0</v>
      </c>
      <c r="X743" s="17">
        <v>24712.5</v>
      </c>
      <c r="Y743" s="17">
        <v>0</v>
      </c>
      <c r="Z743" s="28">
        <v>24776.6</v>
      </c>
      <c r="AA743" s="17" t="s">
        <v>53</v>
      </c>
      <c r="AB743" s="44"/>
      <c r="AC743" s="30">
        <v>65.900000000000006</v>
      </c>
      <c r="AD743" s="17"/>
      <c r="AE743" s="146">
        <v>2254024</v>
      </c>
      <c r="AF743" s="78" t="s">
        <v>2549</v>
      </c>
      <c r="AG743" s="17" t="s">
        <v>2554</v>
      </c>
      <c r="AH743" s="21">
        <v>42712</v>
      </c>
      <c r="AI743" s="33" t="s">
        <v>2538</v>
      </c>
      <c r="AJ743" s="34">
        <v>2682826.42</v>
      </c>
      <c r="AK743" s="35">
        <v>42711</v>
      </c>
      <c r="AL743" s="24" t="s">
        <v>56</v>
      </c>
    </row>
    <row r="744" spans="1:38" s="16" customFormat="1" ht="51" x14ac:dyDescent="0.25">
      <c r="A744" s="17">
        <v>736</v>
      </c>
      <c r="B744" s="17" t="s">
        <v>38</v>
      </c>
      <c r="C744" s="17" t="s">
        <v>39</v>
      </c>
      <c r="D744" s="18" t="s">
        <v>2555</v>
      </c>
      <c r="E744" s="19">
        <v>42690</v>
      </c>
      <c r="F744" s="19" t="s">
        <v>2451</v>
      </c>
      <c r="G744" s="20">
        <v>9103750617</v>
      </c>
      <c r="H744" s="19">
        <v>42692</v>
      </c>
      <c r="I744" s="19" t="s">
        <v>59</v>
      </c>
      <c r="J744" s="21" t="s">
        <v>44</v>
      </c>
      <c r="K744" s="21" t="s">
        <v>45</v>
      </c>
      <c r="L744" s="22" t="s">
        <v>60</v>
      </c>
      <c r="M744" s="22" t="s">
        <v>61</v>
      </c>
      <c r="N744" s="22" t="s">
        <v>62</v>
      </c>
      <c r="O744" s="23" t="s">
        <v>63</v>
      </c>
      <c r="P744" s="103" t="s">
        <v>2556</v>
      </c>
      <c r="Q744" s="25" t="s">
        <v>405</v>
      </c>
      <c r="R744" s="27">
        <v>19.844999999999999</v>
      </c>
      <c r="S744" s="23" t="s">
        <v>51</v>
      </c>
      <c r="T744" s="23" t="s">
        <v>52</v>
      </c>
      <c r="U744" s="17">
        <v>0</v>
      </c>
      <c r="V744" s="28">
        <f>(3.969*1612+15.876*1442)</f>
        <v>29291.219999999998</v>
      </c>
      <c r="W744" s="17">
        <v>9.67</v>
      </c>
      <c r="X744" s="17">
        <v>2260</v>
      </c>
      <c r="Y744" s="17">
        <v>0</v>
      </c>
      <c r="Z744" s="28">
        <v>0</v>
      </c>
      <c r="AA744" s="17" t="s">
        <v>53</v>
      </c>
      <c r="AB744" s="44"/>
      <c r="AC744" s="30">
        <v>65.900000000000006</v>
      </c>
      <c r="AD744" s="17"/>
      <c r="AE744" s="146">
        <v>2256432</v>
      </c>
      <c r="AF744" s="78" t="s">
        <v>2549</v>
      </c>
      <c r="AG744" s="17"/>
      <c r="AH744" s="21"/>
      <c r="AI744" s="33"/>
      <c r="AJ744" s="34"/>
      <c r="AK744" s="35"/>
      <c r="AL744" s="24" t="s">
        <v>1302</v>
      </c>
    </row>
    <row r="745" spans="1:38" s="16" customFormat="1" ht="51" x14ac:dyDescent="0.25">
      <c r="A745" s="17">
        <v>737</v>
      </c>
      <c r="B745" s="17" t="s">
        <v>38</v>
      </c>
      <c r="C745" s="17" t="s">
        <v>39</v>
      </c>
      <c r="D745" s="18" t="s">
        <v>2557</v>
      </c>
      <c r="E745" s="19">
        <v>42691</v>
      </c>
      <c r="F745" s="19" t="s">
        <v>2451</v>
      </c>
      <c r="G745" s="20">
        <v>9103750618</v>
      </c>
      <c r="H745" s="19">
        <v>42696</v>
      </c>
      <c r="I745" s="19" t="s">
        <v>59</v>
      </c>
      <c r="J745" s="21" t="s">
        <v>44</v>
      </c>
      <c r="K745" s="21" t="s">
        <v>45</v>
      </c>
      <c r="L745" s="22" t="s">
        <v>60</v>
      </c>
      <c r="M745" s="22" t="s">
        <v>273</v>
      </c>
      <c r="N745" s="22" t="s">
        <v>1809</v>
      </c>
      <c r="O745" s="23" t="s">
        <v>63</v>
      </c>
      <c r="P745" s="103" t="s">
        <v>2558</v>
      </c>
      <c r="Q745" s="25" t="s">
        <v>405</v>
      </c>
      <c r="R745" s="27">
        <v>21.25</v>
      </c>
      <c r="S745" s="23" t="s">
        <v>51</v>
      </c>
      <c r="T745" s="23" t="s">
        <v>52</v>
      </c>
      <c r="U745" s="17">
        <v>0</v>
      </c>
      <c r="V745" s="28">
        <f>(10.625*1682+10.625*1503)</f>
        <v>33840.625</v>
      </c>
      <c r="W745" s="17">
        <v>11.17</v>
      </c>
      <c r="X745" s="17">
        <v>1750</v>
      </c>
      <c r="Y745" s="17">
        <v>0</v>
      </c>
      <c r="Z745" s="28">
        <v>0</v>
      </c>
      <c r="AA745" s="17" t="s">
        <v>53</v>
      </c>
      <c r="AB745" s="44"/>
      <c r="AC745" s="30">
        <v>65.900000000000006</v>
      </c>
      <c r="AD745" s="17"/>
      <c r="AE745" s="150">
        <v>2267977</v>
      </c>
      <c r="AF745" s="78" t="s">
        <v>2559</v>
      </c>
      <c r="AG745" s="17"/>
      <c r="AH745" s="21"/>
      <c r="AI745" s="33"/>
      <c r="AJ745" s="34"/>
      <c r="AK745" s="35"/>
      <c r="AL745" s="24" t="s">
        <v>1302</v>
      </c>
    </row>
    <row r="746" spans="1:38" s="16" customFormat="1" ht="25.5" x14ac:dyDescent="0.25">
      <c r="A746" s="17">
        <v>738</v>
      </c>
      <c r="B746" s="17" t="s">
        <v>38</v>
      </c>
      <c r="C746" s="17" t="s">
        <v>39</v>
      </c>
      <c r="D746" s="18" t="s">
        <v>2560</v>
      </c>
      <c r="E746" s="19">
        <v>42691</v>
      </c>
      <c r="F746" s="19" t="s">
        <v>2451</v>
      </c>
      <c r="G746" s="20">
        <v>9103750619</v>
      </c>
      <c r="H746" s="19">
        <v>42696</v>
      </c>
      <c r="I746" s="19" t="s">
        <v>59</v>
      </c>
      <c r="J746" s="21" t="s">
        <v>44</v>
      </c>
      <c r="K746" s="21" t="s">
        <v>45</v>
      </c>
      <c r="L746" s="22" t="s">
        <v>60</v>
      </c>
      <c r="M746" s="22" t="s">
        <v>61</v>
      </c>
      <c r="N746" s="22" t="s">
        <v>62</v>
      </c>
      <c r="O746" s="23" t="s">
        <v>63</v>
      </c>
      <c r="P746" s="103" t="s">
        <v>1315</v>
      </c>
      <c r="Q746" s="25">
        <v>38237090</v>
      </c>
      <c r="R746" s="27">
        <v>39.69</v>
      </c>
      <c r="S746" s="23" t="s">
        <v>51</v>
      </c>
      <c r="T746" s="23" t="s">
        <v>52</v>
      </c>
      <c r="U746" s="17">
        <v>1405</v>
      </c>
      <c r="V746" s="28">
        <f t="shared" si="65"/>
        <v>55764.45</v>
      </c>
      <c r="W746" s="17">
        <v>18.399999999999999</v>
      </c>
      <c r="X746" s="106">
        <v>3500</v>
      </c>
      <c r="Y746" s="17">
        <v>0</v>
      </c>
      <c r="Z746" s="28">
        <v>0</v>
      </c>
      <c r="AA746" s="17" t="s">
        <v>53</v>
      </c>
      <c r="AB746" s="44"/>
      <c r="AC746" s="30">
        <v>65.900000000000006</v>
      </c>
      <c r="AD746" s="17"/>
      <c r="AE746" s="155">
        <v>2276140</v>
      </c>
      <c r="AF746" s="78" t="s">
        <v>2559</v>
      </c>
      <c r="AG746" s="17"/>
      <c r="AH746" s="21"/>
      <c r="AI746" s="33"/>
      <c r="AJ746" s="34"/>
      <c r="AK746" s="35"/>
      <c r="AL746" s="24" t="s">
        <v>1302</v>
      </c>
    </row>
    <row r="747" spans="1:38" s="16" customFormat="1" ht="25.5" x14ac:dyDescent="0.2">
      <c r="A747" s="17">
        <v>739</v>
      </c>
      <c r="B747" s="17" t="s">
        <v>38</v>
      </c>
      <c r="C747" s="17" t="s">
        <v>39</v>
      </c>
      <c r="D747" s="18" t="s">
        <v>2561</v>
      </c>
      <c r="E747" s="19">
        <v>42691</v>
      </c>
      <c r="F747" s="19" t="s">
        <v>2451</v>
      </c>
      <c r="G747" s="20">
        <v>9103750620</v>
      </c>
      <c r="H747" s="19">
        <v>42695</v>
      </c>
      <c r="I747" s="19" t="s">
        <v>59</v>
      </c>
      <c r="J747" s="21" t="s">
        <v>44</v>
      </c>
      <c r="K747" s="21" t="s">
        <v>45</v>
      </c>
      <c r="L747" s="22" t="s">
        <v>2562</v>
      </c>
      <c r="M747" s="22" t="s">
        <v>206</v>
      </c>
      <c r="N747" s="22" t="s">
        <v>2530</v>
      </c>
      <c r="O747" s="23" t="s">
        <v>49</v>
      </c>
      <c r="P747" s="103" t="s">
        <v>918</v>
      </c>
      <c r="Q747" s="25">
        <v>38237090</v>
      </c>
      <c r="R747" s="27">
        <v>16</v>
      </c>
      <c r="S747" s="23" t="s">
        <v>51</v>
      </c>
      <c r="T747" s="23" t="s">
        <v>52</v>
      </c>
      <c r="U747" s="17">
        <v>1345</v>
      </c>
      <c r="V747" s="28">
        <f t="shared" si="65"/>
        <v>21520</v>
      </c>
      <c r="W747" s="17">
        <v>0</v>
      </c>
      <c r="X747" s="17">
        <v>513</v>
      </c>
      <c r="Y747" s="17">
        <v>0</v>
      </c>
      <c r="Z747" s="28">
        <v>0</v>
      </c>
      <c r="AA747" s="17" t="s">
        <v>53</v>
      </c>
      <c r="AB747" s="44"/>
      <c r="AC747" s="30">
        <v>65.900000000000006</v>
      </c>
      <c r="AD747" s="17"/>
      <c r="AE747" s="150">
        <v>2279854</v>
      </c>
      <c r="AF747" s="78" t="s">
        <v>2559</v>
      </c>
      <c r="AG747" s="17" t="s">
        <v>2815</v>
      </c>
      <c r="AH747" s="21">
        <f>VLOOKUP(AE747,'[2]updated master EPCG'!$AD$3032:$AO$3978,10,0)</f>
        <v>42800</v>
      </c>
      <c r="AI747" s="110" t="s">
        <v>2563</v>
      </c>
      <c r="AJ747" s="34">
        <v>21283</v>
      </c>
      <c r="AK747" s="35">
        <v>42717</v>
      </c>
      <c r="AL747" s="24" t="s">
        <v>211</v>
      </c>
    </row>
    <row r="748" spans="1:38" s="16" customFormat="1" ht="89.25" x14ac:dyDescent="0.25">
      <c r="A748" s="17">
        <v>740</v>
      </c>
      <c r="B748" s="17" t="s">
        <v>38</v>
      </c>
      <c r="C748" s="17" t="s">
        <v>39</v>
      </c>
      <c r="D748" s="18" t="s">
        <v>2564</v>
      </c>
      <c r="E748" s="19">
        <v>42692</v>
      </c>
      <c r="F748" s="19" t="s">
        <v>2451</v>
      </c>
      <c r="G748" s="20">
        <v>9103750621</v>
      </c>
      <c r="H748" s="19">
        <v>42696</v>
      </c>
      <c r="I748" s="19" t="s">
        <v>59</v>
      </c>
      <c r="J748" s="21" t="s">
        <v>44</v>
      </c>
      <c r="K748" s="21" t="s">
        <v>45</v>
      </c>
      <c r="L748" s="22" t="s">
        <v>60</v>
      </c>
      <c r="M748" s="22" t="s">
        <v>61</v>
      </c>
      <c r="N748" s="22" t="s">
        <v>62</v>
      </c>
      <c r="O748" s="23" t="s">
        <v>63</v>
      </c>
      <c r="P748" s="103" t="s">
        <v>2565</v>
      </c>
      <c r="Q748" s="25" t="s">
        <v>405</v>
      </c>
      <c r="R748" s="27">
        <v>19.844999999999999</v>
      </c>
      <c r="S748" s="23" t="s">
        <v>51</v>
      </c>
      <c r="T748" s="23" t="s">
        <v>52</v>
      </c>
      <c r="U748" s="17">
        <v>0</v>
      </c>
      <c r="V748" s="28">
        <f>(5.67*1475+2.835*1575+10.206*1405+0.567*1455+0.567*3825)</f>
        <v>30161.565000000002</v>
      </c>
      <c r="W748" s="17">
        <v>9.9499999999999993</v>
      </c>
      <c r="X748" s="17">
        <v>1750</v>
      </c>
      <c r="Y748" s="17">
        <v>0</v>
      </c>
      <c r="Z748" s="28">
        <v>0</v>
      </c>
      <c r="AA748" s="17" t="s">
        <v>53</v>
      </c>
      <c r="AB748" s="44"/>
      <c r="AC748" s="30">
        <v>67.099999999999994</v>
      </c>
      <c r="AD748" s="17"/>
      <c r="AE748" s="146">
        <v>2301654</v>
      </c>
      <c r="AF748" s="78" t="s">
        <v>2566</v>
      </c>
      <c r="AG748" s="17"/>
      <c r="AH748" s="21"/>
      <c r="AI748" s="33"/>
      <c r="AJ748" s="34"/>
      <c r="AK748" s="35"/>
      <c r="AL748" s="24" t="s">
        <v>1302</v>
      </c>
    </row>
    <row r="749" spans="1:38" s="16" customFormat="1" x14ac:dyDescent="0.25">
      <c r="A749" s="17">
        <v>741</v>
      </c>
      <c r="B749" s="17" t="s">
        <v>38</v>
      </c>
      <c r="C749" s="17" t="s">
        <v>39</v>
      </c>
      <c r="D749" s="18" t="s">
        <v>2567</v>
      </c>
      <c r="E749" s="19">
        <v>42692</v>
      </c>
      <c r="F749" s="19" t="s">
        <v>2451</v>
      </c>
      <c r="G749" s="20" t="e">
        <f>VLOOKUP(#REF!,'[2]updated master EPCG'!$K$2:$O$3791,5,0)</f>
        <v>#REF!</v>
      </c>
      <c r="H749" s="56">
        <v>42699</v>
      </c>
      <c r="I749" s="19" t="s">
        <v>59</v>
      </c>
      <c r="J749" s="21" t="s">
        <v>1566</v>
      </c>
      <c r="K749" s="21" t="s">
        <v>1567</v>
      </c>
      <c r="L749" s="22" t="s">
        <v>1816</v>
      </c>
      <c r="M749" s="22" t="s">
        <v>178</v>
      </c>
      <c r="N749" s="22" t="s">
        <v>197</v>
      </c>
      <c r="O749" s="23" t="s">
        <v>49</v>
      </c>
      <c r="P749" s="103" t="s">
        <v>1817</v>
      </c>
      <c r="Q749" s="25">
        <v>34021300</v>
      </c>
      <c r="R749" s="27">
        <v>18.79</v>
      </c>
      <c r="S749" s="23" t="s">
        <v>51</v>
      </c>
      <c r="T749" s="23" t="s">
        <v>179</v>
      </c>
      <c r="U749" s="17">
        <v>125168</v>
      </c>
      <c r="V749" s="28">
        <f t="shared" si="65"/>
        <v>2351906.7199999997</v>
      </c>
      <c r="W749" s="23">
        <v>0</v>
      </c>
      <c r="X749" s="17">
        <v>46130</v>
      </c>
      <c r="Y749" s="17">
        <v>0</v>
      </c>
      <c r="Z749" s="28">
        <v>112740</v>
      </c>
      <c r="AA749" s="17" t="s">
        <v>2527</v>
      </c>
      <c r="AB749" s="30">
        <f>V749-W749-X749-Y749</f>
        <v>2305776.7199999997</v>
      </c>
      <c r="AC749" s="30">
        <v>67.099999999999994</v>
      </c>
      <c r="AD749" s="17"/>
      <c r="AE749" s="17">
        <v>2301318</v>
      </c>
      <c r="AF749" s="21">
        <v>42692</v>
      </c>
      <c r="AG749" s="17" t="s">
        <v>2848</v>
      </c>
      <c r="AH749" s="21">
        <f>VLOOKUP(AE749,'[2]updated master EPCG'!$AD$3032:$AO$3978,10,0)</f>
        <v>42719</v>
      </c>
      <c r="AI749" s="21" t="str">
        <f>VLOOKUP(AE749,'[2]updated master EPCG'!$AD$3032:$AO$3978,8,0)</f>
        <v>19451617MB1778</v>
      </c>
      <c r="AJ749" s="29">
        <f>VLOOKUP(AE749,'[2]updated master EPCG'!$AD$3032:$AO$3978,12,0)</f>
        <v>2351906.7200000002</v>
      </c>
      <c r="AK749" s="21">
        <f>VLOOKUP(AE749,'[2]updated master EPCG'!$AD$3032:$AO$3978,7,0)</f>
        <v>42717</v>
      </c>
      <c r="AL749" s="24"/>
    </row>
    <row r="750" spans="1:38" s="16" customFormat="1" x14ac:dyDescent="0.25">
      <c r="A750" s="17">
        <v>742</v>
      </c>
      <c r="B750" s="17" t="s">
        <v>38</v>
      </c>
      <c r="C750" s="17" t="s">
        <v>39</v>
      </c>
      <c r="D750" s="18" t="s">
        <v>2568</v>
      </c>
      <c r="E750" s="19">
        <v>42692</v>
      </c>
      <c r="F750" s="19" t="s">
        <v>2451</v>
      </c>
      <c r="G750" s="20" t="e">
        <f>VLOOKUP(#REF!,'[2]updated master EPCG'!$K$2:$O$3791,5,0)</f>
        <v>#REF!</v>
      </c>
      <c r="H750" s="57">
        <v>42696</v>
      </c>
      <c r="I750" s="19" t="s">
        <v>59</v>
      </c>
      <c r="J750" s="21" t="s">
        <v>1566</v>
      </c>
      <c r="K750" s="21" t="s">
        <v>1567</v>
      </c>
      <c r="L750" s="22" t="s">
        <v>1816</v>
      </c>
      <c r="M750" s="22" t="s">
        <v>178</v>
      </c>
      <c r="N750" s="22" t="s">
        <v>197</v>
      </c>
      <c r="O750" s="23" t="s">
        <v>49</v>
      </c>
      <c r="P750" s="103" t="s">
        <v>1817</v>
      </c>
      <c r="Q750" s="25">
        <v>34021300</v>
      </c>
      <c r="R750" s="27">
        <v>58.7</v>
      </c>
      <c r="S750" s="23" t="s">
        <v>51</v>
      </c>
      <c r="T750" s="23" t="s">
        <v>179</v>
      </c>
      <c r="U750" s="17">
        <v>112224</v>
      </c>
      <c r="V750" s="28">
        <f t="shared" si="65"/>
        <v>6587548.8000000007</v>
      </c>
      <c r="W750" s="67">
        <v>0</v>
      </c>
      <c r="X750" s="17">
        <v>74137.5</v>
      </c>
      <c r="Y750" s="17">
        <v>0</v>
      </c>
      <c r="Z750" s="28">
        <v>159781.4</v>
      </c>
      <c r="AA750" s="17" t="s">
        <v>53</v>
      </c>
      <c r="AB750" s="30">
        <f>V750-W750-X750-Y750</f>
        <v>6513411.3000000007</v>
      </c>
      <c r="AC750" s="30">
        <v>67.099999999999994</v>
      </c>
      <c r="AD750" s="17"/>
      <c r="AE750" s="17">
        <v>2303761</v>
      </c>
      <c r="AF750" s="21">
        <v>42692</v>
      </c>
      <c r="AG750" s="17" t="s">
        <v>2847</v>
      </c>
      <c r="AH750" s="21">
        <f>VLOOKUP(AE750,'[2]updated master EPCG'!$AD$3032:$AO$3978,10,0)</f>
        <v>42707</v>
      </c>
      <c r="AI750" s="21" t="str">
        <f>VLOOKUP(AE750,'[2]updated master EPCG'!$AD$3032:$AO$3978,8,0)</f>
        <v>19451617MB1747</v>
      </c>
      <c r="AJ750" s="29">
        <f>VLOOKUP(AE750,'[2]updated master EPCG'!$AD$3032:$AO$3978,12,0)</f>
        <v>6587548.7999999998</v>
      </c>
      <c r="AK750" s="21">
        <f>VLOOKUP(AE750,'[2]updated master EPCG'!$AD$3032:$AO$3978,7,0)</f>
        <v>42706</v>
      </c>
      <c r="AL750" s="24"/>
    </row>
    <row r="751" spans="1:38" s="16" customFormat="1" ht="15" customHeight="1" x14ac:dyDescent="0.25">
      <c r="A751" s="17">
        <v>743</v>
      </c>
      <c r="B751" s="17" t="s">
        <v>38</v>
      </c>
      <c r="C751" s="17" t="s">
        <v>39</v>
      </c>
      <c r="D751" s="18" t="s">
        <v>2569</v>
      </c>
      <c r="E751" s="19">
        <v>42692</v>
      </c>
      <c r="F751" s="19" t="s">
        <v>2451</v>
      </c>
      <c r="G751" s="20">
        <v>9103750622</v>
      </c>
      <c r="H751" s="19">
        <v>42699</v>
      </c>
      <c r="I751" s="19" t="s">
        <v>59</v>
      </c>
      <c r="J751" s="21" t="s">
        <v>44</v>
      </c>
      <c r="K751" s="21" t="s">
        <v>45</v>
      </c>
      <c r="L751" s="22" t="s">
        <v>2197</v>
      </c>
      <c r="M751" s="22" t="s">
        <v>2326</v>
      </c>
      <c r="N751" s="22" t="s">
        <v>2530</v>
      </c>
      <c r="O751" s="23" t="s">
        <v>63</v>
      </c>
      <c r="P751" s="24" t="s">
        <v>2570</v>
      </c>
      <c r="Q751" s="25">
        <v>38231900</v>
      </c>
      <c r="R751" s="27">
        <v>57.6</v>
      </c>
      <c r="S751" s="23" t="s">
        <v>51</v>
      </c>
      <c r="T751" s="23" t="s">
        <v>52</v>
      </c>
      <c r="U751" s="17">
        <v>1900</v>
      </c>
      <c r="V751" s="28">
        <f t="shared" si="65"/>
        <v>109440</v>
      </c>
      <c r="W751" s="17">
        <v>36.119999999999997</v>
      </c>
      <c r="X751" s="17">
        <v>1200</v>
      </c>
      <c r="Y751" s="17">
        <v>0</v>
      </c>
      <c r="Z751" s="28">
        <v>0</v>
      </c>
      <c r="AA751" s="17" t="s">
        <v>53</v>
      </c>
      <c r="AB751" s="30">
        <f>V751-W751-X751-Y751</f>
        <v>108203.88</v>
      </c>
      <c r="AC751" s="30">
        <v>67.099999999999994</v>
      </c>
      <c r="AD751" s="17"/>
      <c r="AE751" s="150">
        <v>2301700</v>
      </c>
      <c r="AF751" s="78" t="s">
        <v>2566</v>
      </c>
      <c r="AG751" s="17" t="s">
        <v>2825</v>
      </c>
      <c r="AH751" s="21">
        <f>VLOOKUP(AE751,'[2]updated master EPCG'!$AD$3032:$AO$3978,10,0)</f>
        <v>42800</v>
      </c>
      <c r="AI751" s="21" t="s">
        <v>2571</v>
      </c>
      <c r="AJ751" s="34">
        <v>109155</v>
      </c>
      <c r="AK751" s="35">
        <v>42718</v>
      </c>
      <c r="AL751" s="24" t="s">
        <v>2035</v>
      </c>
    </row>
    <row r="752" spans="1:38" s="16" customFormat="1" ht="15" customHeight="1" x14ac:dyDescent="0.25">
      <c r="A752" s="17">
        <v>744</v>
      </c>
      <c r="B752" s="17" t="s">
        <v>38</v>
      </c>
      <c r="C752" s="17" t="s">
        <v>39</v>
      </c>
      <c r="D752" s="18" t="s">
        <v>2572</v>
      </c>
      <c r="E752" s="19">
        <v>42692</v>
      </c>
      <c r="F752" s="19" t="s">
        <v>2451</v>
      </c>
      <c r="G752" s="20">
        <v>9103750623</v>
      </c>
      <c r="H752" s="19">
        <v>42698</v>
      </c>
      <c r="I752" s="19" t="s">
        <v>59</v>
      </c>
      <c r="J752" s="21" t="s">
        <v>44</v>
      </c>
      <c r="K752" s="21" t="s">
        <v>45</v>
      </c>
      <c r="L752" s="22" t="s">
        <v>703</v>
      </c>
      <c r="M752" s="22" t="s">
        <v>704</v>
      </c>
      <c r="N752" s="22" t="s">
        <v>2530</v>
      </c>
      <c r="O752" s="23" t="s">
        <v>49</v>
      </c>
      <c r="P752" s="24" t="s">
        <v>2573</v>
      </c>
      <c r="Q752" s="25">
        <v>34049090</v>
      </c>
      <c r="R752" s="27">
        <v>16</v>
      </c>
      <c r="S752" s="23" t="s">
        <v>51</v>
      </c>
      <c r="T752" s="23" t="s">
        <v>52</v>
      </c>
      <c r="U752" s="17">
        <v>2000</v>
      </c>
      <c r="V752" s="28">
        <f t="shared" si="65"/>
        <v>32000</v>
      </c>
      <c r="W752" s="17">
        <v>0</v>
      </c>
      <c r="X752" s="17">
        <v>40</v>
      </c>
      <c r="Y752" s="17">
        <v>0</v>
      </c>
      <c r="Z752" s="28">
        <v>0</v>
      </c>
      <c r="AA752" s="17" t="s">
        <v>53</v>
      </c>
      <c r="AB752" s="44"/>
      <c r="AC752" s="30">
        <v>67.099999999999994</v>
      </c>
      <c r="AD752" s="17"/>
      <c r="AE752" s="153">
        <v>2303783</v>
      </c>
      <c r="AF752" s="78" t="s">
        <v>2566</v>
      </c>
      <c r="AG752" s="17" t="s">
        <v>2839</v>
      </c>
      <c r="AH752" s="21">
        <f>VLOOKUP(AE752,'[2]updated master EPCG'!$AD$3032:$AO$3978,10,0)</f>
        <v>42800</v>
      </c>
      <c r="AI752" s="33"/>
      <c r="AJ752" s="34"/>
      <c r="AK752" s="35"/>
      <c r="AL752" s="24" t="s">
        <v>2035</v>
      </c>
    </row>
    <row r="753" spans="1:38" s="16" customFormat="1" ht="15" customHeight="1" x14ac:dyDescent="0.25">
      <c r="A753" s="17">
        <v>745</v>
      </c>
      <c r="B753" s="17" t="s">
        <v>38</v>
      </c>
      <c r="C753" s="17" t="s">
        <v>39</v>
      </c>
      <c r="D753" s="18" t="s">
        <v>2574</v>
      </c>
      <c r="E753" s="19">
        <v>42695</v>
      </c>
      <c r="F753" s="19" t="s">
        <v>2451</v>
      </c>
      <c r="G753" s="20" t="e">
        <f>VLOOKUP(#REF!,'[2]updated master EPCG'!$K$2:$O$3791,5,0)</f>
        <v>#REF!</v>
      </c>
      <c r="H753" s="57">
        <v>42709</v>
      </c>
      <c r="I753" s="19" t="s">
        <v>59</v>
      </c>
      <c r="J753" s="21" t="s">
        <v>1566</v>
      </c>
      <c r="K753" s="21" t="s">
        <v>1567</v>
      </c>
      <c r="L753" s="22" t="s">
        <v>1816</v>
      </c>
      <c r="M753" s="22" t="s">
        <v>178</v>
      </c>
      <c r="N753" s="22" t="s">
        <v>197</v>
      </c>
      <c r="O753" s="23" t="s">
        <v>49</v>
      </c>
      <c r="P753" s="24" t="s">
        <v>2575</v>
      </c>
      <c r="Q753" s="25">
        <v>34021300</v>
      </c>
      <c r="R753" s="27">
        <v>19.68</v>
      </c>
      <c r="S753" s="23" t="s">
        <v>51</v>
      </c>
      <c r="T753" s="23" t="s">
        <v>179</v>
      </c>
      <c r="U753" s="17">
        <v>125168</v>
      </c>
      <c r="V753" s="28">
        <f t="shared" si="65"/>
        <v>2463306.2399999998</v>
      </c>
      <c r="W753" s="23">
        <v>0</v>
      </c>
      <c r="X753" s="17">
        <v>46130</v>
      </c>
      <c r="Y753" s="17">
        <v>0</v>
      </c>
      <c r="Z753" s="28">
        <v>118080</v>
      </c>
      <c r="AA753" s="17" t="s">
        <v>2527</v>
      </c>
      <c r="AB753" s="30">
        <f>V753-W753-X753-Y753</f>
        <v>2417176.2399999998</v>
      </c>
      <c r="AC753" s="30">
        <v>67.099999999999994</v>
      </c>
      <c r="AD753" s="17"/>
      <c r="AE753" s="17">
        <v>2347208</v>
      </c>
      <c r="AF753" s="21">
        <v>42695</v>
      </c>
      <c r="AG753" s="17" t="s">
        <v>2854</v>
      </c>
      <c r="AH753" s="21">
        <f>VLOOKUP(AE753,'[2]updated master EPCG'!$AD$3032:$AO$3978,10,0)</f>
        <v>42719</v>
      </c>
      <c r="AI753" s="21" t="str">
        <f>VLOOKUP(AE753,'[2]updated master EPCG'!$AD$3032:$AO$3978,8,0)</f>
        <v>19451617MB1779</v>
      </c>
      <c r="AJ753" s="29">
        <f>VLOOKUP(AE753,'[2]updated master EPCG'!$AD$3032:$AO$3978,12,0)</f>
        <v>2463306.2400000002</v>
      </c>
      <c r="AK753" s="21">
        <f>VLOOKUP(AE753,'[2]updated master EPCG'!$AD$3032:$AO$3978,7,0)</f>
        <v>42717</v>
      </c>
      <c r="AL753" s="24"/>
    </row>
    <row r="754" spans="1:38" s="16" customFormat="1" ht="15" customHeight="1" x14ac:dyDescent="0.25">
      <c r="A754" s="17">
        <v>746</v>
      </c>
      <c r="B754" s="17" t="s">
        <v>38</v>
      </c>
      <c r="C754" s="17" t="s">
        <v>39</v>
      </c>
      <c r="D754" s="18" t="s">
        <v>2576</v>
      </c>
      <c r="E754" s="19">
        <v>42695</v>
      </c>
      <c r="F754" s="19" t="s">
        <v>2451</v>
      </c>
      <c r="G754" s="20" t="e">
        <f>VLOOKUP(#REF!,'[2]updated master EPCG'!$K$2:$O$3791,5,0)</f>
        <v>#REF!</v>
      </c>
      <c r="H754" s="57">
        <v>42709</v>
      </c>
      <c r="I754" s="19" t="s">
        <v>59</v>
      </c>
      <c r="J754" s="21" t="s">
        <v>1566</v>
      </c>
      <c r="K754" s="21" t="s">
        <v>1567</v>
      </c>
      <c r="L754" s="22" t="s">
        <v>1816</v>
      </c>
      <c r="M754" s="22" t="s">
        <v>178</v>
      </c>
      <c r="N754" s="22" t="s">
        <v>197</v>
      </c>
      <c r="O754" s="23" t="s">
        <v>49</v>
      </c>
      <c r="P754" s="24" t="s">
        <v>2575</v>
      </c>
      <c r="Q754" s="25">
        <v>34021300</v>
      </c>
      <c r="R754" s="27">
        <v>18.18</v>
      </c>
      <c r="S754" s="23" t="s">
        <v>51</v>
      </c>
      <c r="T754" s="23" t="s">
        <v>179</v>
      </c>
      <c r="U754" s="17">
        <v>125168</v>
      </c>
      <c r="V754" s="28">
        <f t="shared" si="65"/>
        <v>2275554.2399999998</v>
      </c>
      <c r="W754" s="23">
        <v>0</v>
      </c>
      <c r="X754" s="17">
        <v>46130</v>
      </c>
      <c r="Y754" s="17">
        <v>0</v>
      </c>
      <c r="Z754" s="28">
        <v>109080</v>
      </c>
      <c r="AA754" s="17" t="s">
        <v>2527</v>
      </c>
      <c r="AB754" s="30">
        <f>V754-W754-X754-Y754</f>
        <v>2229424.2399999998</v>
      </c>
      <c r="AC754" s="30">
        <v>67.099999999999994</v>
      </c>
      <c r="AD754" s="17"/>
      <c r="AE754" s="17">
        <v>2347218</v>
      </c>
      <c r="AF754" s="21">
        <v>42695</v>
      </c>
      <c r="AG754" s="17" t="s">
        <v>2853</v>
      </c>
      <c r="AH754" s="21">
        <f>VLOOKUP(AE754,'[2]updated master EPCG'!$AD$3032:$AO$3978,10,0)</f>
        <v>42719</v>
      </c>
      <c r="AI754" s="21" t="str">
        <f>VLOOKUP(AE754,'[2]updated master EPCG'!$AD$3032:$AO$3978,8,0)</f>
        <v>19451617MB1779</v>
      </c>
      <c r="AJ754" s="29">
        <f>VLOOKUP(AE754,'[2]updated master EPCG'!$AD$3032:$AO$3978,12,0)</f>
        <v>2330628.16</v>
      </c>
      <c r="AK754" s="21">
        <f>VLOOKUP(AE754,'[2]updated master EPCG'!$AD$3032:$AO$3978,7,0)</f>
        <v>42717</v>
      </c>
      <c r="AL754" s="24"/>
    </row>
    <row r="755" spans="1:38" s="16" customFormat="1" ht="15" customHeight="1" x14ac:dyDescent="0.25">
      <c r="A755" s="17">
        <v>747</v>
      </c>
      <c r="B755" s="17" t="s">
        <v>38</v>
      </c>
      <c r="C755" s="17" t="s">
        <v>39</v>
      </c>
      <c r="D755" s="18" t="s">
        <v>2577</v>
      </c>
      <c r="E755" s="19">
        <v>42695</v>
      </c>
      <c r="F755" s="19" t="s">
        <v>2451</v>
      </c>
      <c r="G755" s="20" t="e">
        <f>VLOOKUP(#REF!,'[2]updated master EPCG'!$K$2:$O$3791,5,0)</f>
        <v>#REF!</v>
      </c>
      <c r="H755" s="57">
        <v>42709</v>
      </c>
      <c r="I755" s="19" t="s">
        <v>59</v>
      </c>
      <c r="J755" s="21" t="s">
        <v>1566</v>
      </c>
      <c r="K755" s="21" t="s">
        <v>1567</v>
      </c>
      <c r="L755" s="22" t="s">
        <v>1816</v>
      </c>
      <c r="M755" s="22" t="s">
        <v>178</v>
      </c>
      <c r="N755" s="22" t="s">
        <v>197</v>
      </c>
      <c r="O755" s="23" t="s">
        <v>49</v>
      </c>
      <c r="P755" s="24" t="s">
        <v>2575</v>
      </c>
      <c r="Q755" s="25">
        <v>34021300</v>
      </c>
      <c r="R755" s="27">
        <v>19.75</v>
      </c>
      <c r="S755" s="23" t="s">
        <v>51</v>
      </c>
      <c r="T755" s="23" t="s">
        <v>179</v>
      </c>
      <c r="U755" s="17">
        <v>125168</v>
      </c>
      <c r="V755" s="28">
        <f t="shared" si="65"/>
        <v>2472068</v>
      </c>
      <c r="W755" s="23">
        <v>0</v>
      </c>
      <c r="X755" s="17">
        <v>46130</v>
      </c>
      <c r="Y755" s="17">
        <v>0</v>
      </c>
      <c r="Z755" s="28">
        <v>118500</v>
      </c>
      <c r="AA755" s="17" t="s">
        <v>2527</v>
      </c>
      <c r="AB755" s="30">
        <f>V755-W755-X755-Y755</f>
        <v>2425938</v>
      </c>
      <c r="AC755" s="30">
        <v>67.099999999999994</v>
      </c>
      <c r="AD755" s="17"/>
      <c r="AE755" s="17">
        <v>2347246</v>
      </c>
      <c r="AF755" s="21">
        <v>42695</v>
      </c>
      <c r="AG755" s="17"/>
      <c r="AH755" s="21"/>
      <c r="AI755" s="33"/>
      <c r="AJ755" s="34"/>
      <c r="AK755" s="19"/>
      <c r="AL755" s="24"/>
    </row>
    <row r="756" spans="1:38" s="16" customFormat="1" ht="15" customHeight="1" x14ac:dyDescent="0.25">
      <c r="A756" s="17">
        <v>748</v>
      </c>
      <c r="B756" s="17" t="s">
        <v>38</v>
      </c>
      <c r="C756" s="17" t="s">
        <v>39</v>
      </c>
      <c r="D756" s="18" t="s">
        <v>2578</v>
      </c>
      <c r="E756" s="19">
        <v>42695</v>
      </c>
      <c r="F756" s="19" t="s">
        <v>2451</v>
      </c>
      <c r="G756" s="20" t="e">
        <f>VLOOKUP(#REF!,'[2]updated master EPCG'!$K$2:$O$3791,5,0)</f>
        <v>#REF!</v>
      </c>
      <c r="H756" s="57">
        <v>42709</v>
      </c>
      <c r="I756" s="19" t="s">
        <v>59</v>
      </c>
      <c r="J756" s="21" t="s">
        <v>1566</v>
      </c>
      <c r="K756" s="21" t="s">
        <v>1567</v>
      </c>
      <c r="L756" s="22" t="s">
        <v>1816</v>
      </c>
      <c r="M756" s="22" t="s">
        <v>178</v>
      </c>
      <c r="N756" s="22" t="s">
        <v>197</v>
      </c>
      <c r="O756" s="23" t="s">
        <v>49</v>
      </c>
      <c r="P756" s="24" t="s">
        <v>2575</v>
      </c>
      <c r="Q756" s="25">
        <v>34021300</v>
      </c>
      <c r="R756" s="27">
        <v>17.86</v>
      </c>
      <c r="S756" s="23" t="s">
        <v>51</v>
      </c>
      <c r="T756" s="23" t="s">
        <v>179</v>
      </c>
      <c r="U756" s="17">
        <v>125168</v>
      </c>
      <c r="V756" s="28">
        <f t="shared" si="65"/>
        <v>2235500.48</v>
      </c>
      <c r="W756" s="23">
        <v>0</v>
      </c>
      <c r="X756" s="17">
        <v>46130</v>
      </c>
      <c r="Y756" s="17">
        <v>0</v>
      </c>
      <c r="Z756" s="28">
        <v>107160</v>
      </c>
      <c r="AA756" s="17" t="s">
        <v>2527</v>
      </c>
      <c r="AB756" s="30">
        <f>V756-W756-X756-Y756</f>
        <v>2189370.48</v>
      </c>
      <c r="AC756" s="30">
        <v>67.099999999999994</v>
      </c>
      <c r="AD756" s="17"/>
      <c r="AE756" s="17">
        <v>2347317</v>
      </c>
      <c r="AF756" s="21">
        <v>42695</v>
      </c>
      <c r="AG756" s="17" t="s">
        <v>2852</v>
      </c>
      <c r="AH756" s="21">
        <f>VLOOKUP(AE756,'[2]updated master EPCG'!$AD$3032:$AO$3978,10,0)</f>
        <v>42719</v>
      </c>
      <c r="AI756" s="21" t="str">
        <f>VLOOKUP(AE756,'[2]updated master EPCG'!$AD$3032:$AO$3978,8,0)</f>
        <v>19451617MB1779</v>
      </c>
      <c r="AJ756" s="29">
        <f>VLOOKUP(AE756,'[2]updated master EPCG'!$AD$3032:$AO$3978,12,0)</f>
        <v>2235500.48</v>
      </c>
      <c r="AK756" s="21">
        <f>VLOOKUP(AE756,'[2]updated master EPCG'!$AD$3032:$AO$3978,7,0)</f>
        <v>42717</v>
      </c>
      <c r="AL756" s="24" t="s">
        <v>1302</v>
      </c>
    </row>
    <row r="757" spans="1:38" s="16" customFormat="1" ht="27.75" customHeight="1" x14ac:dyDescent="0.25">
      <c r="A757" s="17">
        <v>749</v>
      </c>
      <c r="B757" s="17" t="s">
        <v>38</v>
      </c>
      <c r="C757" s="17" t="s">
        <v>39</v>
      </c>
      <c r="D757" s="18" t="s">
        <v>2579</v>
      </c>
      <c r="E757" s="19">
        <v>42695</v>
      </c>
      <c r="F757" s="19" t="s">
        <v>2451</v>
      </c>
      <c r="G757" s="20">
        <v>9103750624</v>
      </c>
      <c r="H757" s="19">
        <v>42700</v>
      </c>
      <c r="I757" s="19" t="s">
        <v>59</v>
      </c>
      <c r="J757" s="21" t="s">
        <v>44</v>
      </c>
      <c r="K757" s="21" t="s">
        <v>45</v>
      </c>
      <c r="L757" s="22" t="s">
        <v>60</v>
      </c>
      <c r="M757" s="22" t="s">
        <v>61</v>
      </c>
      <c r="N757" s="22" t="s">
        <v>62</v>
      </c>
      <c r="O757" s="23" t="s">
        <v>63</v>
      </c>
      <c r="P757" s="103" t="s">
        <v>2580</v>
      </c>
      <c r="Q757" s="25">
        <v>29051700</v>
      </c>
      <c r="R757" s="27">
        <v>36.287999999999997</v>
      </c>
      <c r="S757" s="23" t="s">
        <v>51</v>
      </c>
      <c r="T757" s="23" t="s">
        <v>52</v>
      </c>
      <c r="U757" s="17">
        <v>1427</v>
      </c>
      <c r="V757" s="28">
        <f t="shared" si="65"/>
        <v>51782.975999999995</v>
      </c>
      <c r="W757" s="17">
        <v>17.09</v>
      </c>
      <c r="X757" s="17">
        <v>3200</v>
      </c>
      <c r="Y757" s="17">
        <v>0</v>
      </c>
      <c r="Z757" s="28">
        <v>0</v>
      </c>
      <c r="AA757" s="17" t="s">
        <v>53</v>
      </c>
      <c r="AB757" s="44"/>
      <c r="AC757" s="30">
        <v>67.099999999999994</v>
      </c>
      <c r="AD757" s="17"/>
      <c r="AE757" s="154">
        <v>2346298</v>
      </c>
      <c r="AF757" s="78" t="s">
        <v>2581</v>
      </c>
      <c r="AG757" s="17"/>
      <c r="AH757" s="21"/>
      <c r="AI757" s="33"/>
      <c r="AJ757" s="34"/>
      <c r="AK757" s="35"/>
      <c r="AL757" s="24"/>
    </row>
    <row r="758" spans="1:38" s="16" customFormat="1" ht="25.5" x14ac:dyDescent="0.25">
      <c r="A758" s="17">
        <v>750</v>
      </c>
      <c r="B758" s="17" t="s">
        <v>38</v>
      </c>
      <c r="C758" s="17" t="s">
        <v>39</v>
      </c>
      <c r="D758" s="18" t="s">
        <v>2582</v>
      </c>
      <c r="E758" s="19">
        <v>42695</v>
      </c>
      <c r="F758" s="19" t="s">
        <v>2451</v>
      </c>
      <c r="G758" s="20">
        <v>9103750629</v>
      </c>
      <c r="H758" s="19">
        <v>42697</v>
      </c>
      <c r="I758" s="19" t="s">
        <v>59</v>
      </c>
      <c r="J758" s="21" t="s">
        <v>44</v>
      </c>
      <c r="K758" s="21" t="s">
        <v>45</v>
      </c>
      <c r="L758" s="22" t="s">
        <v>607</v>
      </c>
      <c r="M758" s="22" t="s">
        <v>515</v>
      </c>
      <c r="N758" s="22" t="s">
        <v>2336</v>
      </c>
      <c r="O758" s="23" t="s">
        <v>63</v>
      </c>
      <c r="P758" s="103" t="s">
        <v>2583</v>
      </c>
      <c r="Q758" s="25">
        <v>29051700</v>
      </c>
      <c r="R758" s="27">
        <v>0.17499999999999999</v>
      </c>
      <c r="S758" s="23" t="s">
        <v>51</v>
      </c>
      <c r="T758" s="23" t="s">
        <v>52</v>
      </c>
      <c r="U758" s="17">
        <v>5800</v>
      </c>
      <c r="V758" s="28">
        <f t="shared" si="65"/>
        <v>1014.9999999999999</v>
      </c>
      <c r="W758" s="17">
        <v>0.33</v>
      </c>
      <c r="X758" s="17">
        <v>763.34</v>
      </c>
      <c r="Y758" s="17">
        <v>0</v>
      </c>
      <c r="Z758" s="28">
        <v>0</v>
      </c>
      <c r="AA758" s="17" t="s">
        <v>53</v>
      </c>
      <c r="AB758" s="44"/>
      <c r="AC758" s="30">
        <v>67.099999999999994</v>
      </c>
      <c r="AD758" s="17"/>
      <c r="AE758" s="146">
        <v>2363319</v>
      </c>
      <c r="AF758" s="78" t="s">
        <v>2552</v>
      </c>
      <c r="AG758" s="17" t="s">
        <v>2810</v>
      </c>
      <c r="AH758" s="21">
        <f>VLOOKUP(AE758,'[2]updated master EPCG'!$AD$3032:$AO$3978,10,0)</f>
        <v>42800</v>
      </c>
      <c r="AI758" s="33"/>
      <c r="AJ758" s="34"/>
      <c r="AK758" s="35"/>
      <c r="AL758" s="24" t="s">
        <v>211</v>
      </c>
    </row>
    <row r="759" spans="1:38" s="16" customFormat="1" ht="76.5" x14ac:dyDescent="0.25">
      <c r="A759" s="17">
        <v>751</v>
      </c>
      <c r="B759" s="17" t="s">
        <v>38</v>
      </c>
      <c r="C759" s="17" t="s">
        <v>39</v>
      </c>
      <c r="D759" s="18" t="s">
        <v>2584</v>
      </c>
      <c r="E759" s="19">
        <v>42696</v>
      </c>
      <c r="F759" s="19" t="s">
        <v>2451</v>
      </c>
      <c r="G759" s="20">
        <v>9103750627</v>
      </c>
      <c r="H759" s="19">
        <v>42704</v>
      </c>
      <c r="I759" s="19" t="s">
        <v>59</v>
      </c>
      <c r="J759" s="21" t="s">
        <v>44</v>
      </c>
      <c r="K759" s="21" t="s">
        <v>45</v>
      </c>
      <c r="L759" s="22" t="s">
        <v>607</v>
      </c>
      <c r="M759" s="22" t="s">
        <v>515</v>
      </c>
      <c r="N759" s="22" t="s">
        <v>2585</v>
      </c>
      <c r="O759" s="23" t="s">
        <v>63</v>
      </c>
      <c r="P759" s="103" t="s">
        <v>2586</v>
      </c>
      <c r="Q759" s="25" t="s">
        <v>405</v>
      </c>
      <c r="R759" s="27">
        <v>2.375</v>
      </c>
      <c r="S759" s="23" t="s">
        <v>51</v>
      </c>
      <c r="T759" s="23" t="s">
        <v>52</v>
      </c>
      <c r="U759" s="17">
        <v>0</v>
      </c>
      <c r="V759" s="28">
        <f>(0.875*1560+1.175*1700+0.325*2000)</f>
        <v>4012.5</v>
      </c>
      <c r="W759" s="17">
        <v>1.32</v>
      </c>
      <c r="X759" s="17">
        <v>75</v>
      </c>
      <c r="Y759" s="17">
        <v>0</v>
      </c>
      <c r="Z759" s="28">
        <v>0</v>
      </c>
      <c r="AA759" s="17" t="s">
        <v>53</v>
      </c>
      <c r="AB759" s="44"/>
      <c r="AC759" s="30">
        <v>67.099999999999994</v>
      </c>
      <c r="AD759" s="17"/>
      <c r="AE759" s="150">
        <v>2367589</v>
      </c>
      <c r="AF759" s="78" t="s">
        <v>2552</v>
      </c>
      <c r="AG759" s="17" t="s">
        <v>2811</v>
      </c>
      <c r="AH759" s="21">
        <f>VLOOKUP(AE759,'[2]updated master EPCG'!$AD$3032:$AO$3978,10,0)</f>
        <v>42800</v>
      </c>
      <c r="AI759" s="33"/>
      <c r="AJ759" s="34"/>
      <c r="AK759" s="35"/>
      <c r="AL759" s="24" t="s">
        <v>211</v>
      </c>
    </row>
    <row r="760" spans="1:38" s="16" customFormat="1" x14ac:dyDescent="0.25">
      <c r="A760" s="17">
        <v>752</v>
      </c>
      <c r="B760" s="17" t="s">
        <v>38</v>
      </c>
      <c r="C760" s="17" t="s">
        <v>39</v>
      </c>
      <c r="D760" s="18" t="s">
        <v>2587</v>
      </c>
      <c r="E760" s="19">
        <v>42696</v>
      </c>
      <c r="F760" s="19" t="s">
        <v>2451</v>
      </c>
      <c r="G760" s="20">
        <v>9103750625</v>
      </c>
      <c r="H760" s="19">
        <v>42702</v>
      </c>
      <c r="I760" s="19" t="s">
        <v>59</v>
      </c>
      <c r="J760" s="21" t="s">
        <v>44</v>
      </c>
      <c r="K760" s="21" t="s">
        <v>45</v>
      </c>
      <c r="L760" s="22" t="s">
        <v>2197</v>
      </c>
      <c r="M760" s="22" t="s">
        <v>2326</v>
      </c>
      <c r="N760" s="22" t="s">
        <v>88</v>
      </c>
      <c r="O760" s="23" t="s">
        <v>63</v>
      </c>
      <c r="P760" s="103" t="s">
        <v>2588</v>
      </c>
      <c r="Q760" s="25">
        <v>38231900</v>
      </c>
      <c r="R760" s="27">
        <v>115.2</v>
      </c>
      <c r="S760" s="23" t="s">
        <v>51</v>
      </c>
      <c r="T760" s="23" t="s">
        <v>52</v>
      </c>
      <c r="U760" s="17">
        <v>1900</v>
      </c>
      <c r="V760" s="28">
        <f t="shared" si="65"/>
        <v>218880</v>
      </c>
      <c r="W760" s="17">
        <v>72.23</v>
      </c>
      <c r="X760" s="17">
        <v>1800</v>
      </c>
      <c r="Y760" s="17">
        <v>0</v>
      </c>
      <c r="Z760" s="28">
        <v>0</v>
      </c>
      <c r="AA760" s="17" t="s">
        <v>53</v>
      </c>
      <c r="AB760" s="30">
        <f>V760-W760-X760-Y760</f>
        <v>217007.77</v>
      </c>
      <c r="AC760" s="30">
        <v>67.099999999999994</v>
      </c>
      <c r="AD760" s="17"/>
      <c r="AE760" s="150">
        <v>2367584</v>
      </c>
      <c r="AF760" s="78" t="s">
        <v>2552</v>
      </c>
      <c r="AG760" s="17" t="s">
        <v>2831</v>
      </c>
      <c r="AH760" s="21">
        <f>VLOOKUP(AE760,'[2]updated master EPCG'!$AD$3032:$AO$3978,10,0)</f>
        <v>42800</v>
      </c>
      <c r="AI760" s="128" t="s">
        <v>2589</v>
      </c>
      <c r="AJ760" s="34">
        <v>218600</v>
      </c>
      <c r="AK760" s="35">
        <v>42718</v>
      </c>
      <c r="AL760" s="24" t="s">
        <v>211</v>
      </c>
    </row>
    <row r="761" spans="1:38" s="16" customFormat="1" x14ac:dyDescent="0.25">
      <c r="A761" s="17">
        <v>753</v>
      </c>
      <c r="B761" s="17" t="s">
        <v>38</v>
      </c>
      <c r="C761" s="17" t="s">
        <v>39</v>
      </c>
      <c r="D761" s="18" t="s">
        <v>2590</v>
      </c>
      <c r="E761" s="19">
        <v>42696</v>
      </c>
      <c r="F761" s="19" t="s">
        <v>2451</v>
      </c>
      <c r="G761" s="20">
        <v>9103750626</v>
      </c>
      <c r="H761" s="19">
        <v>42699</v>
      </c>
      <c r="I761" s="19" t="s">
        <v>59</v>
      </c>
      <c r="J761" s="21" t="s">
        <v>44</v>
      </c>
      <c r="K761" s="21" t="s">
        <v>45</v>
      </c>
      <c r="L761" s="22" t="s">
        <v>60</v>
      </c>
      <c r="M761" s="22" t="s">
        <v>61</v>
      </c>
      <c r="N761" s="22" t="s">
        <v>62</v>
      </c>
      <c r="O761" s="23" t="s">
        <v>63</v>
      </c>
      <c r="P761" s="103" t="s">
        <v>2591</v>
      </c>
      <c r="Q761" s="25">
        <v>29159090</v>
      </c>
      <c r="R761" s="27">
        <v>18.75</v>
      </c>
      <c r="S761" s="23" t="s">
        <v>51</v>
      </c>
      <c r="T761" s="23" t="s">
        <v>52</v>
      </c>
      <c r="U761" s="17">
        <v>4303</v>
      </c>
      <c r="V761" s="28">
        <f t="shared" si="65"/>
        <v>80681.25</v>
      </c>
      <c r="W761" s="17">
        <v>26.62</v>
      </c>
      <c r="X761" s="17">
        <v>2200</v>
      </c>
      <c r="Y761" s="17">
        <v>0</v>
      </c>
      <c r="Z761" s="28">
        <v>0</v>
      </c>
      <c r="AA761" s="17" t="s">
        <v>53</v>
      </c>
      <c r="AB761" s="30">
        <f>V761-W761-X761-Y761</f>
        <v>78454.63</v>
      </c>
      <c r="AC761" s="30">
        <v>67.099999999999994</v>
      </c>
      <c r="AD761" s="17"/>
      <c r="AE761" s="146">
        <v>2372779</v>
      </c>
      <c r="AF761" s="78" t="s">
        <v>2552</v>
      </c>
      <c r="AG761" s="17"/>
      <c r="AH761" s="21"/>
      <c r="AI761" s="33"/>
      <c r="AJ761" s="34"/>
      <c r="AK761" s="35"/>
      <c r="AL761" s="24" t="s">
        <v>1302</v>
      </c>
    </row>
    <row r="762" spans="1:38" s="16" customFormat="1" x14ac:dyDescent="0.25">
      <c r="A762" s="17">
        <v>754</v>
      </c>
      <c r="B762" s="17" t="s">
        <v>38</v>
      </c>
      <c r="C762" s="17" t="s">
        <v>39</v>
      </c>
      <c r="D762" s="18" t="s">
        <v>2592</v>
      </c>
      <c r="E762" s="19">
        <v>42697</v>
      </c>
      <c r="F762" s="19" t="s">
        <v>2451</v>
      </c>
      <c r="G762" s="20">
        <v>9103750628</v>
      </c>
      <c r="H762" s="19">
        <v>42699</v>
      </c>
      <c r="I762" s="19" t="s">
        <v>59</v>
      </c>
      <c r="J762" s="21" t="s">
        <v>44</v>
      </c>
      <c r="K762" s="21" t="s">
        <v>45</v>
      </c>
      <c r="L762" s="22" t="s">
        <v>2171</v>
      </c>
      <c r="M762" s="22" t="s">
        <v>121</v>
      </c>
      <c r="N762" s="22" t="s">
        <v>2396</v>
      </c>
      <c r="O762" s="23" t="s">
        <v>2218</v>
      </c>
      <c r="P762" s="24" t="s">
        <v>2593</v>
      </c>
      <c r="Q762" s="25">
        <v>29159090</v>
      </c>
      <c r="R762" s="27">
        <v>32</v>
      </c>
      <c r="S762" s="23" t="s">
        <v>51</v>
      </c>
      <c r="T762" s="23" t="s">
        <v>52</v>
      </c>
      <c r="U762" s="17">
        <v>1660</v>
      </c>
      <c r="V762" s="28">
        <f t="shared" si="65"/>
        <v>53120</v>
      </c>
      <c r="W762" s="17">
        <v>0</v>
      </c>
      <c r="X762" s="17">
        <v>1800</v>
      </c>
      <c r="Y762" s="17">
        <v>0</v>
      </c>
      <c r="Z762" s="28">
        <v>0</v>
      </c>
      <c r="AA762" s="17" t="s">
        <v>53</v>
      </c>
      <c r="AB762" s="44"/>
      <c r="AC762" s="30">
        <v>67.099999999999994</v>
      </c>
      <c r="AD762" s="17"/>
      <c r="AE762" s="150">
        <v>2397492</v>
      </c>
      <c r="AF762" s="78" t="s">
        <v>2594</v>
      </c>
      <c r="AG762" s="17" t="s">
        <v>2836</v>
      </c>
      <c r="AH762" s="21">
        <f>VLOOKUP(AE762,'[2]updated master EPCG'!$AD$3032:$AO$3978,10,0)</f>
        <v>42800</v>
      </c>
      <c r="AI762" s="33"/>
      <c r="AJ762" s="34"/>
      <c r="AK762" s="35"/>
      <c r="AL762" s="24" t="s">
        <v>1302</v>
      </c>
    </row>
    <row r="763" spans="1:38" s="16" customFormat="1" ht="25.5" x14ac:dyDescent="0.25">
      <c r="A763" s="17">
        <v>755</v>
      </c>
      <c r="B763" s="17" t="s">
        <v>38</v>
      </c>
      <c r="C763" s="17" t="s">
        <v>39</v>
      </c>
      <c r="D763" s="18" t="s">
        <v>2595</v>
      </c>
      <c r="E763" s="19">
        <v>42697</v>
      </c>
      <c r="F763" s="19" t="s">
        <v>2451</v>
      </c>
      <c r="G763" s="20">
        <v>9103750630</v>
      </c>
      <c r="H763" s="19">
        <v>42702</v>
      </c>
      <c r="I763" s="19" t="s">
        <v>59</v>
      </c>
      <c r="J763" s="21" t="s">
        <v>44</v>
      </c>
      <c r="K763" s="21" t="s">
        <v>45</v>
      </c>
      <c r="L763" s="22" t="s">
        <v>60</v>
      </c>
      <c r="M763" s="22" t="s">
        <v>2548</v>
      </c>
      <c r="N763" s="22" t="s">
        <v>62</v>
      </c>
      <c r="O763" s="23" t="s">
        <v>63</v>
      </c>
      <c r="P763" s="103" t="s">
        <v>561</v>
      </c>
      <c r="Q763" s="25">
        <v>38237090</v>
      </c>
      <c r="R763" s="27">
        <v>40</v>
      </c>
      <c r="S763" s="23" t="s">
        <v>51</v>
      </c>
      <c r="T763" s="23" t="s">
        <v>52</v>
      </c>
      <c r="U763" s="17">
        <v>1424</v>
      </c>
      <c r="V763" s="28">
        <f t="shared" si="65"/>
        <v>56960</v>
      </c>
      <c r="W763" s="17">
        <v>18.8</v>
      </c>
      <c r="X763" s="106">
        <v>2334</v>
      </c>
      <c r="Y763" s="17">
        <v>0</v>
      </c>
      <c r="Z763" s="28">
        <v>0</v>
      </c>
      <c r="AA763" s="17" t="s">
        <v>53</v>
      </c>
      <c r="AB763" s="44"/>
      <c r="AC763" s="30">
        <v>67.099999999999994</v>
      </c>
      <c r="AD763" s="17"/>
      <c r="AE763" s="150">
        <v>2397468</v>
      </c>
      <c r="AF763" s="78" t="s">
        <v>2594</v>
      </c>
      <c r="AG763" s="17"/>
      <c r="AH763" s="21"/>
      <c r="AI763" s="33"/>
      <c r="AJ763" s="34"/>
      <c r="AK763" s="35"/>
      <c r="AL763" s="24" t="s">
        <v>1302</v>
      </c>
    </row>
    <row r="764" spans="1:38" s="16" customFormat="1" x14ac:dyDescent="0.25">
      <c r="A764" s="17">
        <v>756</v>
      </c>
      <c r="B764" s="17" t="s">
        <v>38</v>
      </c>
      <c r="C764" s="17" t="s">
        <v>39</v>
      </c>
      <c r="D764" s="18" t="s">
        <v>2596</v>
      </c>
      <c r="E764" s="19">
        <v>42698</v>
      </c>
      <c r="F764" s="19" t="s">
        <v>2451</v>
      </c>
      <c r="G764" s="20">
        <v>9103750642</v>
      </c>
      <c r="H764" s="19">
        <v>42709</v>
      </c>
      <c r="I764" s="19" t="s">
        <v>59</v>
      </c>
      <c r="J764" s="21" t="s">
        <v>44</v>
      </c>
      <c r="K764" s="21" t="s">
        <v>45</v>
      </c>
      <c r="L764" s="22" t="s">
        <v>2597</v>
      </c>
      <c r="M764" s="22" t="s">
        <v>721</v>
      </c>
      <c r="N764" s="22" t="s">
        <v>197</v>
      </c>
      <c r="O764" s="23" t="s">
        <v>63</v>
      </c>
      <c r="P764" s="103" t="s">
        <v>2598</v>
      </c>
      <c r="Q764" s="25">
        <v>38237040</v>
      </c>
      <c r="R764" s="27">
        <v>2.5000000000000001E-2</v>
      </c>
      <c r="S764" s="23" t="s">
        <v>51</v>
      </c>
      <c r="T764" s="23" t="s">
        <v>52</v>
      </c>
      <c r="U764" s="17">
        <v>11960</v>
      </c>
      <c r="V764" s="28">
        <f t="shared" ref="V764:V788" si="66">R764*U764</f>
        <v>299</v>
      </c>
      <c r="W764" s="23">
        <v>0</v>
      </c>
      <c r="X764" s="17">
        <v>50</v>
      </c>
      <c r="Y764" s="17">
        <v>0</v>
      </c>
      <c r="Z764" s="28">
        <v>0</v>
      </c>
      <c r="AA764" s="17" t="s">
        <v>2599</v>
      </c>
      <c r="AB764" s="30">
        <f>V764-W764-X764-Y764</f>
        <v>249</v>
      </c>
      <c r="AC764" s="30">
        <v>67.099999999999994</v>
      </c>
      <c r="AD764" s="17"/>
      <c r="AE764" s="17">
        <v>5491078</v>
      </c>
      <c r="AF764" s="21">
        <v>41925</v>
      </c>
      <c r="AG764" s="17"/>
      <c r="AH764" s="21"/>
      <c r="AI764" s="33"/>
      <c r="AJ764" s="34"/>
      <c r="AK764" s="19"/>
      <c r="AL764" s="24" t="s">
        <v>1302</v>
      </c>
    </row>
    <row r="765" spans="1:38" s="16" customFormat="1" x14ac:dyDescent="0.25">
      <c r="A765" s="17">
        <v>757</v>
      </c>
      <c r="B765" s="17" t="s">
        <v>38</v>
      </c>
      <c r="C765" s="17" t="s">
        <v>39</v>
      </c>
      <c r="D765" s="18" t="s">
        <v>2600</v>
      </c>
      <c r="E765" s="19">
        <v>42698</v>
      </c>
      <c r="F765" s="19" t="s">
        <v>2451</v>
      </c>
      <c r="G765" s="20" t="e">
        <f>VLOOKUP(#REF!,'[2]updated master EPCG'!$K$2:$O$3791,5,0)</f>
        <v>#REF!</v>
      </c>
      <c r="H765" s="57">
        <v>42702</v>
      </c>
      <c r="I765" s="19" t="s">
        <v>59</v>
      </c>
      <c r="J765" s="21" t="s">
        <v>1566</v>
      </c>
      <c r="K765" s="21" t="s">
        <v>1567</v>
      </c>
      <c r="L765" s="22" t="s">
        <v>1062</v>
      </c>
      <c r="M765" s="22" t="s">
        <v>178</v>
      </c>
      <c r="N765" s="22" t="s">
        <v>197</v>
      </c>
      <c r="O765" s="23" t="s">
        <v>49</v>
      </c>
      <c r="P765" s="103" t="s">
        <v>1817</v>
      </c>
      <c r="Q765" s="25">
        <v>34021300</v>
      </c>
      <c r="R765" s="27">
        <v>19.84</v>
      </c>
      <c r="S765" s="23" t="s">
        <v>51</v>
      </c>
      <c r="T765" s="23" t="s">
        <v>179</v>
      </c>
      <c r="U765" s="17">
        <v>112224</v>
      </c>
      <c r="V765" s="28">
        <f t="shared" si="66"/>
        <v>2226524.1600000001</v>
      </c>
      <c r="W765" s="23">
        <v>0</v>
      </c>
      <c r="X765" s="17">
        <v>26840</v>
      </c>
      <c r="Y765" s="17">
        <v>0</v>
      </c>
      <c r="Z765" s="28">
        <v>54004.480000000003</v>
      </c>
      <c r="AA765" s="17" t="s">
        <v>53</v>
      </c>
      <c r="AB765" s="30">
        <f>V765-W765-X765-Y765</f>
        <v>2199684.16</v>
      </c>
      <c r="AC765" s="30">
        <v>67.099999999999994</v>
      </c>
      <c r="AD765" s="17"/>
      <c r="AE765" s="17">
        <v>2417184</v>
      </c>
      <c r="AF765" s="21">
        <v>42698</v>
      </c>
      <c r="AG765" s="17" t="s">
        <v>2841</v>
      </c>
      <c r="AH765" s="21">
        <f>VLOOKUP(AE765,'[2]updated master EPCG'!$AD$3032:$AO$3978,10,0)</f>
        <v>42815</v>
      </c>
      <c r="AI765" s="21" t="str">
        <f>VLOOKUP(AE765,'[2]updated master EPCG'!$AD$3032:$AO$3978,8,0)</f>
        <v>116217XSC000169</v>
      </c>
      <c r="AJ765" s="29">
        <f>VLOOKUP(AE765,'[2]updated master EPCG'!$AD$3032:$AO$3978,12,0)</f>
        <v>2226524.1600000001</v>
      </c>
      <c r="AK765" s="21">
        <f>VLOOKUP(AE765,'[2]updated master EPCG'!$AD$3032:$AO$3978,7,0)</f>
        <v>42698</v>
      </c>
      <c r="AL765" s="24"/>
    </row>
    <row r="766" spans="1:38" s="16" customFormat="1" x14ac:dyDescent="0.25">
      <c r="A766" s="17">
        <v>758</v>
      </c>
      <c r="B766" s="17" t="s">
        <v>38</v>
      </c>
      <c r="C766" s="17" t="s">
        <v>39</v>
      </c>
      <c r="D766" s="18" t="s">
        <v>2601</v>
      </c>
      <c r="E766" s="19">
        <v>42698</v>
      </c>
      <c r="F766" s="19" t="s">
        <v>2451</v>
      </c>
      <c r="G766" s="20" t="s">
        <v>2602</v>
      </c>
      <c r="H766" s="19">
        <v>42704</v>
      </c>
      <c r="I766" s="19" t="s">
        <v>59</v>
      </c>
      <c r="J766" s="21" t="s">
        <v>44</v>
      </c>
      <c r="K766" s="21" t="s">
        <v>45</v>
      </c>
      <c r="L766" s="22" t="s">
        <v>260</v>
      </c>
      <c r="M766" s="22" t="s">
        <v>2326</v>
      </c>
      <c r="N766" s="22" t="s">
        <v>2530</v>
      </c>
      <c r="O766" s="23" t="s">
        <v>63</v>
      </c>
      <c r="P766" s="103" t="s">
        <v>2603</v>
      </c>
      <c r="Q766" s="25"/>
      <c r="R766" s="27"/>
      <c r="S766" s="23" t="s">
        <v>51</v>
      </c>
      <c r="T766" s="23" t="s">
        <v>52</v>
      </c>
      <c r="U766" s="17"/>
      <c r="V766" s="28">
        <f t="shared" si="66"/>
        <v>0</v>
      </c>
      <c r="W766" s="17"/>
      <c r="X766" s="17"/>
      <c r="Y766" s="17"/>
      <c r="Z766" s="28"/>
      <c r="AA766" s="17" t="s">
        <v>53</v>
      </c>
      <c r="AB766" s="44"/>
      <c r="AC766" s="30">
        <v>67.099999999999994</v>
      </c>
      <c r="AD766" s="17"/>
      <c r="AE766" s="146">
        <v>2417227</v>
      </c>
      <c r="AF766" s="78" t="s">
        <v>2373</v>
      </c>
      <c r="AG766" s="17" t="s">
        <v>2837</v>
      </c>
      <c r="AH766" s="21">
        <f>VLOOKUP(AE766,'[2]updated master EPCG'!$AD$3032:$AO$3978,10,0)</f>
        <v>42800</v>
      </c>
      <c r="AI766" s="21" t="str">
        <f>VLOOKUP(AE766,'[2]updated master EPCG'!$AD$3032:$AO$3978,8,0)</f>
        <v>116216XSC001451</v>
      </c>
      <c r="AJ766" s="29">
        <f>VLOOKUP(AE766,'[2]updated master EPCG'!$AD$3032:$AO$3978,12,0)</f>
        <v>50400</v>
      </c>
      <c r="AK766" s="19">
        <v>42725</v>
      </c>
      <c r="AL766" s="24" t="s">
        <v>2035</v>
      </c>
    </row>
    <row r="767" spans="1:38" s="16" customFormat="1" x14ac:dyDescent="0.25">
      <c r="A767" s="17">
        <v>759</v>
      </c>
      <c r="B767" s="17" t="s">
        <v>38</v>
      </c>
      <c r="C767" s="17" t="s">
        <v>39</v>
      </c>
      <c r="D767" s="18" t="s">
        <v>2604</v>
      </c>
      <c r="E767" s="19">
        <v>42699</v>
      </c>
      <c r="F767" s="19" t="s">
        <v>2451</v>
      </c>
      <c r="G767" s="20" t="s">
        <v>2602</v>
      </c>
      <c r="H767" s="19">
        <v>42704</v>
      </c>
      <c r="I767" s="19" t="s">
        <v>59</v>
      </c>
      <c r="J767" s="21" t="s">
        <v>44</v>
      </c>
      <c r="K767" s="21" t="s">
        <v>45</v>
      </c>
      <c r="L767" s="22" t="s">
        <v>260</v>
      </c>
      <c r="M767" s="22" t="s">
        <v>2326</v>
      </c>
      <c r="N767" s="22" t="s">
        <v>2530</v>
      </c>
      <c r="O767" s="23" t="s">
        <v>63</v>
      </c>
      <c r="P767" s="103" t="s">
        <v>2605</v>
      </c>
      <c r="Q767" s="25">
        <v>38237040</v>
      </c>
      <c r="R767" s="27">
        <v>143.32499999999999</v>
      </c>
      <c r="S767" s="23" t="s">
        <v>51</v>
      </c>
      <c r="T767" s="23" t="s">
        <v>52</v>
      </c>
      <c r="U767" s="17">
        <v>525</v>
      </c>
      <c r="V767" s="28">
        <f t="shared" si="66"/>
        <v>75245.625</v>
      </c>
      <c r="W767" s="17">
        <v>24.83</v>
      </c>
      <c r="X767" s="17">
        <v>1800</v>
      </c>
      <c r="Y767" s="17">
        <v>0</v>
      </c>
      <c r="Z767" s="28">
        <v>0</v>
      </c>
      <c r="AA767" s="17" t="s">
        <v>53</v>
      </c>
      <c r="AB767" s="44"/>
      <c r="AC767" s="30">
        <v>67.099999999999994</v>
      </c>
      <c r="AD767" s="17"/>
      <c r="AE767" s="146">
        <v>2443753</v>
      </c>
      <c r="AF767" s="78" t="s">
        <v>2606</v>
      </c>
      <c r="AG767" s="17" t="s">
        <v>2838</v>
      </c>
      <c r="AH767" s="21">
        <f>VLOOKUP(AE767,'[2]updated master EPCG'!$AD$3032:$AO$3978,10,0)</f>
        <v>42800</v>
      </c>
      <c r="AI767" s="21" t="str">
        <f>VLOOKUP(AE767,'[2]updated master EPCG'!$AD$3032:$AO$3978,8,0)</f>
        <v>116216XSC001451</v>
      </c>
      <c r="AJ767" s="29">
        <f>VLOOKUP(AE767,'[2]updated master EPCG'!$AD$3032:$AO$3978,12,0)</f>
        <v>75245.63</v>
      </c>
      <c r="AK767" s="19">
        <v>42725</v>
      </c>
      <c r="AL767" s="24" t="s">
        <v>2035</v>
      </c>
    </row>
    <row r="768" spans="1:38" s="16" customFormat="1" ht="25.5" x14ac:dyDescent="0.25">
      <c r="A768" s="17">
        <v>760</v>
      </c>
      <c r="B768" s="17" t="s">
        <v>38</v>
      </c>
      <c r="C768" s="17" t="s">
        <v>39</v>
      </c>
      <c r="D768" s="18" t="s">
        <v>2607</v>
      </c>
      <c r="E768" s="19">
        <v>42699</v>
      </c>
      <c r="F768" s="19" t="s">
        <v>2451</v>
      </c>
      <c r="G768" s="20">
        <v>9103750634</v>
      </c>
      <c r="H768" s="19">
        <v>42712</v>
      </c>
      <c r="I768" s="19" t="s">
        <v>59</v>
      </c>
      <c r="J768" s="21" t="s">
        <v>44</v>
      </c>
      <c r="K768" s="21" t="s">
        <v>45</v>
      </c>
      <c r="L768" s="22" t="s">
        <v>1027</v>
      </c>
      <c r="M768" s="22" t="s">
        <v>613</v>
      </c>
      <c r="N768" s="22"/>
      <c r="O768" s="23" t="s">
        <v>63</v>
      </c>
      <c r="P768" s="103" t="s">
        <v>1028</v>
      </c>
      <c r="Q768" s="25">
        <v>38237090</v>
      </c>
      <c r="R768" s="27">
        <v>3</v>
      </c>
      <c r="S768" s="23" t="s">
        <v>51</v>
      </c>
      <c r="T768" s="23" t="s">
        <v>52</v>
      </c>
      <c r="U768" s="17">
        <v>1410</v>
      </c>
      <c r="V768" s="28">
        <f t="shared" si="66"/>
        <v>4230</v>
      </c>
      <c r="W768" s="17">
        <v>1.4</v>
      </c>
      <c r="X768" s="17">
        <v>50</v>
      </c>
      <c r="Y768" s="17">
        <v>0</v>
      </c>
      <c r="Z768" s="28">
        <v>0</v>
      </c>
      <c r="AA768" s="17" t="s">
        <v>53</v>
      </c>
      <c r="AB768" s="44"/>
      <c r="AC768" s="30">
        <v>67.099999999999994</v>
      </c>
      <c r="AD768" s="17"/>
      <c r="AE768" s="150">
        <v>2474083</v>
      </c>
      <c r="AF768" s="78" t="s">
        <v>2608</v>
      </c>
      <c r="AG768" s="17" t="s">
        <v>2844</v>
      </c>
      <c r="AH768" s="21">
        <f>VLOOKUP(AE768,'[2]updated master EPCG'!$AD$3032:$AO$3978,10,0)</f>
        <v>42732</v>
      </c>
      <c r="AI768" s="21" t="str">
        <f>VLOOKUP(AE768,'[2]updated master EPCG'!$AD$3032:$AO$3978,8,0)</f>
        <v>0160FBC16001545</v>
      </c>
      <c r="AJ768" s="29">
        <f>VLOOKUP(AE768,'[2]updated master EPCG'!$AD$3032:$AO$3978,12,0)</f>
        <v>4210</v>
      </c>
      <c r="AK768" s="21">
        <f>VLOOKUP(AE768,'[2]updated master EPCG'!$AD$3032:$AO$3978,7,0)</f>
        <v>42731</v>
      </c>
      <c r="AL768" s="24" t="s">
        <v>1302</v>
      </c>
    </row>
    <row r="769" spans="1:38" s="16" customFormat="1" x14ac:dyDescent="0.25">
      <c r="A769" s="17">
        <v>761</v>
      </c>
      <c r="B769" s="17" t="s">
        <v>38</v>
      </c>
      <c r="C769" s="17" t="s">
        <v>39</v>
      </c>
      <c r="D769" s="18" t="s">
        <v>2609</v>
      </c>
      <c r="E769" s="19">
        <v>42699</v>
      </c>
      <c r="F769" s="19" t="s">
        <v>2451</v>
      </c>
      <c r="G769" s="20">
        <v>9103750633</v>
      </c>
      <c r="H769" s="19">
        <v>42704</v>
      </c>
      <c r="I769" s="19" t="s">
        <v>59</v>
      </c>
      <c r="J769" s="21" t="s">
        <v>44</v>
      </c>
      <c r="K769" s="21" t="s">
        <v>45</v>
      </c>
      <c r="L769" s="22" t="s">
        <v>1763</v>
      </c>
      <c r="M769" s="22" t="s">
        <v>1012</v>
      </c>
      <c r="N769" s="22" t="s">
        <v>197</v>
      </c>
      <c r="O769" s="23" t="s">
        <v>71</v>
      </c>
      <c r="P769" s="24" t="s">
        <v>1028</v>
      </c>
      <c r="Q769" s="25">
        <v>38237090</v>
      </c>
      <c r="R769" s="27">
        <v>31</v>
      </c>
      <c r="S769" s="23" t="s">
        <v>51</v>
      </c>
      <c r="T769" s="23" t="s">
        <v>52</v>
      </c>
      <c r="U769" s="17">
        <v>0</v>
      </c>
      <c r="V769" s="28">
        <f>(23*1340+3*735+5*990)</f>
        <v>37975</v>
      </c>
      <c r="W769" s="17">
        <v>0</v>
      </c>
      <c r="X769" s="17">
        <v>0</v>
      </c>
      <c r="Y769" s="17">
        <v>0</v>
      </c>
      <c r="Z769" s="28">
        <v>0</v>
      </c>
      <c r="AA769" s="17" t="s">
        <v>53</v>
      </c>
      <c r="AB769" s="44"/>
      <c r="AC769" s="30">
        <v>67.099999999999994</v>
      </c>
      <c r="AD769" s="17"/>
      <c r="AE769" s="150">
        <v>2449907</v>
      </c>
      <c r="AF769" s="78" t="s">
        <v>2606</v>
      </c>
      <c r="AG769" s="17" t="s">
        <v>2832</v>
      </c>
      <c r="AH769" s="21">
        <f>VLOOKUP(AE769,'[2]updated master EPCG'!$AD$3032:$AO$3978,10,0)</f>
        <v>42800</v>
      </c>
      <c r="AI769" s="21" t="str">
        <f>VLOOKUP(AE769,'[2]updated master EPCG'!$AD$3032:$AO$3978,8,0)</f>
        <v>116217XSC000173</v>
      </c>
      <c r="AJ769" s="29">
        <f>VLOOKUP(AE769,'[2]updated master EPCG'!$AD$3032:$AO$3978,12,0)</f>
        <v>37975</v>
      </c>
      <c r="AK769" s="35"/>
      <c r="AL769" s="24" t="s">
        <v>1302</v>
      </c>
    </row>
    <row r="770" spans="1:38" s="16" customFormat="1" ht="25.5" x14ac:dyDescent="0.25">
      <c r="A770" s="17">
        <v>762</v>
      </c>
      <c r="B770" s="17" t="s">
        <v>38</v>
      </c>
      <c r="C770" s="17" t="s">
        <v>39</v>
      </c>
      <c r="D770" s="18" t="s">
        <v>2610</v>
      </c>
      <c r="E770" s="19">
        <v>42702</v>
      </c>
      <c r="F770" s="19" t="s">
        <v>2451</v>
      </c>
      <c r="G770" s="20" t="e">
        <f>VLOOKUP(#REF!,'[2]updated master EPCG'!$K$2:$O$3791,5,0)</f>
        <v>#REF!</v>
      </c>
      <c r="H770" s="19"/>
      <c r="I770" s="19" t="s">
        <v>59</v>
      </c>
      <c r="J770" s="21" t="s">
        <v>44</v>
      </c>
      <c r="K770" s="21" t="s">
        <v>45</v>
      </c>
      <c r="L770" s="22" t="s">
        <v>2611</v>
      </c>
      <c r="M770" s="22" t="s">
        <v>178</v>
      </c>
      <c r="N770" s="22" t="s">
        <v>2530</v>
      </c>
      <c r="O770" s="23" t="s">
        <v>49</v>
      </c>
      <c r="P770" s="103" t="s">
        <v>1080</v>
      </c>
      <c r="Q770" s="25">
        <v>38237090</v>
      </c>
      <c r="R770" s="27">
        <v>206.32</v>
      </c>
      <c r="S770" s="23" t="s">
        <v>51</v>
      </c>
      <c r="T770" s="23" t="s">
        <v>179</v>
      </c>
      <c r="U770" s="17">
        <v>149632</v>
      </c>
      <c r="V770" s="28">
        <f t="shared" si="66"/>
        <v>30872074.239999998</v>
      </c>
      <c r="W770" s="23">
        <v>0</v>
      </c>
      <c r="X770" s="106">
        <v>276787.5</v>
      </c>
      <c r="Y770" s="17">
        <v>0</v>
      </c>
      <c r="Z770" s="28">
        <v>298545.03999999998</v>
      </c>
      <c r="AA770" s="17" t="s">
        <v>53</v>
      </c>
      <c r="AB770" s="30">
        <f>V770-W770-X770-Y770</f>
        <v>30595286.739999998</v>
      </c>
      <c r="AC770" s="30">
        <v>67.099999999999994</v>
      </c>
      <c r="AD770" s="17"/>
      <c r="AE770" s="17"/>
      <c r="AF770" s="21"/>
      <c r="AG770" s="17"/>
      <c r="AH770" s="21"/>
      <c r="AI770" s="33"/>
      <c r="AJ770" s="34"/>
      <c r="AK770" s="19"/>
      <c r="AL770" s="24" t="s">
        <v>2612</v>
      </c>
    </row>
    <row r="771" spans="1:38" s="16" customFormat="1" x14ac:dyDescent="0.25">
      <c r="A771" s="17">
        <v>763</v>
      </c>
      <c r="B771" s="17" t="s">
        <v>38</v>
      </c>
      <c r="C771" s="17" t="s">
        <v>39</v>
      </c>
      <c r="D771" s="18" t="s">
        <v>2613</v>
      </c>
      <c r="E771" s="19">
        <v>42703</v>
      </c>
      <c r="F771" s="19" t="s">
        <v>2451</v>
      </c>
      <c r="G771" s="20" t="e">
        <f>VLOOKUP(#REF!,'[2]updated master EPCG'!$K$2:$O$3791,5,0)</f>
        <v>#REF!</v>
      </c>
      <c r="H771" s="57">
        <v>42707</v>
      </c>
      <c r="I771" s="19" t="s">
        <v>59</v>
      </c>
      <c r="J771" s="21" t="s">
        <v>1566</v>
      </c>
      <c r="K771" s="21" t="s">
        <v>1567</v>
      </c>
      <c r="L771" s="22" t="s">
        <v>1062</v>
      </c>
      <c r="M771" s="22" t="s">
        <v>178</v>
      </c>
      <c r="N771" s="22" t="s">
        <v>2396</v>
      </c>
      <c r="O771" s="23" t="s">
        <v>49</v>
      </c>
      <c r="P771" s="103" t="s">
        <v>1817</v>
      </c>
      <c r="Q771" s="25">
        <v>34021300</v>
      </c>
      <c r="R771" s="27">
        <v>19.61</v>
      </c>
      <c r="S771" s="23" t="s">
        <v>51</v>
      </c>
      <c r="T771" s="23" t="s">
        <v>179</v>
      </c>
      <c r="U771" s="17">
        <v>112224</v>
      </c>
      <c r="V771" s="28">
        <f t="shared" si="66"/>
        <v>2200712.64</v>
      </c>
      <c r="W771" s="17">
        <v>0</v>
      </c>
      <c r="X771" s="17">
        <v>26840</v>
      </c>
      <c r="Y771" s="17">
        <v>0</v>
      </c>
      <c r="Z771" s="28">
        <v>53378.42</v>
      </c>
      <c r="AA771" s="17" t="s">
        <v>53</v>
      </c>
      <c r="AB771" s="30">
        <f>V771-W771-X771-Y771</f>
        <v>2173872.64</v>
      </c>
      <c r="AC771" s="30">
        <v>67.099999999999994</v>
      </c>
      <c r="AD771" s="17"/>
      <c r="AE771" s="17">
        <v>2507912</v>
      </c>
      <c r="AF771" s="21">
        <v>42703</v>
      </c>
      <c r="AG771" s="17" t="s">
        <v>2840</v>
      </c>
      <c r="AH771" s="21">
        <f>VLOOKUP(AE771,'[2]updated master EPCG'!$AD$3032:$AO$3978,10,0)</f>
        <v>42815</v>
      </c>
      <c r="AI771" s="21" t="str">
        <f>VLOOKUP(AE771,'[2]updated master EPCG'!$AD$3032:$AO$3978,8,0)</f>
        <v>116217XSC000185</v>
      </c>
      <c r="AJ771" s="29">
        <f>VLOOKUP(AE771,'[2]updated master EPCG'!$AD$3032:$AO$3978,12,0)</f>
        <v>2200712.64</v>
      </c>
      <c r="AK771" s="21">
        <f>VLOOKUP(AE771,'[2]updated master EPCG'!$AD$3032:$AO$3978,7,0)</f>
        <v>42703</v>
      </c>
      <c r="AL771" s="24" t="s">
        <v>1302</v>
      </c>
    </row>
    <row r="772" spans="1:38" s="16" customFormat="1" x14ac:dyDescent="0.25">
      <c r="A772" s="17">
        <v>764</v>
      </c>
      <c r="B772" s="17" t="s">
        <v>38</v>
      </c>
      <c r="C772" s="17" t="s">
        <v>39</v>
      </c>
      <c r="D772" s="18" t="s">
        <v>2614</v>
      </c>
      <c r="E772" s="19" t="s">
        <v>147</v>
      </c>
      <c r="F772" s="19" t="s">
        <v>2451</v>
      </c>
      <c r="G772" s="20" t="s">
        <v>147</v>
      </c>
      <c r="H772" s="19"/>
      <c r="I772" s="19" t="s">
        <v>59</v>
      </c>
      <c r="J772" s="21" t="s">
        <v>44</v>
      </c>
      <c r="K772" s="21" t="s">
        <v>446</v>
      </c>
      <c r="L772" s="22"/>
      <c r="M772" s="48" t="s">
        <v>447</v>
      </c>
      <c r="N772" s="22"/>
      <c r="O772" s="23"/>
      <c r="P772" s="24"/>
      <c r="Q772" s="25"/>
      <c r="R772" s="27"/>
      <c r="S772" s="23"/>
      <c r="T772" s="23"/>
      <c r="U772" s="17"/>
      <c r="V772" s="28">
        <f t="shared" si="66"/>
        <v>0</v>
      </c>
      <c r="W772" s="17"/>
      <c r="X772" s="17"/>
      <c r="Y772" s="17"/>
      <c r="Z772" s="28"/>
      <c r="AA772" s="17"/>
      <c r="AB772" s="44"/>
      <c r="AC772" s="117"/>
      <c r="AD772" s="17"/>
      <c r="AE772" s="17" t="s">
        <v>147</v>
      </c>
      <c r="AF772" s="21"/>
      <c r="AG772" s="17" t="s">
        <v>147</v>
      </c>
      <c r="AH772" s="21"/>
      <c r="AI772" s="33"/>
      <c r="AJ772" s="34"/>
      <c r="AK772" s="35"/>
      <c r="AL772" s="24"/>
    </row>
    <row r="773" spans="1:38" s="16" customFormat="1" ht="25.5" x14ac:dyDescent="0.25">
      <c r="A773" s="17">
        <v>765</v>
      </c>
      <c r="B773" s="17" t="s">
        <v>38</v>
      </c>
      <c r="C773" s="17" t="s">
        <v>39</v>
      </c>
      <c r="D773" s="18" t="s">
        <v>2615</v>
      </c>
      <c r="E773" s="19">
        <v>42703</v>
      </c>
      <c r="F773" s="19" t="s">
        <v>2451</v>
      </c>
      <c r="G773" s="20">
        <v>9103750636</v>
      </c>
      <c r="H773" s="19">
        <v>42707</v>
      </c>
      <c r="I773" s="19" t="s">
        <v>59</v>
      </c>
      <c r="J773" s="21" t="s">
        <v>44</v>
      </c>
      <c r="K773" s="21" t="s">
        <v>45</v>
      </c>
      <c r="L773" s="22" t="s">
        <v>2257</v>
      </c>
      <c r="M773" s="22" t="s">
        <v>121</v>
      </c>
      <c r="N773" s="22" t="s">
        <v>2396</v>
      </c>
      <c r="O773" s="23" t="s">
        <v>49</v>
      </c>
      <c r="P773" s="103" t="s">
        <v>918</v>
      </c>
      <c r="Q773" s="25">
        <v>38237090</v>
      </c>
      <c r="R773" s="27"/>
      <c r="S773" s="23"/>
      <c r="T773" s="23"/>
      <c r="U773" s="17"/>
      <c r="V773" s="28">
        <f t="shared" si="66"/>
        <v>0</v>
      </c>
      <c r="W773" s="17"/>
      <c r="X773" s="17"/>
      <c r="Y773" s="17"/>
      <c r="Z773" s="28"/>
      <c r="AA773" s="17"/>
      <c r="AB773" s="44"/>
      <c r="AC773" s="117">
        <v>67.099999999999994</v>
      </c>
      <c r="AD773" s="17"/>
      <c r="AE773" s="146">
        <v>2417227</v>
      </c>
      <c r="AF773" s="78" t="s">
        <v>2373</v>
      </c>
      <c r="AG773" s="17" t="s">
        <v>2837</v>
      </c>
      <c r="AH773" s="21">
        <f>VLOOKUP(AE773,'[2]updated master EPCG'!$AD$3032:$AO$3978,10,0)</f>
        <v>42800</v>
      </c>
      <c r="AI773" s="21" t="str">
        <f>VLOOKUP(AE773,'[2]updated master EPCG'!$AD$3032:$AO$3978,8,0)</f>
        <v>116216XSC001451</v>
      </c>
      <c r="AJ773" s="29">
        <f>VLOOKUP(AE773,'[2]updated master EPCG'!$AD$3032:$AO$3978,12,0)</f>
        <v>50400</v>
      </c>
      <c r="AK773" s="21">
        <f>VLOOKUP(AE773,'[2]updated master EPCG'!$AD$3032:$AO$3978,7,0)</f>
        <v>42725</v>
      </c>
      <c r="AL773" s="24"/>
    </row>
    <row r="774" spans="1:38" s="16" customFormat="1" x14ac:dyDescent="0.25">
      <c r="A774" s="17">
        <v>766</v>
      </c>
      <c r="B774" s="17" t="s">
        <v>38</v>
      </c>
      <c r="C774" s="17" t="s">
        <v>39</v>
      </c>
      <c r="D774" s="18" t="s">
        <v>2616</v>
      </c>
      <c r="E774" s="19">
        <v>42704</v>
      </c>
      <c r="F774" s="19" t="s">
        <v>2451</v>
      </c>
      <c r="G774" s="20">
        <v>9103750639</v>
      </c>
      <c r="H774" s="19">
        <v>42708</v>
      </c>
      <c r="I774" s="19" t="s">
        <v>59</v>
      </c>
      <c r="J774" s="21" t="s">
        <v>44</v>
      </c>
      <c r="K774" s="21" t="s">
        <v>45</v>
      </c>
      <c r="L774" s="22" t="s">
        <v>2197</v>
      </c>
      <c r="M774" s="22" t="s">
        <v>2617</v>
      </c>
      <c r="N774" s="22" t="s">
        <v>2618</v>
      </c>
      <c r="O774" s="23" t="s">
        <v>2466</v>
      </c>
      <c r="P774" s="103" t="s">
        <v>2619</v>
      </c>
      <c r="Q774" s="25">
        <v>38231900</v>
      </c>
      <c r="R774" s="27">
        <v>28.8</v>
      </c>
      <c r="S774" s="23" t="s">
        <v>51</v>
      </c>
      <c r="T774" s="23" t="s">
        <v>52</v>
      </c>
      <c r="U774" s="17">
        <v>1000</v>
      </c>
      <c r="V774" s="28">
        <f t="shared" si="66"/>
        <v>28800</v>
      </c>
      <c r="W774" s="17">
        <v>9.5</v>
      </c>
      <c r="X774" s="17">
        <v>200</v>
      </c>
      <c r="Y774" s="17">
        <v>0</v>
      </c>
      <c r="Z774" s="28">
        <v>0</v>
      </c>
      <c r="AA774" s="17" t="s">
        <v>53</v>
      </c>
      <c r="AB774" s="30">
        <f>V774-W774-X774-Y774</f>
        <v>28590.5</v>
      </c>
      <c r="AC774" s="117">
        <v>67.099999999999994</v>
      </c>
      <c r="AD774" s="17"/>
      <c r="AE774" s="146">
        <v>2443753</v>
      </c>
      <c r="AF774" s="78" t="s">
        <v>2606</v>
      </c>
      <c r="AG774" s="17" t="s">
        <v>2838</v>
      </c>
      <c r="AH774" s="21">
        <f>VLOOKUP(AE774,'[2]updated master EPCG'!$AD$3032:$AO$3978,10,0)</f>
        <v>42800</v>
      </c>
      <c r="AI774" s="21" t="str">
        <f>VLOOKUP(AE774,'[2]updated master EPCG'!$AD$3032:$AO$3978,8,0)</f>
        <v>116216XSC001451</v>
      </c>
      <c r="AJ774" s="29">
        <f>VLOOKUP(AE774,'[2]updated master EPCG'!$AD$3032:$AO$3978,12,0)</f>
        <v>75245.63</v>
      </c>
      <c r="AK774" s="21">
        <f>VLOOKUP(AE774,'[2]updated master EPCG'!$AD$3032:$AO$3978,7,0)</f>
        <v>42725</v>
      </c>
      <c r="AL774" s="24" t="s">
        <v>2620</v>
      </c>
    </row>
    <row r="775" spans="1:38" s="16" customFormat="1" x14ac:dyDescent="0.25">
      <c r="A775" s="17">
        <v>767</v>
      </c>
      <c r="B775" s="17" t="s">
        <v>38</v>
      </c>
      <c r="C775" s="17" t="s">
        <v>39</v>
      </c>
      <c r="D775" s="18" t="s">
        <v>2621</v>
      </c>
      <c r="E775" s="19">
        <v>42704</v>
      </c>
      <c r="F775" s="19" t="s">
        <v>2451</v>
      </c>
      <c r="G775" s="20">
        <v>9103750640</v>
      </c>
      <c r="H775" s="19">
        <v>42709</v>
      </c>
      <c r="I775" s="19" t="s">
        <v>59</v>
      </c>
      <c r="J775" s="21" t="s">
        <v>44</v>
      </c>
      <c r="K775" s="21" t="s">
        <v>45</v>
      </c>
      <c r="L775" s="22" t="s">
        <v>1481</v>
      </c>
      <c r="M775" s="22" t="s">
        <v>102</v>
      </c>
      <c r="N775" s="22" t="s">
        <v>2396</v>
      </c>
      <c r="O775" s="23" t="s">
        <v>71</v>
      </c>
      <c r="P775" s="24" t="s">
        <v>1028</v>
      </c>
      <c r="Q775" s="25">
        <v>38237090</v>
      </c>
      <c r="R775" s="27">
        <v>16</v>
      </c>
      <c r="S775" s="23" t="s">
        <v>51</v>
      </c>
      <c r="T775" s="23" t="s">
        <v>52</v>
      </c>
      <c r="U775" s="17">
        <v>1365</v>
      </c>
      <c r="V775" s="28">
        <f t="shared" si="66"/>
        <v>21840</v>
      </c>
      <c r="W775" s="17">
        <v>0</v>
      </c>
      <c r="X775" s="17">
        <v>0</v>
      </c>
      <c r="Y775" s="17">
        <v>0</v>
      </c>
      <c r="Z775" s="28">
        <v>0</v>
      </c>
      <c r="AA775" s="17" t="s">
        <v>53</v>
      </c>
      <c r="AB775" s="44"/>
      <c r="AC775" s="117">
        <v>67.099999999999994</v>
      </c>
      <c r="AD775" s="17"/>
      <c r="AE775" s="150">
        <v>2474083</v>
      </c>
      <c r="AF775" s="78" t="s">
        <v>2608</v>
      </c>
      <c r="AG775" s="17" t="s">
        <v>2844</v>
      </c>
      <c r="AH775" s="21">
        <f>VLOOKUP(AE775,'[2]updated master EPCG'!$AD$3032:$AO$3978,10,0)</f>
        <v>42732</v>
      </c>
      <c r="AI775" s="21" t="str">
        <f>VLOOKUP(AE775,'[2]updated master EPCG'!$AD$3032:$AO$3978,8,0)</f>
        <v>0160FBC16001545</v>
      </c>
      <c r="AJ775" s="29">
        <f>VLOOKUP(AE775,'[2]updated master EPCG'!$AD$3032:$AO$3978,12,0)</f>
        <v>4210</v>
      </c>
      <c r="AK775" s="21">
        <f>VLOOKUP(AE775,'[2]updated master EPCG'!$AD$3032:$AO$3978,7,0)</f>
        <v>42731</v>
      </c>
      <c r="AL775" s="24"/>
    </row>
    <row r="776" spans="1:38" s="16" customFormat="1" x14ac:dyDescent="0.25">
      <c r="A776" s="17">
        <v>768</v>
      </c>
      <c r="B776" s="17" t="s">
        <v>38</v>
      </c>
      <c r="C776" s="17" t="s">
        <v>39</v>
      </c>
      <c r="D776" s="18" t="s">
        <v>2622</v>
      </c>
      <c r="E776" s="19">
        <v>42704</v>
      </c>
      <c r="F776" s="19" t="s">
        <v>2451</v>
      </c>
      <c r="G776" s="20">
        <v>9103750641</v>
      </c>
      <c r="H776" s="19">
        <v>42710</v>
      </c>
      <c r="I776" s="19" t="s">
        <v>59</v>
      </c>
      <c r="J776" s="21" t="s">
        <v>44</v>
      </c>
      <c r="K776" s="21" t="s">
        <v>45</v>
      </c>
      <c r="L776" s="22" t="s">
        <v>307</v>
      </c>
      <c r="M776" s="22" t="s">
        <v>206</v>
      </c>
      <c r="N776" s="22" t="s">
        <v>95</v>
      </c>
      <c r="O776" s="23" t="s">
        <v>63</v>
      </c>
      <c r="P776" s="24" t="s">
        <v>918</v>
      </c>
      <c r="Q776" s="25">
        <v>38237090</v>
      </c>
      <c r="R776" s="27">
        <v>16</v>
      </c>
      <c r="S776" s="23" t="s">
        <v>51</v>
      </c>
      <c r="T776" s="23" t="s">
        <v>52</v>
      </c>
      <c r="U776" s="17">
        <v>1320</v>
      </c>
      <c r="V776" s="28">
        <f t="shared" si="66"/>
        <v>21120</v>
      </c>
      <c r="W776" s="17">
        <v>6.97</v>
      </c>
      <c r="X776" s="17">
        <v>488</v>
      </c>
      <c r="Y776" s="17">
        <v>0</v>
      </c>
      <c r="Z776" s="28">
        <v>0</v>
      </c>
      <c r="AA776" s="17" t="s">
        <v>53</v>
      </c>
      <c r="AB776" s="44"/>
      <c r="AC776" s="117">
        <v>67.099999999999994</v>
      </c>
      <c r="AD776" s="17"/>
      <c r="AE776" s="150">
        <v>2449907</v>
      </c>
      <c r="AF776" s="78" t="s">
        <v>2606</v>
      </c>
      <c r="AG776" s="17" t="s">
        <v>2832</v>
      </c>
      <c r="AH776" s="21">
        <f>VLOOKUP(AE776,'[2]updated master EPCG'!$AD$3032:$AO$3978,10,0)</f>
        <v>42800</v>
      </c>
      <c r="AI776" s="21" t="str">
        <f>VLOOKUP(AE776,'[2]updated master EPCG'!$AD$3032:$AO$3978,8,0)</f>
        <v>116217XSC000173</v>
      </c>
      <c r="AJ776" s="29">
        <f>VLOOKUP(AE776,'[2]updated master EPCG'!$AD$3032:$AO$3978,12,0)</f>
        <v>37975</v>
      </c>
      <c r="AK776" s="21">
        <f>VLOOKUP(AE776,'[2]updated master EPCG'!$AD$3032:$AO$3978,7,0)</f>
        <v>42689</v>
      </c>
      <c r="AL776" s="24"/>
    </row>
    <row r="777" spans="1:38" s="16" customFormat="1" x14ac:dyDescent="0.25">
      <c r="A777" s="17">
        <v>769</v>
      </c>
      <c r="B777" s="17" t="s">
        <v>38</v>
      </c>
      <c r="C777" s="17" t="s">
        <v>39</v>
      </c>
      <c r="D777" s="18" t="s">
        <v>2623</v>
      </c>
      <c r="E777" s="19" t="s">
        <v>147</v>
      </c>
      <c r="F777" s="19" t="s">
        <v>2451</v>
      </c>
      <c r="G777" s="20" t="s">
        <v>147</v>
      </c>
      <c r="H777" s="19"/>
      <c r="I777" s="19" t="s">
        <v>59</v>
      </c>
      <c r="J777" s="21" t="s">
        <v>44</v>
      </c>
      <c r="K777" s="21" t="s">
        <v>446</v>
      </c>
      <c r="L777" s="22"/>
      <c r="M777" s="48" t="s">
        <v>447</v>
      </c>
      <c r="N777" s="22"/>
      <c r="O777" s="23"/>
      <c r="P777" s="24"/>
      <c r="Q777" s="25"/>
      <c r="R777" s="27"/>
      <c r="S777" s="23"/>
      <c r="T777" s="23"/>
      <c r="U777" s="17"/>
      <c r="V777" s="28">
        <f t="shared" si="66"/>
        <v>0</v>
      </c>
      <c r="W777" s="17"/>
      <c r="X777" s="17"/>
      <c r="Y777" s="17"/>
      <c r="Z777" s="28"/>
      <c r="AA777" s="17"/>
      <c r="AB777" s="44"/>
      <c r="AC777" s="117"/>
      <c r="AD777" s="17"/>
      <c r="AE777" s="17" t="s">
        <v>147</v>
      </c>
      <c r="AF777" s="21"/>
      <c r="AG777" s="17" t="s">
        <v>147</v>
      </c>
      <c r="AH777" s="21"/>
      <c r="AI777" s="33"/>
      <c r="AJ777" s="34"/>
      <c r="AK777" s="35"/>
      <c r="AL777" s="24"/>
    </row>
    <row r="778" spans="1:38" s="16" customFormat="1" x14ac:dyDescent="0.25">
      <c r="A778" s="17">
        <v>770</v>
      </c>
      <c r="B778" s="17" t="s">
        <v>38</v>
      </c>
      <c r="C778" s="17" t="s">
        <v>39</v>
      </c>
      <c r="D778" s="18" t="s">
        <v>2624</v>
      </c>
      <c r="E778" s="19">
        <v>42705</v>
      </c>
      <c r="F778" s="19" t="s">
        <v>2625</v>
      </c>
      <c r="G778" s="20">
        <v>9103750643</v>
      </c>
      <c r="H778" s="19">
        <v>42710</v>
      </c>
      <c r="I778" s="19" t="s">
        <v>59</v>
      </c>
      <c r="J778" s="21" t="s">
        <v>44</v>
      </c>
      <c r="K778" s="21" t="s">
        <v>45</v>
      </c>
      <c r="L778" s="22" t="s">
        <v>2626</v>
      </c>
      <c r="M778" s="22" t="s">
        <v>206</v>
      </c>
      <c r="N778" s="22" t="s">
        <v>2618</v>
      </c>
      <c r="O778" s="23" t="s">
        <v>2466</v>
      </c>
      <c r="P778" s="24" t="s">
        <v>927</v>
      </c>
      <c r="Q778" s="25">
        <v>38237090</v>
      </c>
      <c r="R778" s="27">
        <v>4</v>
      </c>
      <c r="S778" s="23" t="s">
        <v>51</v>
      </c>
      <c r="T778" s="23" t="s">
        <v>52</v>
      </c>
      <c r="U778" s="17">
        <v>4895</v>
      </c>
      <c r="V778" s="28">
        <f t="shared" si="66"/>
        <v>19580</v>
      </c>
      <c r="W778" s="17">
        <v>6.46</v>
      </c>
      <c r="X778" s="17">
        <v>100</v>
      </c>
      <c r="Y778" s="17">
        <v>0</v>
      </c>
      <c r="Z778" s="28">
        <v>0</v>
      </c>
      <c r="AA778" s="17" t="s">
        <v>53</v>
      </c>
      <c r="AB778" s="44"/>
      <c r="AC778" s="117">
        <v>67.099999999999994</v>
      </c>
      <c r="AD778" s="17"/>
      <c r="AE778" s="17">
        <v>2566593</v>
      </c>
      <c r="AF778" s="21">
        <v>42705</v>
      </c>
      <c r="AG778" s="17" t="s">
        <v>2857</v>
      </c>
      <c r="AH778" s="21">
        <f>VLOOKUP(AE778,'[2]updated master EPCG'!$AD$3032:$AO$3978,10,0)</f>
        <v>42800</v>
      </c>
      <c r="AI778" s="21" t="str">
        <f>VLOOKUP(AE778,'[2]updated master EPCG'!$AD$3032:$AO$3978,8,0)</f>
        <v>116216XSC001474</v>
      </c>
      <c r="AJ778" s="29">
        <f>VLOOKUP(AE778,'[2]updated master EPCG'!$AD$3032:$AO$3978,12,0)</f>
        <v>19580</v>
      </c>
      <c r="AK778" s="21">
        <f>VLOOKUP(AE778,'[2]updated master EPCG'!$AD$3032:$AO$3978,7,0)</f>
        <v>42733</v>
      </c>
      <c r="AL778" s="24" t="s">
        <v>2620</v>
      </c>
    </row>
    <row r="779" spans="1:38" s="16" customFormat="1" ht="25.5" x14ac:dyDescent="0.25">
      <c r="A779" s="17">
        <v>771</v>
      </c>
      <c r="B779" s="17" t="s">
        <v>38</v>
      </c>
      <c r="C779" s="17" t="s">
        <v>39</v>
      </c>
      <c r="D779" s="18" t="s">
        <v>2627</v>
      </c>
      <c r="E779" s="19">
        <v>42706</v>
      </c>
      <c r="F779" s="19" t="s">
        <v>2625</v>
      </c>
      <c r="G779" s="20">
        <v>9103750644</v>
      </c>
      <c r="H779" s="19">
        <v>42710</v>
      </c>
      <c r="I779" s="19" t="s">
        <v>59</v>
      </c>
      <c r="J779" s="21" t="s">
        <v>44</v>
      </c>
      <c r="K779" s="21" t="s">
        <v>45</v>
      </c>
      <c r="L779" s="22" t="s">
        <v>2628</v>
      </c>
      <c r="M779" s="22" t="s">
        <v>102</v>
      </c>
      <c r="N779" s="22" t="s">
        <v>130</v>
      </c>
      <c r="O779" s="23" t="s">
        <v>2466</v>
      </c>
      <c r="P779" s="103" t="s">
        <v>2629</v>
      </c>
      <c r="Q779" s="25">
        <v>29157010</v>
      </c>
      <c r="R779" s="27">
        <v>48</v>
      </c>
      <c r="S779" s="23" t="s">
        <v>51</v>
      </c>
      <c r="T779" s="23" t="s">
        <v>52</v>
      </c>
      <c r="U779" s="17">
        <v>1010</v>
      </c>
      <c r="V779" s="28">
        <f t="shared" si="66"/>
        <v>48480</v>
      </c>
      <c r="W779" s="17">
        <v>16</v>
      </c>
      <c r="X779" s="106">
        <v>1650</v>
      </c>
      <c r="Y779" s="17">
        <v>0</v>
      </c>
      <c r="Z779" s="28">
        <v>912.96</v>
      </c>
      <c r="AA779" s="17" t="s">
        <v>53</v>
      </c>
      <c r="AB779" s="44"/>
      <c r="AC779" s="117">
        <v>67.7</v>
      </c>
      <c r="AD779" s="17"/>
      <c r="AE779" s="17">
        <v>2588952</v>
      </c>
      <c r="AF779" s="21">
        <v>42706</v>
      </c>
      <c r="AG779" s="17" t="s">
        <v>2865</v>
      </c>
      <c r="AH779" s="21">
        <f>VLOOKUP(AE779,'[2]updated master EPCG'!$AD$3032:$AO$3978,10,0)</f>
        <v>42800</v>
      </c>
      <c r="AI779" s="21" t="str">
        <f>VLOOKUP(AE779,'[2]updated master EPCG'!$AD$3032:$AO$3978,8,0)</f>
        <v>116216XSC001462</v>
      </c>
      <c r="AJ779" s="29">
        <f>VLOOKUP(AE779,'[2]updated master EPCG'!$AD$3032:$AO$3978,12,0)</f>
        <v>48480</v>
      </c>
      <c r="AK779" s="21">
        <f>VLOOKUP(AE779,'[2]updated master EPCG'!$AD$3032:$AO$3978,7,0)</f>
        <v>42727</v>
      </c>
      <c r="AL779" s="24"/>
    </row>
    <row r="780" spans="1:38" s="16" customFormat="1" ht="51" x14ac:dyDescent="0.25">
      <c r="A780" s="17">
        <v>772</v>
      </c>
      <c r="B780" s="17" t="s">
        <v>38</v>
      </c>
      <c r="C780" s="17" t="s">
        <v>39</v>
      </c>
      <c r="D780" s="18" t="s">
        <v>2630</v>
      </c>
      <c r="E780" s="19">
        <v>42706</v>
      </c>
      <c r="F780" s="19" t="s">
        <v>2625</v>
      </c>
      <c r="G780" s="20">
        <v>9103750645</v>
      </c>
      <c r="H780" s="19">
        <v>42710</v>
      </c>
      <c r="I780" s="19" t="s">
        <v>59</v>
      </c>
      <c r="J780" s="21" t="s">
        <v>44</v>
      </c>
      <c r="K780" s="21" t="s">
        <v>45</v>
      </c>
      <c r="L780" s="22" t="s">
        <v>1538</v>
      </c>
      <c r="M780" s="22" t="s">
        <v>206</v>
      </c>
      <c r="N780" s="22" t="s">
        <v>2530</v>
      </c>
      <c r="O780" s="23" t="s">
        <v>49</v>
      </c>
      <c r="P780" s="103" t="s">
        <v>2471</v>
      </c>
      <c r="Q780" s="25">
        <v>29051700</v>
      </c>
      <c r="R780" s="27">
        <v>16</v>
      </c>
      <c r="S780" s="23" t="s">
        <v>51</v>
      </c>
      <c r="T780" s="23" t="s">
        <v>52</v>
      </c>
      <c r="U780" s="17">
        <v>0</v>
      </c>
      <c r="V780" s="28">
        <f>(6*1395+10*1345)</f>
        <v>21820</v>
      </c>
      <c r="W780" s="17">
        <v>0</v>
      </c>
      <c r="X780" s="17">
        <v>488</v>
      </c>
      <c r="Y780" s="17">
        <v>0</v>
      </c>
      <c r="Z780" s="28">
        <v>0</v>
      </c>
      <c r="AA780" s="17" t="s">
        <v>53</v>
      </c>
      <c r="AB780" s="44"/>
      <c r="AC780" s="117">
        <v>67.7</v>
      </c>
      <c r="AD780" s="17"/>
      <c r="AE780" s="17">
        <v>2596765</v>
      </c>
      <c r="AF780" s="21">
        <v>42706</v>
      </c>
      <c r="AG780" s="17" t="s">
        <v>2858</v>
      </c>
      <c r="AH780" s="21">
        <f>VLOOKUP(AE780,'[2]updated master EPCG'!$AD$3032:$AO$3978,10,0)</f>
        <v>42800</v>
      </c>
      <c r="AI780" s="21" t="str">
        <f>VLOOKUP(AE780,'[2]updated master EPCG'!$AD$3032:$AO$3978,8,0)</f>
        <v>116216XSC001470</v>
      </c>
      <c r="AJ780" s="29">
        <f>VLOOKUP(AE780,'[2]updated master EPCG'!$AD$3032:$AO$3978,12,0)</f>
        <v>21820</v>
      </c>
      <c r="AK780" s="21">
        <f>VLOOKUP(AE780,'[2]updated master EPCG'!$AD$3032:$AO$3978,7,0)</f>
        <v>42730</v>
      </c>
      <c r="AL780" s="24"/>
    </row>
    <row r="781" spans="1:38" s="16" customFormat="1" ht="25.5" x14ac:dyDescent="0.25">
      <c r="A781" s="17">
        <v>773</v>
      </c>
      <c r="B781" s="17" t="s">
        <v>38</v>
      </c>
      <c r="C781" s="17" t="s">
        <v>39</v>
      </c>
      <c r="D781" s="18" t="s">
        <v>2631</v>
      </c>
      <c r="E781" s="19">
        <v>42706</v>
      </c>
      <c r="F781" s="19" t="s">
        <v>2625</v>
      </c>
      <c r="G781" s="20" t="s">
        <v>2632</v>
      </c>
      <c r="H781" s="19">
        <v>42711</v>
      </c>
      <c r="I781" s="19" t="s">
        <v>59</v>
      </c>
      <c r="J781" s="21" t="s">
        <v>44</v>
      </c>
      <c r="K781" s="21" t="s">
        <v>45</v>
      </c>
      <c r="L781" s="22" t="s">
        <v>1972</v>
      </c>
      <c r="M781" s="22" t="s">
        <v>515</v>
      </c>
      <c r="N781" s="22" t="s">
        <v>2336</v>
      </c>
      <c r="O781" s="23" t="s">
        <v>63</v>
      </c>
      <c r="P781" s="103" t="s">
        <v>1534</v>
      </c>
      <c r="Q781" s="25">
        <v>38237090</v>
      </c>
      <c r="R781" s="27">
        <v>24</v>
      </c>
      <c r="S781" s="23" t="s">
        <v>51</v>
      </c>
      <c r="T781" s="23" t="s">
        <v>52</v>
      </c>
      <c r="U781" s="17">
        <v>1405</v>
      </c>
      <c r="V781" s="28">
        <f t="shared" si="66"/>
        <v>33720</v>
      </c>
      <c r="W781" s="17">
        <v>11.13</v>
      </c>
      <c r="X781" s="17">
        <v>1150</v>
      </c>
      <c r="Y781" s="17">
        <v>0</v>
      </c>
      <c r="Z781" s="28">
        <v>0</v>
      </c>
      <c r="AA781" s="17" t="s">
        <v>53</v>
      </c>
      <c r="AB781" s="44"/>
      <c r="AC781" s="117">
        <v>67.7</v>
      </c>
      <c r="AD781" s="17"/>
      <c r="AE781" s="17"/>
      <c r="AF781" s="21"/>
      <c r="AG781" s="17"/>
      <c r="AH781" s="21"/>
      <c r="AI781" s="33"/>
      <c r="AJ781" s="34"/>
      <c r="AK781" s="35"/>
      <c r="AL781" s="24"/>
    </row>
    <row r="782" spans="1:38" s="16" customFormat="1" x14ac:dyDescent="0.25">
      <c r="A782" s="17">
        <v>774</v>
      </c>
      <c r="B782" s="17" t="s">
        <v>38</v>
      </c>
      <c r="C782" s="17" t="s">
        <v>39</v>
      </c>
      <c r="D782" s="18" t="s">
        <v>2633</v>
      </c>
      <c r="E782" s="19">
        <v>42706</v>
      </c>
      <c r="F782" s="19" t="s">
        <v>2625</v>
      </c>
      <c r="G782" s="20">
        <v>9103750649</v>
      </c>
      <c r="H782" s="19">
        <v>42710</v>
      </c>
      <c r="I782" s="19" t="s">
        <v>59</v>
      </c>
      <c r="J782" s="21" t="s">
        <v>44</v>
      </c>
      <c r="K782" s="21" t="s">
        <v>45</v>
      </c>
      <c r="L782" s="22" t="s">
        <v>2634</v>
      </c>
      <c r="M782" s="22" t="s">
        <v>178</v>
      </c>
      <c r="N782" s="22" t="s">
        <v>2530</v>
      </c>
      <c r="O782" s="23" t="s">
        <v>49</v>
      </c>
      <c r="P782" s="24" t="s">
        <v>1080</v>
      </c>
      <c r="Q782" s="25">
        <v>38237090</v>
      </c>
      <c r="R782" s="27">
        <v>206.79</v>
      </c>
      <c r="S782" s="23" t="s">
        <v>51</v>
      </c>
      <c r="T782" s="23" t="s">
        <v>179</v>
      </c>
      <c r="U782" s="17">
        <v>149632</v>
      </c>
      <c r="V782" s="28">
        <f t="shared" si="66"/>
        <v>30942401.279999997</v>
      </c>
      <c r="W782" s="17">
        <v>0</v>
      </c>
      <c r="X782" s="106">
        <v>297880</v>
      </c>
      <c r="Y782" s="17">
        <v>0</v>
      </c>
      <c r="Z782" s="28">
        <v>299225.13</v>
      </c>
      <c r="AA782" s="17" t="s">
        <v>53</v>
      </c>
      <c r="AB782" s="44"/>
      <c r="AC782" s="117">
        <v>67.7</v>
      </c>
      <c r="AD782" s="17"/>
      <c r="AE782" s="17"/>
      <c r="AF782" s="21"/>
      <c r="AG782" s="17"/>
      <c r="AH782" s="21"/>
      <c r="AI782" s="33"/>
      <c r="AJ782" s="34"/>
      <c r="AK782" s="35"/>
      <c r="AL782" s="24" t="s">
        <v>2620</v>
      </c>
    </row>
    <row r="783" spans="1:38" s="16" customFormat="1" x14ac:dyDescent="0.25">
      <c r="A783" s="17">
        <v>775</v>
      </c>
      <c r="B783" s="17" t="s">
        <v>38</v>
      </c>
      <c r="C783" s="17" t="s">
        <v>39</v>
      </c>
      <c r="D783" s="18" t="s">
        <v>2635</v>
      </c>
      <c r="E783" s="19" t="s">
        <v>2636</v>
      </c>
      <c r="F783" s="19" t="s">
        <v>2625</v>
      </c>
      <c r="G783" s="20"/>
      <c r="H783" s="19"/>
      <c r="I783" s="19" t="s">
        <v>59</v>
      </c>
      <c r="J783" s="21" t="s">
        <v>44</v>
      </c>
      <c r="K783" s="21" t="s">
        <v>45</v>
      </c>
      <c r="L783" s="22"/>
      <c r="M783" s="22"/>
      <c r="N783" s="22"/>
      <c r="O783" s="23"/>
      <c r="P783" s="24"/>
      <c r="Q783" s="25"/>
      <c r="R783" s="27"/>
      <c r="S783" s="23" t="s">
        <v>51</v>
      </c>
      <c r="T783" s="23" t="s">
        <v>52</v>
      </c>
      <c r="U783" s="17"/>
      <c r="V783" s="28">
        <f t="shared" si="66"/>
        <v>0</v>
      </c>
      <c r="W783" s="17"/>
      <c r="X783" s="17"/>
      <c r="Y783" s="17"/>
      <c r="Z783" s="28"/>
      <c r="AA783" s="17"/>
      <c r="AB783" s="44"/>
      <c r="AC783" s="117">
        <v>67.7</v>
      </c>
      <c r="AD783" s="17"/>
      <c r="AE783" s="17"/>
      <c r="AF783" s="21"/>
      <c r="AG783" s="17"/>
      <c r="AH783" s="21"/>
      <c r="AI783" s="33"/>
      <c r="AJ783" s="34"/>
      <c r="AK783" s="35"/>
      <c r="AL783" s="24"/>
    </row>
    <row r="784" spans="1:38" s="16" customFormat="1" ht="25.5" x14ac:dyDescent="0.25">
      <c r="A784" s="17">
        <v>776</v>
      </c>
      <c r="B784" s="17" t="s">
        <v>38</v>
      </c>
      <c r="C784" s="17" t="s">
        <v>39</v>
      </c>
      <c r="D784" s="18" t="s">
        <v>2637</v>
      </c>
      <c r="E784" s="19">
        <v>42707</v>
      </c>
      <c r="F784" s="19" t="s">
        <v>2625</v>
      </c>
      <c r="G784" s="20" t="s">
        <v>2632</v>
      </c>
      <c r="H784" s="19">
        <v>42711</v>
      </c>
      <c r="I784" s="19" t="s">
        <v>59</v>
      </c>
      <c r="J784" s="21" t="s">
        <v>44</v>
      </c>
      <c r="K784" s="21" t="s">
        <v>45</v>
      </c>
      <c r="L784" s="22" t="s">
        <v>933</v>
      </c>
      <c r="M784" s="22" t="s">
        <v>515</v>
      </c>
      <c r="N784" s="22" t="s">
        <v>2336</v>
      </c>
      <c r="O784" s="23" t="s">
        <v>63</v>
      </c>
      <c r="P784" s="103" t="s">
        <v>1534</v>
      </c>
      <c r="Q784" s="25">
        <v>38237090</v>
      </c>
      <c r="R784" s="27">
        <v>24</v>
      </c>
      <c r="S784" s="23" t="s">
        <v>51</v>
      </c>
      <c r="T784" s="23" t="s">
        <v>52</v>
      </c>
      <c r="U784" s="17">
        <v>1405</v>
      </c>
      <c r="V784" s="28">
        <f t="shared" si="66"/>
        <v>33720</v>
      </c>
      <c r="W784" s="17">
        <v>11.13</v>
      </c>
      <c r="X784" s="17">
        <v>1150</v>
      </c>
      <c r="Y784" s="17">
        <v>0</v>
      </c>
      <c r="Z784" s="28">
        <v>0</v>
      </c>
      <c r="AA784" s="17" t="s">
        <v>53</v>
      </c>
      <c r="AB784" s="44"/>
      <c r="AC784" s="117">
        <v>67.7</v>
      </c>
      <c r="AD784" s="17"/>
      <c r="AE784" s="17"/>
      <c r="AF784" s="21"/>
      <c r="AG784" s="17"/>
      <c r="AH784" s="21"/>
      <c r="AI784" s="33"/>
      <c r="AJ784" s="34"/>
      <c r="AK784" s="35"/>
      <c r="AL784" s="24"/>
    </row>
    <row r="785" spans="1:38" s="16" customFormat="1" x14ac:dyDescent="0.25">
      <c r="A785" s="17">
        <v>777</v>
      </c>
      <c r="B785" s="17" t="s">
        <v>38</v>
      </c>
      <c r="C785" s="17" t="s">
        <v>39</v>
      </c>
      <c r="D785" s="18" t="s">
        <v>2638</v>
      </c>
      <c r="E785" s="19">
        <v>42707</v>
      </c>
      <c r="F785" s="19" t="s">
        <v>2625</v>
      </c>
      <c r="G785" s="20">
        <v>9103750646</v>
      </c>
      <c r="H785" s="19">
        <v>42715</v>
      </c>
      <c r="I785" s="19" t="s">
        <v>59</v>
      </c>
      <c r="J785" s="21" t="s">
        <v>44</v>
      </c>
      <c r="K785" s="21" t="s">
        <v>45</v>
      </c>
      <c r="L785" s="22" t="s">
        <v>943</v>
      </c>
      <c r="M785" s="22" t="s">
        <v>2639</v>
      </c>
      <c r="N785" s="22" t="s">
        <v>95</v>
      </c>
      <c r="O785" s="23" t="s">
        <v>63</v>
      </c>
      <c r="P785" s="24" t="s">
        <v>918</v>
      </c>
      <c r="Q785" s="25">
        <v>38237090</v>
      </c>
      <c r="R785" s="27">
        <v>30</v>
      </c>
      <c r="S785" s="23" t="s">
        <v>51</v>
      </c>
      <c r="T785" s="23" t="s">
        <v>52</v>
      </c>
      <c r="U785" s="17">
        <v>1375</v>
      </c>
      <c r="V785" s="28">
        <f t="shared" si="66"/>
        <v>41250</v>
      </c>
      <c r="W785" s="17">
        <v>13.61</v>
      </c>
      <c r="X785" s="17">
        <v>1650</v>
      </c>
      <c r="Y785" s="17">
        <v>0</v>
      </c>
      <c r="Z785" s="28">
        <v>0</v>
      </c>
      <c r="AA785" s="17" t="s">
        <v>53</v>
      </c>
      <c r="AB785" s="44"/>
      <c r="AC785" s="117">
        <v>67.7</v>
      </c>
      <c r="AD785" s="17"/>
      <c r="AE785" s="17"/>
      <c r="AF785" s="21"/>
      <c r="AG785" s="17"/>
      <c r="AH785" s="21"/>
      <c r="AI785" s="33"/>
      <c r="AJ785" s="34"/>
      <c r="AK785" s="35"/>
      <c r="AL785" s="24"/>
    </row>
    <row r="786" spans="1:38" s="16" customFormat="1" ht="38.25" x14ac:dyDescent="0.25">
      <c r="A786" s="17">
        <v>778</v>
      </c>
      <c r="B786" s="17" t="s">
        <v>38</v>
      </c>
      <c r="C786" s="17" t="s">
        <v>39</v>
      </c>
      <c r="D786" s="18" t="s">
        <v>2640</v>
      </c>
      <c r="E786" s="19">
        <v>42710</v>
      </c>
      <c r="F786" s="19" t="s">
        <v>2625</v>
      </c>
      <c r="G786" s="20">
        <v>9103750652</v>
      </c>
      <c r="H786" s="19">
        <v>42710</v>
      </c>
      <c r="I786" s="19" t="s">
        <v>59</v>
      </c>
      <c r="J786" s="21" t="s">
        <v>44</v>
      </c>
      <c r="K786" s="21" t="s">
        <v>45</v>
      </c>
      <c r="L786" s="22" t="s">
        <v>845</v>
      </c>
      <c r="M786" s="22" t="s">
        <v>721</v>
      </c>
      <c r="N786" s="22" t="s">
        <v>95</v>
      </c>
      <c r="O786" s="23" t="s">
        <v>49</v>
      </c>
      <c r="P786" s="103" t="s">
        <v>985</v>
      </c>
      <c r="Q786" s="25">
        <v>29161990</v>
      </c>
      <c r="R786" s="27">
        <v>7.2</v>
      </c>
      <c r="S786" s="23" t="s">
        <v>51</v>
      </c>
      <c r="T786" s="23" t="s">
        <v>52</v>
      </c>
      <c r="U786" s="17">
        <v>3450</v>
      </c>
      <c r="V786" s="28">
        <f t="shared" si="66"/>
        <v>24840</v>
      </c>
      <c r="W786" s="17">
        <v>0</v>
      </c>
      <c r="X786" s="17">
        <v>60</v>
      </c>
      <c r="Y786" s="17">
        <v>0</v>
      </c>
      <c r="Z786" s="28">
        <v>0</v>
      </c>
      <c r="AA786" s="17" t="s">
        <v>53</v>
      </c>
      <c r="AB786" s="30">
        <f>V786-W786-X786-Y786</f>
        <v>24780</v>
      </c>
      <c r="AC786" s="117">
        <v>67.7</v>
      </c>
      <c r="AD786" s="17"/>
      <c r="AE786" s="17"/>
      <c r="AF786" s="21"/>
      <c r="AG786" s="17"/>
      <c r="AH786" s="21"/>
      <c r="AI786" s="33"/>
      <c r="AJ786" s="34"/>
      <c r="AK786" s="35"/>
      <c r="AL786" s="24" t="s">
        <v>2620</v>
      </c>
    </row>
    <row r="787" spans="1:38" s="16" customFormat="1" x14ac:dyDescent="0.25">
      <c r="A787" s="17">
        <v>779</v>
      </c>
      <c r="B787" s="17" t="s">
        <v>38</v>
      </c>
      <c r="C787" s="17" t="s">
        <v>39</v>
      </c>
      <c r="D787" s="18" t="s">
        <v>2641</v>
      </c>
      <c r="E787" s="19">
        <v>42710</v>
      </c>
      <c r="F787" s="19" t="s">
        <v>2625</v>
      </c>
      <c r="G787" s="20">
        <v>9103750650</v>
      </c>
      <c r="H787" s="19">
        <v>42713</v>
      </c>
      <c r="I787" s="19" t="s">
        <v>59</v>
      </c>
      <c r="J787" s="21" t="s">
        <v>44</v>
      </c>
      <c r="K787" s="21" t="s">
        <v>45</v>
      </c>
      <c r="L787" s="22" t="s">
        <v>60</v>
      </c>
      <c r="M787" s="22" t="s">
        <v>61</v>
      </c>
      <c r="N787" s="22" t="s">
        <v>62</v>
      </c>
      <c r="O787" s="23" t="s">
        <v>2466</v>
      </c>
      <c r="P787" s="24" t="s">
        <v>2642</v>
      </c>
      <c r="Q787" s="25">
        <v>38237090</v>
      </c>
      <c r="R787" s="27">
        <v>0.2</v>
      </c>
      <c r="S787" s="23" t="s">
        <v>51</v>
      </c>
      <c r="T787" s="23" t="s">
        <v>52</v>
      </c>
      <c r="U787" s="17">
        <v>25170</v>
      </c>
      <c r="V787" s="28">
        <f t="shared" si="66"/>
        <v>5034</v>
      </c>
      <c r="W787" s="17">
        <v>1.66</v>
      </c>
      <c r="X787" s="17">
        <v>800</v>
      </c>
      <c r="Y787" s="17">
        <v>0</v>
      </c>
      <c r="Z787" s="28">
        <v>0</v>
      </c>
      <c r="AA787" s="17" t="s">
        <v>2599</v>
      </c>
      <c r="AB787" s="44"/>
      <c r="AC787" s="117">
        <v>67.7</v>
      </c>
      <c r="AD787" s="17"/>
      <c r="AE787" s="17">
        <v>2656354</v>
      </c>
      <c r="AF787" s="21">
        <v>42710</v>
      </c>
      <c r="AG787" s="17"/>
      <c r="AH787" s="21">
        <f>VLOOKUP(AE787,'[2]updated master EPCG'!$AD$3032:$AO$3978,10,0)</f>
        <v>0</v>
      </c>
      <c r="AI787" s="33"/>
      <c r="AJ787" s="34"/>
      <c r="AK787" s="35"/>
      <c r="AL787" s="24"/>
    </row>
    <row r="788" spans="1:38" s="16" customFormat="1" x14ac:dyDescent="0.25">
      <c r="A788" s="17">
        <v>780</v>
      </c>
      <c r="B788" s="17" t="s">
        <v>38</v>
      </c>
      <c r="C788" s="17" t="s">
        <v>39</v>
      </c>
      <c r="D788" s="18" t="s">
        <v>2643</v>
      </c>
      <c r="E788" s="19">
        <v>42710</v>
      </c>
      <c r="F788" s="19" t="s">
        <v>2625</v>
      </c>
      <c r="G788" s="20">
        <v>9103750651</v>
      </c>
      <c r="H788" s="19">
        <v>42713</v>
      </c>
      <c r="I788" s="19" t="s">
        <v>59</v>
      </c>
      <c r="J788" s="21" t="s">
        <v>44</v>
      </c>
      <c r="K788" s="21" t="s">
        <v>45</v>
      </c>
      <c r="L788" s="22" t="s">
        <v>2175</v>
      </c>
      <c r="M788" s="22" t="s">
        <v>121</v>
      </c>
      <c r="N788" s="22" t="s">
        <v>197</v>
      </c>
      <c r="O788" s="23" t="s">
        <v>49</v>
      </c>
      <c r="P788" s="24" t="s">
        <v>2644</v>
      </c>
      <c r="Q788" s="25">
        <v>38237090</v>
      </c>
      <c r="R788" s="27">
        <v>16</v>
      </c>
      <c r="S788" s="23" t="s">
        <v>51</v>
      </c>
      <c r="T788" s="23" t="s">
        <v>52</v>
      </c>
      <c r="U788" s="17">
        <v>1350</v>
      </c>
      <c r="V788" s="28">
        <f t="shared" si="66"/>
        <v>21600</v>
      </c>
      <c r="W788" s="17">
        <v>0</v>
      </c>
      <c r="X788" s="17">
        <v>813</v>
      </c>
      <c r="Y788" s="17">
        <v>0</v>
      </c>
      <c r="Z788" s="28">
        <v>320</v>
      </c>
      <c r="AA788" s="17" t="s">
        <v>53</v>
      </c>
      <c r="AB788" s="44"/>
      <c r="AC788" s="117">
        <v>67.7</v>
      </c>
      <c r="AD788" s="17"/>
      <c r="AE788" s="17"/>
      <c r="AF788" s="21"/>
      <c r="AG788" s="17"/>
      <c r="AH788" s="21"/>
      <c r="AI788" s="33"/>
      <c r="AJ788" s="34"/>
      <c r="AK788" s="35"/>
      <c r="AL788" s="24" t="s">
        <v>1302</v>
      </c>
    </row>
    <row r="789" spans="1:38" s="16" customFormat="1" x14ac:dyDescent="0.25">
      <c r="A789" s="17">
        <v>781</v>
      </c>
      <c r="B789" s="17" t="s">
        <v>38</v>
      </c>
      <c r="C789" s="17" t="s">
        <v>39</v>
      </c>
      <c r="D789" s="18" t="s">
        <v>2645</v>
      </c>
      <c r="E789" s="19">
        <v>42711</v>
      </c>
      <c r="F789" s="19" t="s">
        <v>2625</v>
      </c>
      <c r="G789" s="20">
        <v>9103750656</v>
      </c>
      <c r="H789" s="19">
        <v>42718</v>
      </c>
      <c r="I789" s="19" t="s">
        <v>59</v>
      </c>
      <c r="J789" s="21" t="s">
        <v>44</v>
      </c>
      <c r="K789" s="21" t="s">
        <v>45</v>
      </c>
      <c r="L789" s="22" t="s">
        <v>2646</v>
      </c>
      <c r="M789" s="22" t="s">
        <v>178</v>
      </c>
      <c r="N789" s="22" t="s">
        <v>2618</v>
      </c>
      <c r="O789" s="23" t="s">
        <v>49</v>
      </c>
      <c r="P789" s="24" t="s">
        <v>2647</v>
      </c>
      <c r="Q789" s="25">
        <v>38237090</v>
      </c>
      <c r="R789" s="27">
        <v>64</v>
      </c>
      <c r="S789" s="23" t="s">
        <v>51</v>
      </c>
      <c r="T789" s="23" t="s">
        <v>179</v>
      </c>
      <c r="U789" s="17">
        <v>96795</v>
      </c>
      <c r="V789" s="28">
        <f>U789*R789</f>
        <v>6194880</v>
      </c>
      <c r="W789" s="17">
        <v>0</v>
      </c>
      <c r="X789" s="106">
        <v>27080</v>
      </c>
      <c r="Y789" s="17">
        <v>0</v>
      </c>
      <c r="Z789" s="28">
        <v>142560</v>
      </c>
      <c r="AA789" s="17" t="s">
        <v>53</v>
      </c>
      <c r="AB789" s="44"/>
      <c r="AC789" s="117">
        <v>67.7</v>
      </c>
      <c r="AD789" s="17"/>
      <c r="AE789" s="17">
        <v>2680947</v>
      </c>
      <c r="AF789" s="21">
        <v>42711</v>
      </c>
      <c r="AG789" s="17" t="s">
        <v>2874</v>
      </c>
      <c r="AH789" s="21">
        <f>VLOOKUP(AE789,'[2]updated master EPCG'!$AD$3032:$AO$3978,10,0)</f>
        <v>42747</v>
      </c>
      <c r="AI789" s="21" t="str">
        <f>VLOOKUP(AE789,'[2]updated master EPCG'!$AD$3032:$AO$3978,8,0)</f>
        <v>00031617C1211</v>
      </c>
      <c r="AJ789" s="29">
        <f>VLOOKUP(AE789,'[2]updated master EPCG'!$AD$3032:$AO$3978,12,0)</f>
        <v>6182490.2400000002</v>
      </c>
      <c r="AK789" s="21">
        <f>VLOOKUP(AE789,'[2]updated master EPCG'!$AD$3032:$AO$3978,7,0)</f>
        <v>42742</v>
      </c>
      <c r="AL789" s="24" t="s">
        <v>1302</v>
      </c>
    </row>
    <row r="790" spans="1:38" s="16" customFormat="1" ht="25.5" x14ac:dyDescent="0.25">
      <c r="A790" s="17">
        <v>782</v>
      </c>
      <c r="B790" s="17" t="s">
        <v>38</v>
      </c>
      <c r="C790" s="17" t="s">
        <v>39</v>
      </c>
      <c r="D790" s="18" t="s">
        <v>2648</v>
      </c>
      <c r="E790" s="19">
        <v>42712</v>
      </c>
      <c r="F790" s="19" t="s">
        <v>2625</v>
      </c>
      <c r="G790" s="20">
        <v>9103750653</v>
      </c>
      <c r="H790" s="19">
        <v>42717</v>
      </c>
      <c r="I790" s="19" t="s">
        <v>59</v>
      </c>
      <c r="J790" s="21" t="s">
        <v>44</v>
      </c>
      <c r="K790" s="21" t="s">
        <v>45</v>
      </c>
      <c r="L790" s="22" t="s">
        <v>2649</v>
      </c>
      <c r="M790" s="22" t="s">
        <v>178</v>
      </c>
      <c r="N790" s="22" t="s">
        <v>197</v>
      </c>
      <c r="O790" s="23" t="s">
        <v>49</v>
      </c>
      <c r="P790" s="103" t="s">
        <v>1556</v>
      </c>
      <c r="Q790" s="25">
        <v>38237090</v>
      </c>
      <c r="R790" s="27">
        <v>112.61</v>
      </c>
      <c r="S790" s="23" t="s">
        <v>51</v>
      </c>
      <c r="T790" s="23" t="s">
        <v>179</v>
      </c>
      <c r="U790" s="17">
        <v>144882</v>
      </c>
      <c r="V790" s="28">
        <f>U790*R790</f>
        <v>16315162.02</v>
      </c>
      <c r="W790" s="17">
        <v>0</v>
      </c>
      <c r="X790" s="106">
        <v>162480</v>
      </c>
      <c r="Y790" s="17">
        <v>0</v>
      </c>
      <c r="Z790" s="158">
        <v>92368.35</v>
      </c>
      <c r="AA790" s="17" t="s">
        <v>53</v>
      </c>
      <c r="AB790" s="44"/>
      <c r="AC790" s="117">
        <v>67.7</v>
      </c>
      <c r="AD790" s="17"/>
      <c r="AE790" s="17">
        <v>2698774</v>
      </c>
      <c r="AF790" s="21">
        <v>42712</v>
      </c>
      <c r="AG790" s="17" t="s">
        <v>2883</v>
      </c>
      <c r="AH790" s="21">
        <f>VLOOKUP(AE790,'[2]updated master EPCG'!$AD$3032:$AO$3978,10,0)</f>
        <v>42730</v>
      </c>
      <c r="AI790" s="21" t="e">
        <f>VLOOKUP(AE790,'[2]updated master EPCG'!$AD$3032:$AO$3978,8,0)</f>
        <v>#N/A</v>
      </c>
      <c r="AJ790" s="34"/>
      <c r="AK790" s="35"/>
      <c r="AL790" s="24" t="s">
        <v>1302</v>
      </c>
    </row>
    <row r="791" spans="1:38" s="16" customFormat="1" ht="25.5" x14ac:dyDescent="0.25">
      <c r="A791" s="17">
        <v>783</v>
      </c>
      <c r="B791" s="17" t="s">
        <v>38</v>
      </c>
      <c r="C791" s="17" t="s">
        <v>39</v>
      </c>
      <c r="D791" s="18" t="s">
        <v>2650</v>
      </c>
      <c r="E791" s="19">
        <v>42712</v>
      </c>
      <c r="F791" s="19" t="s">
        <v>2625</v>
      </c>
      <c r="G791" s="20">
        <v>9103750655</v>
      </c>
      <c r="H791" s="19">
        <v>42718</v>
      </c>
      <c r="I791" s="19" t="s">
        <v>59</v>
      </c>
      <c r="J791" s="21" t="s">
        <v>44</v>
      </c>
      <c r="K791" s="21" t="s">
        <v>45</v>
      </c>
      <c r="L791" s="22" t="s">
        <v>2649</v>
      </c>
      <c r="M791" s="22" t="s">
        <v>178</v>
      </c>
      <c r="N791" s="22" t="s">
        <v>197</v>
      </c>
      <c r="O791" s="23" t="s">
        <v>49</v>
      </c>
      <c r="P791" s="103" t="s">
        <v>1556</v>
      </c>
      <c r="Q791" s="25">
        <v>38237090</v>
      </c>
      <c r="R791" s="27">
        <v>93.73</v>
      </c>
      <c r="S791" s="23" t="s">
        <v>51</v>
      </c>
      <c r="T791" s="23" t="s">
        <v>179</v>
      </c>
      <c r="U791" s="17">
        <v>116702</v>
      </c>
      <c r="V791" s="28">
        <f>U791*R791</f>
        <v>10938478.460000001</v>
      </c>
      <c r="W791" s="17">
        <v>0</v>
      </c>
      <c r="X791" s="106">
        <v>135400</v>
      </c>
      <c r="Y791" s="17">
        <v>0</v>
      </c>
      <c r="Z791" s="28">
        <v>157185.21</v>
      </c>
      <c r="AA791" s="17" t="s">
        <v>53</v>
      </c>
      <c r="AB791" s="44"/>
      <c r="AC791" s="117">
        <v>67.7</v>
      </c>
      <c r="AD791" s="17"/>
      <c r="AE791" s="17">
        <v>2698772</v>
      </c>
      <c r="AF791" s="21">
        <v>42712</v>
      </c>
      <c r="AG791" s="17" t="s">
        <v>2884</v>
      </c>
      <c r="AH791" s="21">
        <f>VLOOKUP(AE791,'[2]updated master EPCG'!$AD$3032:$AO$3978,10,0)</f>
        <v>42730</v>
      </c>
      <c r="AI791" s="21" t="e">
        <f>VLOOKUP(AE791,'[2]updated master EPCG'!$AD$3032:$AO$3978,8,0)</f>
        <v>#N/A</v>
      </c>
      <c r="AJ791" s="34"/>
      <c r="AK791" s="35"/>
      <c r="AL791" s="24" t="s">
        <v>1302</v>
      </c>
    </row>
    <row r="792" spans="1:38" s="16" customFormat="1" ht="25.5" x14ac:dyDescent="0.25">
      <c r="A792" s="17">
        <v>784</v>
      </c>
      <c r="B792" s="17" t="s">
        <v>38</v>
      </c>
      <c r="C792" s="17" t="s">
        <v>39</v>
      </c>
      <c r="D792" s="18" t="s">
        <v>2651</v>
      </c>
      <c r="E792" s="19">
        <v>42712</v>
      </c>
      <c r="F792" s="19" t="s">
        <v>2625</v>
      </c>
      <c r="G792" s="20">
        <v>9103750657</v>
      </c>
      <c r="H792" s="19">
        <v>42718</v>
      </c>
      <c r="I792" s="19" t="s">
        <v>59</v>
      </c>
      <c r="J792" s="21" t="s">
        <v>44</v>
      </c>
      <c r="K792" s="21" t="s">
        <v>45</v>
      </c>
      <c r="L792" s="22" t="s">
        <v>2646</v>
      </c>
      <c r="M792" s="22" t="s">
        <v>178</v>
      </c>
      <c r="N792" s="22" t="s">
        <v>2530</v>
      </c>
      <c r="O792" s="23" t="s">
        <v>49</v>
      </c>
      <c r="P792" s="103" t="s">
        <v>2647</v>
      </c>
      <c r="Q792" s="25">
        <v>38237090</v>
      </c>
      <c r="R792" s="27">
        <v>64</v>
      </c>
      <c r="S792" s="23" t="s">
        <v>51</v>
      </c>
      <c r="T792" s="23" t="s">
        <v>179</v>
      </c>
      <c r="U792" s="17">
        <v>96795</v>
      </c>
      <c r="V792" s="28">
        <f t="shared" ref="V792:V801" si="67">U792*R792</f>
        <v>6194880</v>
      </c>
      <c r="W792" s="17">
        <v>0</v>
      </c>
      <c r="X792" s="106">
        <v>27080</v>
      </c>
      <c r="Y792" s="17">
        <v>0</v>
      </c>
      <c r="Z792" s="28">
        <v>142560</v>
      </c>
      <c r="AA792" s="17" t="s">
        <v>53</v>
      </c>
      <c r="AB792" s="44"/>
      <c r="AC792" s="117">
        <v>67.7</v>
      </c>
      <c r="AD792" s="17"/>
      <c r="AE792" s="17">
        <v>2702589</v>
      </c>
      <c r="AF792" s="21">
        <v>42712</v>
      </c>
      <c r="AG792" s="17" t="s">
        <v>2875</v>
      </c>
      <c r="AH792" s="21">
        <f>VLOOKUP(AE792,'[2]updated master EPCG'!$AD$3032:$AO$3978,10,0)</f>
        <v>42747</v>
      </c>
      <c r="AI792" s="21" t="str">
        <f>VLOOKUP(AE792,'[2]updated master EPCG'!$AD$3032:$AO$3978,8,0)</f>
        <v>00031617C1211</v>
      </c>
      <c r="AJ792" s="29">
        <f>VLOOKUP(AE792,'[2]updated master EPCG'!$AD$3032:$AO$3978,12,0)</f>
        <v>6194880</v>
      </c>
      <c r="AK792" s="21">
        <f>VLOOKUP(AE792,'[2]updated master EPCG'!$AD$3032:$AO$3978,7,0)</f>
        <v>42742</v>
      </c>
      <c r="AL792" s="24" t="s">
        <v>1302</v>
      </c>
    </row>
    <row r="793" spans="1:38" s="16" customFormat="1" x14ac:dyDescent="0.25">
      <c r="A793" s="17">
        <v>785</v>
      </c>
      <c r="B793" s="17" t="s">
        <v>38</v>
      </c>
      <c r="C793" s="17" t="s">
        <v>39</v>
      </c>
      <c r="D793" s="18" t="s">
        <v>2652</v>
      </c>
      <c r="E793" s="19">
        <v>42712</v>
      </c>
      <c r="F793" s="19" t="s">
        <v>2625</v>
      </c>
      <c r="G793" s="20">
        <v>9103750654</v>
      </c>
      <c r="H793" s="19">
        <v>42717</v>
      </c>
      <c r="I793" s="19" t="s">
        <v>59</v>
      </c>
      <c r="J793" s="21" t="s">
        <v>44</v>
      </c>
      <c r="K793" s="21" t="s">
        <v>45</v>
      </c>
      <c r="L793" s="22" t="s">
        <v>482</v>
      </c>
      <c r="M793" s="22" t="s">
        <v>669</v>
      </c>
      <c r="N793" s="22" t="s">
        <v>95</v>
      </c>
      <c r="O793" s="23" t="s">
        <v>63</v>
      </c>
      <c r="P793" s="24" t="s">
        <v>1597</v>
      </c>
      <c r="Q793" s="25">
        <v>29159020</v>
      </c>
      <c r="R793" s="27">
        <v>19.829999999999998</v>
      </c>
      <c r="S793" s="23" t="s">
        <v>51</v>
      </c>
      <c r="T793" s="23" t="s">
        <v>52</v>
      </c>
      <c r="U793" s="17">
        <v>5070</v>
      </c>
      <c r="V793" s="28">
        <f t="shared" si="67"/>
        <v>100538.09999999999</v>
      </c>
      <c r="W793" s="17">
        <v>33.18</v>
      </c>
      <c r="X793" s="17">
        <v>1450</v>
      </c>
      <c r="Y793" s="17">
        <v>0</v>
      </c>
      <c r="Z793" s="28">
        <v>0</v>
      </c>
      <c r="AA793" s="17" t="s">
        <v>53</v>
      </c>
      <c r="AB793" s="30">
        <f>V793-W793-X793-Y793</f>
        <v>99054.92</v>
      </c>
      <c r="AC793" s="117">
        <v>67.7</v>
      </c>
      <c r="AD793" s="17"/>
      <c r="AE793" s="17"/>
      <c r="AF793" s="21"/>
      <c r="AG793" s="17"/>
      <c r="AH793" s="21"/>
      <c r="AI793" s="33"/>
      <c r="AJ793" s="34"/>
      <c r="AK793" s="35"/>
      <c r="AL793" s="24" t="s">
        <v>1302</v>
      </c>
    </row>
    <row r="794" spans="1:38" s="16" customFormat="1" x14ac:dyDescent="0.25">
      <c r="A794" s="17">
        <v>786</v>
      </c>
      <c r="B794" s="17" t="s">
        <v>38</v>
      </c>
      <c r="C794" s="17" t="s">
        <v>39</v>
      </c>
      <c r="D794" s="18" t="s">
        <v>2653</v>
      </c>
      <c r="E794" s="19">
        <v>42713</v>
      </c>
      <c r="F794" s="19" t="s">
        <v>2625</v>
      </c>
      <c r="G794" s="20">
        <v>9103750658</v>
      </c>
      <c r="H794" s="19">
        <v>42730</v>
      </c>
      <c r="I794" s="19" t="s">
        <v>59</v>
      </c>
      <c r="J794" s="21" t="s">
        <v>44</v>
      </c>
      <c r="K794" s="21" t="s">
        <v>45</v>
      </c>
      <c r="L794" s="22" t="s">
        <v>2654</v>
      </c>
      <c r="M794" s="22" t="s">
        <v>206</v>
      </c>
      <c r="N794" s="22" t="s">
        <v>2530</v>
      </c>
      <c r="O794" s="23" t="s">
        <v>49</v>
      </c>
      <c r="P794" s="24" t="s">
        <v>2647</v>
      </c>
      <c r="Q794" s="25">
        <v>38237090</v>
      </c>
      <c r="R794" s="27">
        <v>16</v>
      </c>
      <c r="S794" s="23" t="s">
        <v>51</v>
      </c>
      <c r="T794" s="23" t="s">
        <v>52</v>
      </c>
      <c r="U794" s="17">
        <v>1345</v>
      </c>
      <c r="V794" s="28">
        <f t="shared" si="67"/>
        <v>21520</v>
      </c>
      <c r="W794" s="17">
        <v>0</v>
      </c>
      <c r="X794" s="17">
        <v>550</v>
      </c>
      <c r="Y794" s="17">
        <v>0</v>
      </c>
      <c r="Z794" s="28">
        <v>0</v>
      </c>
      <c r="AA794" s="17" t="s">
        <v>53</v>
      </c>
      <c r="AB794" s="44"/>
      <c r="AC794" s="117">
        <v>67.7</v>
      </c>
      <c r="AD794" s="17"/>
      <c r="AE794" s="17"/>
      <c r="AF794" s="21"/>
      <c r="AG794" s="17"/>
      <c r="AH794" s="21"/>
      <c r="AI794" s="33"/>
      <c r="AJ794" s="34"/>
      <c r="AK794" s="35"/>
      <c r="AL794" s="24" t="s">
        <v>211</v>
      </c>
    </row>
    <row r="795" spans="1:38" s="16" customFormat="1" ht="25.5" x14ac:dyDescent="0.25">
      <c r="A795" s="17">
        <v>787</v>
      </c>
      <c r="B795" s="17" t="s">
        <v>38</v>
      </c>
      <c r="C795" s="17" t="s">
        <v>39</v>
      </c>
      <c r="D795" s="18" t="s">
        <v>2655</v>
      </c>
      <c r="E795" s="19">
        <v>42714</v>
      </c>
      <c r="F795" s="19" t="s">
        <v>2625</v>
      </c>
      <c r="G795" s="20">
        <v>9103750660</v>
      </c>
      <c r="H795" s="19">
        <v>42718</v>
      </c>
      <c r="I795" s="19" t="s">
        <v>59</v>
      </c>
      <c r="J795" s="21" t="s">
        <v>44</v>
      </c>
      <c r="K795" s="21" t="s">
        <v>45</v>
      </c>
      <c r="L795" s="22" t="s">
        <v>943</v>
      </c>
      <c r="M795" s="22" t="s">
        <v>622</v>
      </c>
      <c r="N795" s="22" t="s">
        <v>95</v>
      </c>
      <c r="O795" s="23" t="s">
        <v>63</v>
      </c>
      <c r="P795" s="103" t="s">
        <v>2647</v>
      </c>
      <c r="Q795" s="25">
        <v>38237090</v>
      </c>
      <c r="R795" s="27">
        <v>13</v>
      </c>
      <c r="S795" s="23" t="s">
        <v>51</v>
      </c>
      <c r="T795" s="23" t="s">
        <v>52</v>
      </c>
      <c r="U795" s="17">
        <v>1355</v>
      </c>
      <c r="V795" s="28">
        <f t="shared" si="67"/>
        <v>17615</v>
      </c>
      <c r="W795" s="17">
        <v>5.81</v>
      </c>
      <c r="X795" s="17">
        <v>550</v>
      </c>
      <c r="Y795" s="17">
        <v>0</v>
      </c>
      <c r="Z795" s="28">
        <v>0</v>
      </c>
      <c r="AA795" s="17" t="s">
        <v>53</v>
      </c>
      <c r="AB795" s="44"/>
      <c r="AC795" s="117">
        <v>67.7</v>
      </c>
      <c r="AD795" s="17"/>
      <c r="AE795" s="17"/>
      <c r="AF795" s="21"/>
      <c r="AG795" s="17"/>
      <c r="AH795" s="21"/>
      <c r="AI795" s="33"/>
      <c r="AJ795" s="34"/>
      <c r="AK795" s="35"/>
      <c r="AL795" s="24" t="s">
        <v>1302</v>
      </c>
    </row>
    <row r="796" spans="1:38" s="16" customFormat="1" ht="25.5" x14ac:dyDescent="0.25">
      <c r="A796" s="17">
        <v>788</v>
      </c>
      <c r="B796" s="17" t="s">
        <v>38</v>
      </c>
      <c r="C796" s="17" t="s">
        <v>39</v>
      </c>
      <c r="D796" s="18" t="s">
        <v>2656</v>
      </c>
      <c r="E796" s="19">
        <v>42714</v>
      </c>
      <c r="F796" s="19" t="s">
        <v>2625</v>
      </c>
      <c r="G796" s="20">
        <v>9103750659</v>
      </c>
      <c r="H796" s="19">
        <v>42718</v>
      </c>
      <c r="I796" s="19" t="s">
        <v>59</v>
      </c>
      <c r="J796" s="21" t="s">
        <v>44</v>
      </c>
      <c r="K796" s="21" t="s">
        <v>45</v>
      </c>
      <c r="L796" s="22" t="s">
        <v>621</v>
      </c>
      <c r="M796" s="22" t="s">
        <v>622</v>
      </c>
      <c r="N796" s="22" t="s">
        <v>2500</v>
      </c>
      <c r="O796" s="23" t="s">
        <v>49</v>
      </c>
      <c r="P796" s="103" t="s">
        <v>2647</v>
      </c>
      <c r="Q796" s="25">
        <v>38237090</v>
      </c>
      <c r="R796" s="27">
        <v>8</v>
      </c>
      <c r="S796" s="23" t="s">
        <v>51</v>
      </c>
      <c r="T796" s="23" t="s">
        <v>52</v>
      </c>
      <c r="U796" s="17">
        <v>1560</v>
      </c>
      <c r="V796" s="28">
        <f t="shared" si="67"/>
        <v>12480</v>
      </c>
      <c r="W796" s="17">
        <v>0</v>
      </c>
      <c r="X796" s="17">
        <v>550</v>
      </c>
      <c r="Y796" s="17">
        <v>0</v>
      </c>
      <c r="Z796" s="28">
        <v>0</v>
      </c>
      <c r="AA796" s="17" t="s">
        <v>53</v>
      </c>
      <c r="AB796" s="44"/>
      <c r="AC796" s="117">
        <v>67.7</v>
      </c>
      <c r="AD796" s="17"/>
      <c r="AE796" s="17"/>
      <c r="AF796" s="21"/>
      <c r="AG796" s="17"/>
      <c r="AH796" s="21"/>
      <c r="AI796" s="33"/>
      <c r="AJ796" s="34"/>
      <c r="AK796" s="35"/>
      <c r="AL796" s="24" t="s">
        <v>1302</v>
      </c>
    </row>
    <row r="797" spans="1:38" s="16" customFormat="1" x14ac:dyDescent="0.25">
      <c r="A797" s="17">
        <v>789</v>
      </c>
      <c r="B797" s="17" t="s">
        <v>38</v>
      </c>
      <c r="C797" s="17" t="s">
        <v>39</v>
      </c>
      <c r="D797" s="18" t="s">
        <v>2657</v>
      </c>
      <c r="E797" s="19">
        <v>42714</v>
      </c>
      <c r="F797" s="19" t="s">
        <v>2625</v>
      </c>
      <c r="G797" s="20">
        <v>9103750661</v>
      </c>
      <c r="H797" s="19">
        <v>42714</v>
      </c>
      <c r="I797" s="19" t="s">
        <v>59</v>
      </c>
      <c r="J797" s="21" t="s">
        <v>44</v>
      </c>
      <c r="K797" s="21" t="s">
        <v>45</v>
      </c>
      <c r="L797" s="22" t="s">
        <v>1038</v>
      </c>
      <c r="M797" s="22" t="s">
        <v>650</v>
      </c>
      <c r="N797" s="22" t="s">
        <v>2336</v>
      </c>
      <c r="O797" s="23" t="s">
        <v>63</v>
      </c>
      <c r="P797" s="103" t="s">
        <v>2454</v>
      </c>
      <c r="Q797" s="25">
        <v>29054500</v>
      </c>
      <c r="R797" s="27">
        <v>19.3</v>
      </c>
      <c r="S797" s="23" t="s">
        <v>51</v>
      </c>
      <c r="T797" s="23" t="s">
        <v>52</v>
      </c>
      <c r="U797" s="17">
        <v>755</v>
      </c>
      <c r="V797" s="28">
        <f t="shared" si="67"/>
        <v>14571.5</v>
      </c>
      <c r="W797" s="17">
        <v>4.8099999999999996</v>
      </c>
      <c r="X797" s="17">
        <v>300</v>
      </c>
      <c r="Y797" s="17">
        <v>0</v>
      </c>
      <c r="Z797" s="28">
        <v>0</v>
      </c>
      <c r="AA797" s="17" t="s">
        <v>53</v>
      </c>
      <c r="AB797" s="44"/>
      <c r="AC797" s="117">
        <v>67.7</v>
      </c>
      <c r="AD797" s="17"/>
      <c r="AE797" s="17"/>
      <c r="AF797" s="21"/>
      <c r="AG797" s="17"/>
      <c r="AH797" s="21"/>
      <c r="AI797" s="33"/>
      <c r="AJ797" s="34"/>
      <c r="AK797" s="35"/>
      <c r="AL797" s="24" t="s">
        <v>1302</v>
      </c>
    </row>
    <row r="798" spans="1:38" s="16" customFormat="1" ht="63.75" x14ac:dyDescent="0.25">
      <c r="A798" s="17">
        <v>790</v>
      </c>
      <c r="B798" s="17" t="s">
        <v>38</v>
      </c>
      <c r="C798" s="17" t="s">
        <v>39</v>
      </c>
      <c r="D798" s="18" t="s">
        <v>2658</v>
      </c>
      <c r="E798" s="19">
        <v>42714</v>
      </c>
      <c r="F798" s="19" t="s">
        <v>2625</v>
      </c>
      <c r="G798" s="20">
        <v>9103750662</v>
      </c>
      <c r="H798" s="19">
        <v>42718</v>
      </c>
      <c r="I798" s="19" t="s">
        <v>59</v>
      </c>
      <c r="J798" s="21" t="s">
        <v>44</v>
      </c>
      <c r="K798" s="21" t="s">
        <v>45</v>
      </c>
      <c r="L798" s="22" t="s">
        <v>1851</v>
      </c>
      <c r="M798" s="22" t="s">
        <v>2517</v>
      </c>
      <c r="N798" s="22" t="s">
        <v>130</v>
      </c>
      <c r="O798" s="23" t="s">
        <v>49</v>
      </c>
      <c r="P798" s="103" t="s">
        <v>2659</v>
      </c>
      <c r="Q798" s="25" t="s">
        <v>2484</v>
      </c>
      <c r="R798" s="27">
        <v>24</v>
      </c>
      <c r="S798" s="23" t="s">
        <v>51</v>
      </c>
      <c r="T798" s="23" t="s">
        <v>52</v>
      </c>
      <c r="U798" s="17">
        <v>0</v>
      </c>
      <c r="V798" s="28">
        <f>(8*1400+9*1035+7*1360)</f>
        <v>30035</v>
      </c>
      <c r="W798" s="17">
        <v>0</v>
      </c>
      <c r="X798" s="17">
        <v>1200</v>
      </c>
      <c r="Y798" s="17">
        <v>0</v>
      </c>
      <c r="Z798" s="28">
        <v>0</v>
      </c>
      <c r="AA798" s="17" t="s">
        <v>53</v>
      </c>
      <c r="AB798" s="44"/>
      <c r="AC798" s="117">
        <v>67.7</v>
      </c>
      <c r="AD798" s="17"/>
      <c r="AE798" s="17"/>
      <c r="AF798" s="21"/>
      <c r="AG798" s="17"/>
      <c r="AH798" s="21"/>
      <c r="AI798" s="33"/>
      <c r="AJ798" s="34"/>
      <c r="AK798" s="35"/>
      <c r="AL798" s="24" t="s">
        <v>2035</v>
      </c>
    </row>
    <row r="799" spans="1:38" s="16" customFormat="1" ht="25.5" x14ac:dyDescent="0.25">
      <c r="A799" s="17">
        <v>791</v>
      </c>
      <c r="B799" s="17" t="s">
        <v>38</v>
      </c>
      <c r="C799" s="17" t="s">
        <v>39</v>
      </c>
      <c r="D799" s="18" t="s">
        <v>2660</v>
      </c>
      <c r="E799" s="19">
        <v>42717</v>
      </c>
      <c r="F799" s="19" t="s">
        <v>2625</v>
      </c>
      <c r="G799" s="20">
        <v>9103750670</v>
      </c>
      <c r="H799" s="19">
        <v>42720</v>
      </c>
      <c r="I799" s="19" t="s">
        <v>59</v>
      </c>
      <c r="J799" s="21" t="s">
        <v>44</v>
      </c>
      <c r="K799" s="21" t="s">
        <v>45</v>
      </c>
      <c r="L799" s="22" t="s">
        <v>943</v>
      </c>
      <c r="M799" s="22" t="s">
        <v>944</v>
      </c>
      <c r="N799" s="22" t="s">
        <v>95</v>
      </c>
      <c r="O799" s="23" t="s">
        <v>63</v>
      </c>
      <c r="P799" s="103" t="s">
        <v>2647</v>
      </c>
      <c r="Q799" s="25" t="s">
        <v>2661</v>
      </c>
      <c r="R799" s="27">
        <v>32</v>
      </c>
      <c r="S799" s="23" t="s">
        <v>51</v>
      </c>
      <c r="T799" s="23" t="s">
        <v>52</v>
      </c>
      <c r="U799" s="17">
        <v>1350</v>
      </c>
      <c r="V799" s="28">
        <f t="shared" si="67"/>
        <v>43200</v>
      </c>
      <c r="W799" s="17">
        <v>14.26</v>
      </c>
      <c r="X799" s="17">
        <v>1100</v>
      </c>
      <c r="Y799" s="17">
        <v>0</v>
      </c>
      <c r="Z799" s="28">
        <v>0</v>
      </c>
      <c r="AA799" s="17" t="s">
        <v>53</v>
      </c>
      <c r="AB799" s="44"/>
      <c r="AC799" s="117">
        <v>67.7</v>
      </c>
      <c r="AD799" s="17"/>
      <c r="AE799" s="17"/>
      <c r="AF799" s="21"/>
      <c r="AG799" s="17"/>
      <c r="AH799" s="21"/>
      <c r="AI799" s="33"/>
      <c r="AJ799" s="34"/>
      <c r="AK799" s="35"/>
      <c r="AL799" s="24"/>
    </row>
    <row r="800" spans="1:38" s="16" customFormat="1" x14ac:dyDescent="0.25">
      <c r="A800" s="17">
        <v>792</v>
      </c>
      <c r="B800" s="17" t="s">
        <v>38</v>
      </c>
      <c r="C800" s="17" t="s">
        <v>39</v>
      </c>
      <c r="D800" s="18" t="s">
        <v>2662</v>
      </c>
      <c r="E800" s="19">
        <v>42717</v>
      </c>
      <c r="F800" s="19" t="s">
        <v>2625</v>
      </c>
      <c r="G800" s="20">
        <v>9103750663</v>
      </c>
      <c r="H800" s="19">
        <v>42723</v>
      </c>
      <c r="I800" s="19" t="s">
        <v>59</v>
      </c>
      <c r="J800" s="21" t="s">
        <v>44</v>
      </c>
      <c r="K800" s="21" t="s">
        <v>45</v>
      </c>
      <c r="L800" s="22" t="s">
        <v>2663</v>
      </c>
      <c r="M800" s="22" t="s">
        <v>121</v>
      </c>
      <c r="N800" s="22" t="s">
        <v>197</v>
      </c>
      <c r="O800" s="23" t="s">
        <v>49</v>
      </c>
      <c r="P800" s="24" t="s">
        <v>2664</v>
      </c>
      <c r="Q800" s="25" t="s">
        <v>2665</v>
      </c>
      <c r="R800" s="27">
        <v>14.4</v>
      </c>
      <c r="S800" s="23" t="s">
        <v>51</v>
      </c>
      <c r="T800" s="23" t="s">
        <v>52</v>
      </c>
      <c r="U800" s="17">
        <v>1660</v>
      </c>
      <c r="V800" s="28">
        <f t="shared" si="67"/>
        <v>23904</v>
      </c>
      <c r="W800" s="17">
        <v>0</v>
      </c>
      <c r="X800" s="17">
        <v>825</v>
      </c>
      <c r="Y800" s="17">
        <v>0</v>
      </c>
      <c r="Z800" s="28">
        <v>446.4</v>
      </c>
      <c r="AA800" s="17" t="s">
        <v>53</v>
      </c>
      <c r="AB800" s="44"/>
      <c r="AC800" s="117">
        <v>67.7</v>
      </c>
      <c r="AD800" s="17"/>
      <c r="AE800" s="17">
        <v>2786918</v>
      </c>
      <c r="AF800" s="21">
        <v>42717</v>
      </c>
      <c r="AG800" s="17" t="s">
        <v>2861</v>
      </c>
      <c r="AH800" s="21">
        <f>VLOOKUP(AE800,'[2]updated master EPCG'!$AD$3032:$AO$3978,10,0)</f>
        <v>42800</v>
      </c>
      <c r="AI800" s="21" t="str">
        <f>VLOOKUP(AE800,'[2]updated master EPCG'!$AD$3032:$AO$3978,8,0)</f>
        <v>116217XSC000186</v>
      </c>
      <c r="AJ800" s="29">
        <f>VLOOKUP(AE800,'[2]updated master EPCG'!$AD$3032:$AO$3978,12,0)</f>
        <v>23904</v>
      </c>
      <c r="AK800" s="21">
        <f>VLOOKUP(AE800,'[2]updated master EPCG'!$AD$3032:$AO$3978,7,0)</f>
        <v>42726</v>
      </c>
      <c r="AL800" s="24"/>
    </row>
    <row r="801" spans="1:38" s="16" customFormat="1" x14ac:dyDescent="0.25">
      <c r="A801" s="17">
        <v>793</v>
      </c>
      <c r="B801" s="17" t="s">
        <v>38</v>
      </c>
      <c r="C801" s="17" t="s">
        <v>39</v>
      </c>
      <c r="D801" s="18" t="s">
        <v>2666</v>
      </c>
      <c r="E801" s="19">
        <v>42717</v>
      </c>
      <c r="F801" s="19" t="s">
        <v>2625</v>
      </c>
      <c r="G801" s="20">
        <v>9103750664</v>
      </c>
      <c r="H801" s="19">
        <v>42722</v>
      </c>
      <c r="I801" s="19" t="s">
        <v>59</v>
      </c>
      <c r="J801" s="21" t="s">
        <v>44</v>
      </c>
      <c r="K801" s="21" t="s">
        <v>45</v>
      </c>
      <c r="L801" s="22" t="s">
        <v>2667</v>
      </c>
      <c r="M801" s="22" t="s">
        <v>121</v>
      </c>
      <c r="N801" s="22" t="s">
        <v>197</v>
      </c>
      <c r="O801" s="23" t="s">
        <v>49</v>
      </c>
      <c r="P801" s="103" t="s">
        <v>2664</v>
      </c>
      <c r="Q801" s="25" t="s">
        <v>2665</v>
      </c>
      <c r="R801" s="27">
        <v>16</v>
      </c>
      <c r="S801" s="23" t="s">
        <v>51</v>
      </c>
      <c r="T801" s="23" t="s">
        <v>52</v>
      </c>
      <c r="U801" s="17">
        <v>1670</v>
      </c>
      <c r="V801" s="28">
        <f t="shared" si="67"/>
        <v>26720</v>
      </c>
      <c r="W801" s="17">
        <v>0</v>
      </c>
      <c r="X801" s="17">
        <v>825</v>
      </c>
      <c r="Y801" s="17">
        <v>0</v>
      </c>
      <c r="Z801" s="28">
        <v>505.6</v>
      </c>
      <c r="AA801" s="17" t="s">
        <v>53</v>
      </c>
      <c r="AB801" s="44"/>
      <c r="AC801" s="117">
        <v>67.7</v>
      </c>
      <c r="AD801" s="17"/>
      <c r="AE801" s="17">
        <v>2786883</v>
      </c>
      <c r="AF801" s="21">
        <v>42717</v>
      </c>
      <c r="AG801" s="17"/>
      <c r="AH801" s="21"/>
      <c r="AI801" s="33"/>
      <c r="AJ801" s="34"/>
      <c r="AK801" s="35"/>
      <c r="AL801" s="24"/>
    </row>
    <row r="802" spans="1:38" s="16" customFormat="1" ht="25.5" x14ac:dyDescent="0.25">
      <c r="A802" s="17">
        <v>794</v>
      </c>
      <c r="B802" s="17" t="s">
        <v>38</v>
      </c>
      <c r="C802" s="17" t="s">
        <v>39</v>
      </c>
      <c r="D802" s="18" t="s">
        <v>2668</v>
      </c>
      <c r="E802" s="19">
        <v>42717</v>
      </c>
      <c r="F802" s="19" t="s">
        <v>2625</v>
      </c>
      <c r="G802" s="20">
        <v>9103750669</v>
      </c>
      <c r="H802" s="19">
        <v>42721</v>
      </c>
      <c r="I802" s="19" t="s">
        <v>59</v>
      </c>
      <c r="J802" s="21" t="s">
        <v>44</v>
      </c>
      <c r="K802" s="21" t="s">
        <v>45</v>
      </c>
      <c r="L802" s="22" t="s">
        <v>60</v>
      </c>
      <c r="M802" s="22" t="s">
        <v>2548</v>
      </c>
      <c r="N802" s="22" t="s">
        <v>62</v>
      </c>
      <c r="O802" s="23" t="s">
        <v>63</v>
      </c>
      <c r="P802" s="103" t="s">
        <v>561</v>
      </c>
      <c r="Q802" s="25">
        <v>38237090</v>
      </c>
      <c r="R802" s="27">
        <v>40</v>
      </c>
      <c r="S802" s="23" t="s">
        <v>51</v>
      </c>
      <c r="T802" s="23" t="s">
        <v>52</v>
      </c>
      <c r="U802" s="17">
        <v>1424</v>
      </c>
      <c r="V802" s="28">
        <f t="shared" ref="V802" si="68">R802*U802</f>
        <v>56960</v>
      </c>
      <c r="W802" s="17">
        <v>18.8</v>
      </c>
      <c r="X802" s="106">
        <v>2300</v>
      </c>
      <c r="Y802" s="17">
        <v>0</v>
      </c>
      <c r="Z802" s="28">
        <v>0</v>
      </c>
      <c r="AA802" s="17" t="s">
        <v>53</v>
      </c>
      <c r="AB802" s="44"/>
      <c r="AC802" s="117">
        <v>67.7</v>
      </c>
      <c r="AD802" s="17"/>
      <c r="AE802" s="17">
        <v>2786913</v>
      </c>
      <c r="AF802" s="21">
        <v>42717</v>
      </c>
      <c r="AG802" s="17"/>
      <c r="AH802" s="21"/>
      <c r="AI802" s="33"/>
      <c r="AJ802" s="34"/>
      <c r="AK802" s="35"/>
      <c r="AL802" s="24"/>
    </row>
    <row r="803" spans="1:38" s="16" customFormat="1" ht="25.5" x14ac:dyDescent="0.25">
      <c r="A803" s="17">
        <v>795</v>
      </c>
      <c r="B803" s="17" t="s">
        <v>38</v>
      </c>
      <c r="C803" s="17" t="s">
        <v>39</v>
      </c>
      <c r="D803" s="18" t="s">
        <v>2669</v>
      </c>
      <c r="E803" s="19">
        <v>42718</v>
      </c>
      <c r="F803" s="19" t="s">
        <v>2625</v>
      </c>
      <c r="G803" s="20">
        <v>9103750665</v>
      </c>
      <c r="H803" s="19">
        <v>42724</v>
      </c>
      <c r="I803" s="19" t="s">
        <v>59</v>
      </c>
      <c r="J803" s="21" t="s">
        <v>44</v>
      </c>
      <c r="K803" s="21" t="s">
        <v>45</v>
      </c>
      <c r="L803" s="22" t="s">
        <v>60</v>
      </c>
      <c r="M803" s="22" t="s">
        <v>61</v>
      </c>
      <c r="N803" s="22" t="s">
        <v>62</v>
      </c>
      <c r="O803" s="23" t="s">
        <v>63</v>
      </c>
      <c r="P803" s="103" t="s">
        <v>2670</v>
      </c>
      <c r="Q803" s="25" t="s">
        <v>2459</v>
      </c>
      <c r="R803" s="27">
        <v>18.5</v>
      </c>
      <c r="S803" s="23" t="s">
        <v>51</v>
      </c>
      <c r="T803" s="23" t="s">
        <v>52</v>
      </c>
      <c r="U803" s="17">
        <v>1820</v>
      </c>
      <c r="V803" s="28">
        <f>U803*R803</f>
        <v>33670</v>
      </c>
      <c r="W803" s="17">
        <v>11.11</v>
      </c>
      <c r="X803" s="106">
        <v>3500</v>
      </c>
      <c r="Y803" s="17">
        <v>0</v>
      </c>
      <c r="Z803" s="28">
        <v>0</v>
      </c>
      <c r="AA803" s="17" t="s">
        <v>53</v>
      </c>
      <c r="AB803" s="44"/>
      <c r="AC803" s="117">
        <v>67.7</v>
      </c>
      <c r="AD803" s="17"/>
      <c r="AE803" s="17">
        <v>2802257</v>
      </c>
      <c r="AF803" s="21">
        <v>42718</v>
      </c>
      <c r="AG803" s="17"/>
      <c r="AH803" s="21"/>
      <c r="AI803" s="33"/>
      <c r="AJ803" s="34"/>
      <c r="AK803" s="35"/>
      <c r="AL803" s="24"/>
    </row>
    <row r="804" spans="1:38" s="16" customFormat="1" x14ac:dyDescent="0.25">
      <c r="A804" s="17">
        <v>796</v>
      </c>
      <c r="B804" s="17" t="s">
        <v>38</v>
      </c>
      <c r="C804" s="17" t="s">
        <v>39</v>
      </c>
      <c r="D804" s="18" t="s">
        <v>2671</v>
      </c>
      <c r="E804" s="19">
        <v>42718</v>
      </c>
      <c r="F804" s="19" t="s">
        <v>2625</v>
      </c>
      <c r="G804" s="20">
        <v>9103750666</v>
      </c>
      <c r="H804" s="19">
        <v>42724</v>
      </c>
      <c r="I804" s="19" t="s">
        <v>59</v>
      </c>
      <c r="J804" s="21" t="s">
        <v>44</v>
      </c>
      <c r="K804" s="21" t="s">
        <v>45</v>
      </c>
      <c r="L804" s="22" t="s">
        <v>482</v>
      </c>
      <c r="M804" s="22" t="s">
        <v>669</v>
      </c>
      <c r="N804" s="22" t="s">
        <v>95</v>
      </c>
      <c r="O804" s="23" t="s">
        <v>63</v>
      </c>
      <c r="P804" s="103" t="s">
        <v>2672</v>
      </c>
      <c r="Q804" s="25" t="s">
        <v>2673</v>
      </c>
      <c r="R804" s="27">
        <v>39.75</v>
      </c>
      <c r="S804" s="23" t="s">
        <v>51</v>
      </c>
      <c r="T804" s="23" t="s">
        <v>52</v>
      </c>
      <c r="U804" s="17">
        <v>4000</v>
      </c>
      <c r="V804" s="28">
        <f t="shared" ref="V804" si="69">U804*R804</f>
        <v>159000</v>
      </c>
      <c r="W804" s="17">
        <v>52.47</v>
      </c>
      <c r="X804" s="17">
        <v>2900</v>
      </c>
      <c r="Y804" s="17">
        <v>0</v>
      </c>
      <c r="Z804" s="28">
        <v>0</v>
      </c>
      <c r="AA804" s="17" t="s">
        <v>53</v>
      </c>
      <c r="AB804" s="30">
        <f>V804-W804-X804-Y804</f>
        <v>156047.53</v>
      </c>
      <c r="AC804" s="117">
        <v>67.7</v>
      </c>
      <c r="AD804" s="17"/>
      <c r="AE804" s="17">
        <v>2807448</v>
      </c>
      <c r="AF804" s="21">
        <v>42718</v>
      </c>
      <c r="AG804" s="17" t="s">
        <v>2867</v>
      </c>
      <c r="AH804" s="21">
        <f>VLOOKUP(AE804,'[2]updated master EPCG'!$AD$3032:$AO$3978,10,0)</f>
        <v>42800</v>
      </c>
      <c r="AI804" s="21" t="str">
        <f>VLOOKUP(AE804,'[2]updated master EPCG'!$AD$3032:$AO$3978,8,0)</f>
        <v>116217XUC000101</v>
      </c>
      <c r="AJ804" s="29">
        <f>VLOOKUP(AE804,'[2]updated master EPCG'!$AD$3032:$AO$3978,12,0)</f>
        <v>159000</v>
      </c>
      <c r="AK804" s="21">
        <f>VLOOKUP(AE804,'[2]updated master EPCG'!$AD$3032:$AO$3978,7,0)</f>
        <v>42768</v>
      </c>
      <c r="AL804" s="24"/>
    </row>
    <row r="805" spans="1:38" s="16" customFormat="1" x14ac:dyDescent="0.25">
      <c r="A805" s="17">
        <v>797</v>
      </c>
      <c r="B805" s="17" t="s">
        <v>38</v>
      </c>
      <c r="C805" s="17" t="s">
        <v>39</v>
      </c>
      <c r="D805" s="18" t="s">
        <v>2674</v>
      </c>
      <c r="E805" s="19">
        <v>42718</v>
      </c>
      <c r="F805" s="19" t="s">
        <v>2625</v>
      </c>
      <c r="G805" s="20">
        <v>9103750667</v>
      </c>
      <c r="H805" s="19">
        <v>42721</v>
      </c>
      <c r="I805" s="19" t="s">
        <v>59</v>
      </c>
      <c r="J805" s="21" t="s">
        <v>44</v>
      </c>
      <c r="K805" s="21" t="s">
        <v>45</v>
      </c>
      <c r="L805" s="22" t="s">
        <v>943</v>
      </c>
      <c r="M805" s="22" t="s">
        <v>993</v>
      </c>
      <c r="N805" s="22" t="s">
        <v>95</v>
      </c>
      <c r="O805" s="23" t="s">
        <v>63</v>
      </c>
      <c r="P805" s="24" t="s">
        <v>2675</v>
      </c>
      <c r="Q805" s="25" t="s">
        <v>2661</v>
      </c>
      <c r="R805" s="27">
        <v>16</v>
      </c>
      <c r="S805" s="23" t="s">
        <v>51</v>
      </c>
      <c r="T805" s="23" t="s">
        <v>52</v>
      </c>
      <c r="U805" s="17">
        <v>0</v>
      </c>
      <c r="V805" s="28">
        <f>(8*1400+8*1350)</f>
        <v>22000</v>
      </c>
      <c r="W805" s="17">
        <v>7.26</v>
      </c>
      <c r="X805" s="17">
        <v>700</v>
      </c>
      <c r="Y805" s="17">
        <v>0</v>
      </c>
      <c r="Z805" s="28">
        <v>0</v>
      </c>
      <c r="AA805" s="17" t="s">
        <v>53</v>
      </c>
      <c r="AB805" s="44"/>
      <c r="AC805" s="117">
        <v>67.7</v>
      </c>
      <c r="AD805" s="17"/>
      <c r="AE805" s="17"/>
      <c r="AF805" s="21"/>
      <c r="AG805" s="17"/>
      <c r="AH805" s="21"/>
      <c r="AI805" s="33"/>
      <c r="AJ805" s="34"/>
      <c r="AK805" s="35"/>
      <c r="AL805" s="24"/>
    </row>
    <row r="806" spans="1:38" s="16" customFormat="1" ht="25.5" x14ac:dyDescent="0.25">
      <c r="A806" s="17">
        <v>798</v>
      </c>
      <c r="B806" s="17" t="s">
        <v>38</v>
      </c>
      <c r="C806" s="17" t="s">
        <v>39</v>
      </c>
      <c r="D806" s="18" t="s">
        <v>2676</v>
      </c>
      <c r="E806" s="19">
        <v>42718</v>
      </c>
      <c r="F806" s="19" t="s">
        <v>2625</v>
      </c>
      <c r="G806" s="20">
        <v>9103750668</v>
      </c>
      <c r="H806" s="19">
        <v>42721</v>
      </c>
      <c r="I806" s="19" t="s">
        <v>59</v>
      </c>
      <c r="J806" s="21" t="s">
        <v>44</v>
      </c>
      <c r="K806" s="21" t="s">
        <v>45</v>
      </c>
      <c r="L806" s="22" t="s">
        <v>60</v>
      </c>
      <c r="M806" s="22" t="s">
        <v>61</v>
      </c>
      <c r="N806" s="22" t="s">
        <v>62</v>
      </c>
      <c r="O806" s="23" t="s">
        <v>63</v>
      </c>
      <c r="P806" s="103" t="s">
        <v>2677</v>
      </c>
      <c r="Q806" s="25" t="s">
        <v>2459</v>
      </c>
      <c r="R806" s="27">
        <v>19.844999999999999</v>
      </c>
      <c r="S806" s="23" t="s">
        <v>51</v>
      </c>
      <c r="T806" s="23" t="s">
        <v>52</v>
      </c>
      <c r="U806" s="17">
        <v>1593</v>
      </c>
      <c r="V806" s="28">
        <f t="shared" ref="V806:V811" si="70">U806*R806</f>
        <v>31613.084999999999</v>
      </c>
      <c r="W806" s="17">
        <v>10.43</v>
      </c>
      <c r="X806" s="106">
        <v>1400</v>
      </c>
      <c r="Y806" s="17">
        <v>0</v>
      </c>
      <c r="Z806" s="28">
        <v>0</v>
      </c>
      <c r="AA806" s="17" t="s">
        <v>53</v>
      </c>
      <c r="AB806" s="44"/>
      <c r="AC806" s="117">
        <v>67.7</v>
      </c>
      <c r="AD806" s="17"/>
      <c r="AE806" s="17">
        <v>2812680</v>
      </c>
      <c r="AF806" s="21">
        <v>42718</v>
      </c>
      <c r="AG806" s="17"/>
      <c r="AH806" s="21"/>
      <c r="AI806" s="33"/>
      <c r="AJ806" s="34"/>
      <c r="AK806" s="35"/>
      <c r="AL806" s="24"/>
    </row>
    <row r="807" spans="1:38" s="16" customFormat="1" x14ac:dyDescent="0.25">
      <c r="A807" s="17">
        <v>799</v>
      </c>
      <c r="B807" s="17" t="s">
        <v>38</v>
      </c>
      <c r="C807" s="17" t="s">
        <v>39</v>
      </c>
      <c r="D807" s="18" t="s">
        <v>2678</v>
      </c>
      <c r="E807" s="19">
        <v>42719</v>
      </c>
      <c r="F807" s="19" t="s">
        <v>2625</v>
      </c>
      <c r="G807" s="20">
        <v>9103750671</v>
      </c>
      <c r="H807" s="19">
        <v>42725</v>
      </c>
      <c r="I807" s="19" t="s">
        <v>59</v>
      </c>
      <c r="J807" s="21" t="s">
        <v>44</v>
      </c>
      <c r="K807" s="21" t="s">
        <v>45</v>
      </c>
      <c r="L807" s="22" t="s">
        <v>2679</v>
      </c>
      <c r="M807" s="22" t="s">
        <v>273</v>
      </c>
      <c r="N807" s="22" t="s">
        <v>130</v>
      </c>
      <c r="O807" s="23" t="s">
        <v>63</v>
      </c>
      <c r="P807" s="24" t="s">
        <v>2680</v>
      </c>
      <c r="Q807" s="25" t="s">
        <v>2459</v>
      </c>
      <c r="R807" s="27">
        <v>12</v>
      </c>
      <c r="S807" s="23" t="s">
        <v>51</v>
      </c>
      <c r="T807" s="23" t="s">
        <v>52</v>
      </c>
      <c r="U807" s="17">
        <v>1645</v>
      </c>
      <c r="V807" s="28">
        <f t="shared" si="70"/>
        <v>19740</v>
      </c>
      <c r="W807" s="17">
        <v>6.51</v>
      </c>
      <c r="X807" s="17">
        <v>1300</v>
      </c>
      <c r="Y807" s="17">
        <v>0</v>
      </c>
      <c r="Z807" s="28">
        <v>0</v>
      </c>
      <c r="AA807" s="17" t="s">
        <v>53</v>
      </c>
      <c r="AB807" s="44"/>
      <c r="AC807" s="117">
        <v>67.7</v>
      </c>
      <c r="AD807" s="17"/>
      <c r="AE807" s="17">
        <v>2831512</v>
      </c>
      <c r="AF807" s="21">
        <v>42719</v>
      </c>
      <c r="AG807" s="17"/>
      <c r="AH807" s="21"/>
      <c r="AI807" s="33"/>
      <c r="AJ807" s="34"/>
      <c r="AK807" s="35"/>
      <c r="AL807" s="24"/>
    </row>
    <row r="808" spans="1:38" s="16" customFormat="1" ht="25.5" x14ac:dyDescent="0.25">
      <c r="A808" s="17">
        <v>800</v>
      </c>
      <c r="B808" s="17" t="s">
        <v>38</v>
      </c>
      <c r="C808" s="17" t="s">
        <v>39</v>
      </c>
      <c r="D808" s="18" t="s">
        <v>2681</v>
      </c>
      <c r="E808" s="19">
        <v>42719</v>
      </c>
      <c r="F808" s="19" t="s">
        <v>2625</v>
      </c>
      <c r="G808" s="20">
        <v>9103750672</v>
      </c>
      <c r="H808" s="19">
        <v>42722</v>
      </c>
      <c r="I808" s="19" t="s">
        <v>59</v>
      </c>
      <c r="J808" s="21" t="s">
        <v>44</v>
      </c>
      <c r="K808" s="21" t="s">
        <v>45</v>
      </c>
      <c r="L808" s="22" t="s">
        <v>549</v>
      </c>
      <c r="M808" s="22" t="s">
        <v>629</v>
      </c>
      <c r="N808" s="22" t="s">
        <v>2500</v>
      </c>
      <c r="O808" s="23" t="s">
        <v>2218</v>
      </c>
      <c r="P808" s="103" t="s">
        <v>2682</v>
      </c>
      <c r="Q808" s="25" t="s">
        <v>2661</v>
      </c>
      <c r="R808" s="27">
        <v>24</v>
      </c>
      <c r="S808" s="23" t="s">
        <v>51</v>
      </c>
      <c r="T808" s="23" t="s">
        <v>52</v>
      </c>
      <c r="U808" s="17">
        <v>1321</v>
      </c>
      <c r="V808" s="28">
        <f t="shared" si="70"/>
        <v>31704</v>
      </c>
      <c r="W808" s="17">
        <v>0</v>
      </c>
      <c r="X808" s="106">
        <v>1450</v>
      </c>
      <c r="Y808" s="17">
        <v>0</v>
      </c>
      <c r="Z808" s="28">
        <v>0</v>
      </c>
      <c r="AA808" s="17" t="s">
        <v>53</v>
      </c>
      <c r="AB808" s="44"/>
      <c r="AC808" s="117">
        <v>67.7</v>
      </c>
      <c r="AD808" s="17"/>
      <c r="AE808" s="17">
        <v>2844222</v>
      </c>
      <c r="AF808" s="21">
        <v>42719</v>
      </c>
      <c r="AG808" s="17" t="s">
        <v>2863</v>
      </c>
      <c r="AH808" s="21">
        <f>VLOOKUP(AE808,'[2]updated master EPCG'!$AD$3032:$AO$3978,10,0)</f>
        <v>42800</v>
      </c>
      <c r="AI808" s="21" t="str">
        <f>VLOOKUP(AE808,'[2]updated master EPCG'!$AD$3032:$AO$3978,8,0)</f>
        <v>116217XUC000143</v>
      </c>
      <c r="AJ808" s="29">
        <f>VLOOKUP(AE808,'[2]updated master EPCG'!$AD$3032:$AO$3978,12,0)</f>
        <v>31704</v>
      </c>
      <c r="AK808" s="21">
        <f>VLOOKUP(AE808,'[2]updated master EPCG'!$AD$3032:$AO$3978,7,0)</f>
        <v>42776</v>
      </c>
      <c r="AL808" s="24"/>
    </row>
    <row r="809" spans="1:38" s="16" customFormat="1" x14ac:dyDescent="0.25">
      <c r="A809" s="17">
        <v>801</v>
      </c>
      <c r="B809" s="17" t="s">
        <v>38</v>
      </c>
      <c r="C809" s="17" t="s">
        <v>39</v>
      </c>
      <c r="D809" s="18" t="s">
        <v>2683</v>
      </c>
      <c r="E809" s="19">
        <v>42719</v>
      </c>
      <c r="F809" s="19" t="s">
        <v>2625</v>
      </c>
      <c r="G809" s="20">
        <v>9103750674</v>
      </c>
      <c r="H809" s="19">
        <v>42724</v>
      </c>
      <c r="I809" s="19" t="s">
        <v>59</v>
      </c>
      <c r="J809" s="21" t="s">
        <v>44</v>
      </c>
      <c r="K809" s="21" t="s">
        <v>45</v>
      </c>
      <c r="L809" s="22" t="s">
        <v>2684</v>
      </c>
      <c r="M809" s="22" t="s">
        <v>178</v>
      </c>
      <c r="N809" s="22" t="s">
        <v>2530</v>
      </c>
      <c r="O809" s="23" t="s">
        <v>2218</v>
      </c>
      <c r="P809" s="24" t="s">
        <v>1080</v>
      </c>
      <c r="Q809" s="25" t="s">
        <v>2661</v>
      </c>
      <c r="R809" s="27">
        <v>187.75</v>
      </c>
      <c r="S809" s="23" t="s">
        <v>51</v>
      </c>
      <c r="T809" s="23" t="s">
        <v>179</v>
      </c>
      <c r="U809" s="17">
        <v>126510</v>
      </c>
      <c r="V809" s="28">
        <f t="shared" si="70"/>
        <v>23752252.5</v>
      </c>
      <c r="W809" s="17">
        <v>0</v>
      </c>
      <c r="X809" s="106">
        <v>270800</v>
      </c>
      <c r="Y809" s="17">
        <v>0</v>
      </c>
      <c r="Z809" s="28">
        <v>379630.5</v>
      </c>
      <c r="AA809" s="17" t="s">
        <v>53</v>
      </c>
      <c r="AB809" s="44"/>
      <c r="AC809" s="117">
        <v>67.7</v>
      </c>
      <c r="AD809" s="17"/>
      <c r="AE809" s="17">
        <v>2844216</v>
      </c>
      <c r="AF809" s="21">
        <v>42719</v>
      </c>
      <c r="AG809" s="17" t="s">
        <v>2877</v>
      </c>
      <c r="AH809" s="21">
        <f>VLOOKUP(AE809,'[2]updated master EPCG'!$AD$3032:$AO$3978,10,0)</f>
        <v>42753</v>
      </c>
      <c r="AI809" s="21" t="str">
        <f>VLOOKUP(AE809,'[2]updated master EPCG'!$AD$3032:$AO$3978,8,0)</f>
        <v>00031617C1246</v>
      </c>
      <c r="AJ809" s="29">
        <f>VLOOKUP(AE809,'[2]updated master EPCG'!$AD$3032:$AO$3978,12,0)</f>
        <v>23752252</v>
      </c>
      <c r="AK809" s="21">
        <f>VLOOKUP(AE809,'[2]updated master EPCG'!$AD$3032:$AO$3978,7,0)</f>
        <v>42752</v>
      </c>
      <c r="AL809" s="24"/>
    </row>
    <row r="810" spans="1:38" s="16" customFormat="1" ht="25.5" x14ac:dyDescent="0.25">
      <c r="A810" s="17">
        <v>802</v>
      </c>
      <c r="B810" s="17" t="s">
        <v>38</v>
      </c>
      <c r="C810" s="17" t="s">
        <v>39</v>
      </c>
      <c r="D810" s="18" t="s">
        <v>2685</v>
      </c>
      <c r="E810" s="19">
        <v>42719</v>
      </c>
      <c r="F810" s="19" t="s">
        <v>2625</v>
      </c>
      <c r="G810" s="20">
        <v>9103750673</v>
      </c>
      <c r="H810" s="19">
        <v>42722</v>
      </c>
      <c r="I810" s="19" t="s">
        <v>59</v>
      </c>
      <c r="J810" s="21" t="s">
        <v>44</v>
      </c>
      <c r="K810" s="21" t="s">
        <v>45</v>
      </c>
      <c r="L810" s="22" t="s">
        <v>1906</v>
      </c>
      <c r="M810" s="22" t="s">
        <v>61</v>
      </c>
      <c r="N810" s="22" t="s">
        <v>2396</v>
      </c>
      <c r="O810" s="23" t="s">
        <v>63</v>
      </c>
      <c r="P810" s="103" t="s">
        <v>465</v>
      </c>
      <c r="Q810" s="25" t="s">
        <v>2661</v>
      </c>
      <c r="R810" s="27">
        <v>19.54</v>
      </c>
      <c r="S810" s="23" t="s">
        <v>51</v>
      </c>
      <c r="T810" s="23" t="s">
        <v>52</v>
      </c>
      <c r="U810" s="17">
        <v>1920</v>
      </c>
      <c r="V810" s="28">
        <f t="shared" si="70"/>
        <v>37516.799999999996</v>
      </c>
      <c r="W810" s="17">
        <v>12.38</v>
      </c>
      <c r="X810" s="17">
        <v>3500</v>
      </c>
      <c r="Y810" s="17">
        <v>0</v>
      </c>
      <c r="Z810" s="28">
        <v>0</v>
      </c>
      <c r="AA810" s="17" t="s">
        <v>53</v>
      </c>
      <c r="AB810" s="44"/>
      <c r="AC810" s="117">
        <v>67.7</v>
      </c>
      <c r="AD810" s="17"/>
      <c r="AE810" s="17">
        <v>2844197</v>
      </c>
      <c r="AF810" s="21">
        <v>42719</v>
      </c>
      <c r="AG810" s="17" t="s">
        <v>2866</v>
      </c>
      <c r="AH810" s="21">
        <f>VLOOKUP(AE810,'[2]updated master EPCG'!$AD$3032:$AO$3978,10,0)</f>
        <v>42800</v>
      </c>
      <c r="AI810" s="21" t="str">
        <f>VLOOKUP(AE810,'[2]updated master EPCG'!$AD$3032:$AO$3978,8,0)</f>
        <v>116217XSC000187</v>
      </c>
      <c r="AJ810" s="29">
        <f>VLOOKUP(AE810,'[2]updated master EPCG'!$AD$3032:$AO$3978,12,0)</f>
        <v>37516.800000000003</v>
      </c>
      <c r="AK810" s="21">
        <f>VLOOKUP(AE810,'[2]updated master EPCG'!$AD$3032:$AO$3978,7,0)</f>
        <v>42656</v>
      </c>
      <c r="AL810" s="24"/>
    </row>
    <row r="811" spans="1:38" s="16" customFormat="1" x14ac:dyDescent="0.25">
      <c r="A811" s="17">
        <v>803</v>
      </c>
      <c r="B811" s="17" t="s">
        <v>38</v>
      </c>
      <c r="C811" s="17" t="s">
        <v>39</v>
      </c>
      <c r="D811" s="18" t="s">
        <v>2686</v>
      </c>
      <c r="E811" s="19">
        <v>42720</v>
      </c>
      <c r="F811" s="19" t="s">
        <v>2625</v>
      </c>
      <c r="G811" s="20">
        <v>9103750675</v>
      </c>
      <c r="H811" s="19">
        <v>42725</v>
      </c>
      <c r="I811" s="19" t="s">
        <v>59</v>
      </c>
      <c r="J811" s="21" t="s">
        <v>44</v>
      </c>
      <c r="K811" s="21" t="s">
        <v>45</v>
      </c>
      <c r="L811" s="22" t="s">
        <v>1062</v>
      </c>
      <c r="M811" s="22" t="s">
        <v>178</v>
      </c>
      <c r="N811" s="22" t="s">
        <v>2530</v>
      </c>
      <c r="O811" s="23" t="s">
        <v>2218</v>
      </c>
      <c r="P811" s="24" t="s">
        <v>1080</v>
      </c>
      <c r="Q811" s="25" t="s">
        <v>2661</v>
      </c>
      <c r="R811" s="27">
        <v>18.91</v>
      </c>
      <c r="S811" s="23" t="s">
        <v>51</v>
      </c>
      <c r="T811" s="23" t="s">
        <v>179</v>
      </c>
      <c r="U811" s="17">
        <v>126510</v>
      </c>
      <c r="V811" s="28">
        <f t="shared" si="70"/>
        <v>2392304.1</v>
      </c>
      <c r="W811" s="17">
        <v>0</v>
      </c>
      <c r="X811" s="106">
        <v>26800</v>
      </c>
      <c r="Y811" s="17">
        <v>0</v>
      </c>
      <c r="Z811" s="28">
        <v>38236.019999999997</v>
      </c>
      <c r="AA811" s="17" t="s">
        <v>53</v>
      </c>
      <c r="AB811" s="44"/>
      <c r="AC811" s="117">
        <v>67.7</v>
      </c>
      <c r="AD811" s="17"/>
      <c r="AE811" s="17">
        <v>2851678</v>
      </c>
      <c r="AF811" s="21">
        <v>42720</v>
      </c>
      <c r="AG811" s="17" t="s">
        <v>2876</v>
      </c>
      <c r="AH811" s="21">
        <f>VLOOKUP(AE811,'[2]updated master EPCG'!$AD$3032:$AO$3978,10,0)</f>
        <v>42753</v>
      </c>
      <c r="AI811" s="21" t="str">
        <f>VLOOKUP(AE811,'[2]updated master EPCG'!$AD$3032:$AO$3978,8,0)</f>
        <v>00031617C1246</v>
      </c>
      <c r="AJ811" s="29">
        <f>VLOOKUP(AE811,'[2]updated master EPCG'!$AD$3032:$AO$3978,12,0)</f>
        <v>2366159.54</v>
      </c>
      <c r="AK811" s="21">
        <f>VLOOKUP(AE811,'[2]updated master EPCG'!$AD$3032:$AO$3978,7,0)</f>
        <v>42752</v>
      </c>
      <c r="AL811" s="24"/>
    </row>
    <row r="812" spans="1:38" s="16" customFormat="1" ht="76.5" x14ac:dyDescent="0.25">
      <c r="A812" s="17">
        <v>804</v>
      </c>
      <c r="B812" s="17" t="s">
        <v>38</v>
      </c>
      <c r="C812" s="17" t="s">
        <v>39</v>
      </c>
      <c r="D812" s="18" t="s">
        <v>2687</v>
      </c>
      <c r="E812" s="19">
        <v>42720</v>
      </c>
      <c r="F812" s="19" t="s">
        <v>2625</v>
      </c>
      <c r="G812" s="20">
        <v>9103750677</v>
      </c>
      <c r="H812" s="19">
        <v>42724</v>
      </c>
      <c r="I812" s="19" t="s">
        <v>59</v>
      </c>
      <c r="J812" s="21" t="s">
        <v>44</v>
      </c>
      <c r="K812" s="21" t="s">
        <v>45</v>
      </c>
      <c r="L812" s="22" t="s">
        <v>2332</v>
      </c>
      <c r="M812" s="22" t="s">
        <v>2548</v>
      </c>
      <c r="N812" s="22" t="s">
        <v>95</v>
      </c>
      <c r="O812" s="23" t="s">
        <v>71</v>
      </c>
      <c r="P812" s="103" t="s">
        <v>2688</v>
      </c>
      <c r="Q812" s="25" t="s">
        <v>2689</v>
      </c>
      <c r="R812" s="27">
        <v>16</v>
      </c>
      <c r="S812" s="23" t="s">
        <v>51</v>
      </c>
      <c r="T812" s="23" t="s">
        <v>52</v>
      </c>
      <c r="U812" s="17">
        <v>0</v>
      </c>
      <c r="V812" s="28">
        <f>(14*1250+1.3*3400+0.7*1300)</f>
        <v>22830</v>
      </c>
      <c r="W812" s="17">
        <v>0</v>
      </c>
      <c r="X812" s="17">
        <v>0</v>
      </c>
      <c r="Y812" s="17">
        <v>0</v>
      </c>
      <c r="Z812" s="28">
        <v>0</v>
      </c>
      <c r="AA812" s="17" t="s">
        <v>53</v>
      </c>
      <c r="AB812" s="44"/>
      <c r="AC812" s="117">
        <v>67.7</v>
      </c>
      <c r="AD812" s="17"/>
      <c r="AE812" s="17">
        <v>2865085</v>
      </c>
      <c r="AF812" s="21">
        <v>42720</v>
      </c>
      <c r="AG812" s="17" t="s">
        <v>2860</v>
      </c>
      <c r="AH812" s="21">
        <f>VLOOKUP(AE812,'[2]updated master EPCG'!$AD$3032:$AO$3978,10,0)</f>
        <v>42800</v>
      </c>
      <c r="AI812" s="21" t="str">
        <f>VLOOKUP(AE812,'[2]updated master EPCG'!$AD$3032:$AO$3978,8,0)</f>
        <v>116217XUC000033</v>
      </c>
      <c r="AJ812" s="29">
        <f>VLOOKUP(AE812,'[2]updated master EPCG'!$AD$3032:$AO$3978,12,0)</f>
        <v>22830</v>
      </c>
      <c r="AK812" s="21">
        <f>VLOOKUP(AE812,'[2]updated master EPCG'!$AD$3032:$AO$3978,7,0)</f>
        <v>42768</v>
      </c>
      <c r="AL812" s="24"/>
    </row>
    <row r="813" spans="1:38" s="16" customFormat="1" ht="15" customHeight="1" x14ac:dyDescent="0.25">
      <c r="A813" s="17">
        <v>805</v>
      </c>
      <c r="B813" s="17" t="s">
        <v>38</v>
      </c>
      <c r="C813" s="17" t="s">
        <v>39</v>
      </c>
      <c r="D813" s="18" t="s">
        <v>2690</v>
      </c>
      <c r="E813" s="19">
        <v>42720</v>
      </c>
      <c r="F813" s="19" t="s">
        <v>2625</v>
      </c>
      <c r="G813" s="20"/>
      <c r="H813" s="19"/>
      <c r="I813" s="19" t="s">
        <v>59</v>
      </c>
      <c r="J813" s="21" t="s">
        <v>44</v>
      </c>
      <c r="K813" s="21" t="s">
        <v>45</v>
      </c>
      <c r="L813" s="22"/>
      <c r="M813" s="22"/>
      <c r="N813" s="22"/>
      <c r="O813" s="23"/>
      <c r="P813" s="24"/>
      <c r="Q813" s="25"/>
      <c r="R813" s="27"/>
      <c r="S813" s="23"/>
      <c r="T813" s="23"/>
      <c r="U813" s="17"/>
      <c r="V813" s="28"/>
      <c r="W813" s="17"/>
      <c r="X813" s="17"/>
      <c r="Y813" s="17"/>
      <c r="Z813" s="28"/>
      <c r="AA813" s="17"/>
      <c r="AB813" s="44"/>
      <c r="AC813" s="117">
        <v>67.7</v>
      </c>
      <c r="AD813" s="17"/>
      <c r="AE813" s="17"/>
      <c r="AF813" s="21"/>
      <c r="AG813" s="17"/>
      <c r="AH813" s="21"/>
      <c r="AI813" s="33"/>
      <c r="AJ813" s="34"/>
      <c r="AK813" s="35"/>
      <c r="AL813" s="24"/>
    </row>
    <row r="814" spans="1:38" s="16" customFormat="1" ht="25.5" x14ac:dyDescent="0.25">
      <c r="A814" s="17">
        <v>806</v>
      </c>
      <c r="B814" s="17" t="s">
        <v>38</v>
      </c>
      <c r="C814" s="17" t="s">
        <v>39</v>
      </c>
      <c r="D814" s="18" t="s">
        <v>2691</v>
      </c>
      <c r="E814" s="19">
        <v>42720</v>
      </c>
      <c r="F814" s="19" t="s">
        <v>2625</v>
      </c>
      <c r="G814" s="159">
        <v>9103750676</v>
      </c>
      <c r="H814" s="19">
        <v>42732</v>
      </c>
      <c r="I814" s="19" t="s">
        <v>59</v>
      </c>
      <c r="J814" s="21" t="s">
        <v>44</v>
      </c>
      <c r="K814" s="21" t="s">
        <v>45</v>
      </c>
      <c r="L814" s="22" t="s">
        <v>2692</v>
      </c>
      <c r="M814" s="22" t="s">
        <v>1125</v>
      </c>
      <c r="N814" s="22" t="s">
        <v>2693</v>
      </c>
      <c r="O814" s="23" t="s">
        <v>71</v>
      </c>
      <c r="P814" s="103" t="s">
        <v>1028</v>
      </c>
      <c r="Q814" s="25" t="s">
        <v>2661</v>
      </c>
      <c r="R814" s="27">
        <v>16</v>
      </c>
      <c r="S814" s="23" t="s">
        <v>51</v>
      </c>
      <c r="T814" s="23" t="s">
        <v>52</v>
      </c>
      <c r="U814" s="17">
        <v>1380</v>
      </c>
      <c r="V814" s="28">
        <f>U814*R814</f>
        <v>22080</v>
      </c>
      <c r="W814" s="17">
        <v>0</v>
      </c>
      <c r="X814" s="17">
        <v>0</v>
      </c>
      <c r="Y814" s="17">
        <v>0</v>
      </c>
      <c r="Z814" s="28">
        <v>0</v>
      </c>
      <c r="AA814" s="17" t="s">
        <v>53</v>
      </c>
      <c r="AB814" s="44"/>
      <c r="AC814" s="117">
        <v>67.7</v>
      </c>
      <c r="AD814" s="17"/>
      <c r="AE814" s="17"/>
      <c r="AF814" s="21"/>
      <c r="AG814" s="17"/>
      <c r="AH814" s="21"/>
      <c r="AI814" s="33"/>
      <c r="AJ814" s="34"/>
      <c r="AK814" s="35"/>
      <c r="AL814" s="24" t="s">
        <v>2694</v>
      </c>
    </row>
    <row r="815" spans="1:38" s="16" customFormat="1" ht="25.5" x14ac:dyDescent="0.25">
      <c r="A815" s="17">
        <v>807</v>
      </c>
      <c r="B815" s="17" t="s">
        <v>38</v>
      </c>
      <c r="C815" s="17" t="s">
        <v>39</v>
      </c>
      <c r="D815" s="18" t="s">
        <v>2695</v>
      </c>
      <c r="E815" s="19">
        <v>42723</v>
      </c>
      <c r="F815" s="19" t="s">
        <v>2625</v>
      </c>
      <c r="G815" s="20">
        <v>9103750678</v>
      </c>
      <c r="H815" s="19">
        <v>42730</v>
      </c>
      <c r="I815" s="19" t="s">
        <v>59</v>
      </c>
      <c r="J815" s="21" t="s">
        <v>44</v>
      </c>
      <c r="K815" s="21" t="s">
        <v>45</v>
      </c>
      <c r="L815" s="22" t="s">
        <v>2696</v>
      </c>
      <c r="M815" s="22" t="s">
        <v>1085</v>
      </c>
      <c r="N815" s="22" t="s">
        <v>130</v>
      </c>
      <c r="O815" s="23" t="s">
        <v>49</v>
      </c>
      <c r="P815" s="103" t="s">
        <v>2647</v>
      </c>
      <c r="Q815" s="25" t="s">
        <v>2661</v>
      </c>
      <c r="R815" s="27">
        <v>10</v>
      </c>
      <c r="S815" s="23" t="s">
        <v>51</v>
      </c>
      <c r="T815" s="23" t="s">
        <v>52</v>
      </c>
      <c r="U815" s="17">
        <v>1380</v>
      </c>
      <c r="V815" s="28">
        <f t="shared" ref="V815:V875" si="71">U815*R815</f>
        <v>13800</v>
      </c>
      <c r="W815" s="17">
        <v>0</v>
      </c>
      <c r="X815" s="17">
        <v>850</v>
      </c>
      <c r="Y815" s="17">
        <v>0</v>
      </c>
      <c r="Z815" s="28">
        <v>0</v>
      </c>
      <c r="AA815" s="17" t="s">
        <v>53</v>
      </c>
      <c r="AB815" s="44"/>
      <c r="AC815" s="117">
        <v>67.7</v>
      </c>
      <c r="AD815" s="17"/>
      <c r="AE815" s="17">
        <v>2907488</v>
      </c>
      <c r="AF815" s="21">
        <v>42723</v>
      </c>
      <c r="AG815" s="17"/>
      <c r="AH815" s="21"/>
      <c r="AI815" s="33"/>
      <c r="AJ815" s="34"/>
      <c r="AK815" s="35"/>
      <c r="AL815" s="24"/>
    </row>
    <row r="816" spans="1:38" s="16" customFormat="1" x14ac:dyDescent="0.25">
      <c r="A816" s="17">
        <v>808</v>
      </c>
      <c r="B816" s="17" t="s">
        <v>38</v>
      </c>
      <c r="C816" s="17" t="s">
        <v>39</v>
      </c>
      <c r="D816" s="18" t="s">
        <v>2697</v>
      </c>
      <c r="E816" s="19">
        <v>42723</v>
      </c>
      <c r="F816" s="19" t="s">
        <v>2625</v>
      </c>
      <c r="G816" s="20">
        <v>9103750679</v>
      </c>
      <c r="H816" s="19">
        <v>42732</v>
      </c>
      <c r="I816" s="19" t="s">
        <v>59</v>
      </c>
      <c r="J816" s="21" t="s">
        <v>44</v>
      </c>
      <c r="K816" s="21" t="s">
        <v>45</v>
      </c>
      <c r="L816" s="22" t="s">
        <v>1944</v>
      </c>
      <c r="M816" s="22" t="s">
        <v>2698</v>
      </c>
      <c r="N816" s="22" t="s">
        <v>2618</v>
      </c>
      <c r="O816" s="23" t="s">
        <v>2218</v>
      </c>
      <c r="P816" s="24" t="s">
        <v>451</v>
      </c>
      <c r="Q816" s="25" t="s">
        <v>2661</v>
      </c>
      <c r="R816" s="27">
        <v>149.83000000000001</v>
      </c>
      <c r="S816" s="23" t="s">
        <v>51</v>
      </c>
      <c r="T816" s="23" t="s">
        <v>179</v>
      </c>
      <c r="U816" s="17">
        <v>149632</v>
      </c>
      <c r="V816" s="28">
        <f t="shared" si="71"/>
        <v>22419362.560000002</v>
      </c>
      <c r="W816" s="17">
        <v>0</v>
      </c>
      <c r="X816" s="106">
        <v>201000</v>
      </c>
      <c r="Y816" s="17">
        <v>0</v>
      </c>
      <c r="Z816" s="28">
        <v>216804.01</v>
      </c>
      <c r="AA816" s="17" t="s">
        <v>53</v>
      </c>
      <c r="AB816" s="44"/>
      <c r="AC816" s="117">
        <v>67.7</v>
      </c>
      <c r="AD816" s="17"/>
      <c r="AE816" s="17">
        <v>2916209</v>
      </c>
      <c r="AF816" s="21">
        <v>42723</v>
      </c>
      <c r="AG816" s="17" t="s">
        <v>2882</v>
      </c>
      <c r="AH816" s="21">
        <f>VLOOKUP(AE816,'[2]updated master EPCG'!$AD$3032:$AO$3978,10,0)</f>
        <v>42766</v>
      </c>
      <c r="AI816" s="21" t="str">
        <f>VLOOKUP(AE816,'[2]updated master EPCG'!$AD$3032:$AO$3978,8,0)</f>
        <v>00031617C1352</v>
      </c>
      <c r="AJ816" s="29">
        <f>VLOOKUP(AE816,'[2]updated master EPCG'!$AD$3032:$AO$3978,12,0)</f>
        <v>22393544.719999999</v>
      </c>
      <c r="AK816" s="21">
        <f>VLOOKUP(AE816,'[2]updated master EPCG'!$AD$3032:$AO$3978,7,0)</f>
        <v>42765</v>
      </c>
      <c r="AL816" s="24"/>
    </row>
    <row r="817" spans="1:38" s="16" customFormat="1" ht="25.5" x14ac:dyDescent="0.25">
      <c r="A817" s="17">
        <v>809</v>
      </c>
      <c r="B817" s="17" t="s">
        <v>38</v>
      </c>
      <c r="C817" s="17" t="s">
        <v>39</v>
      </c>
      <c r="D817" s="18" t="s">
        <v>2699</v>
      </c>
      <c r="E817" s="19">
        <v>42724</v>
      </c>
      <c r="F817" s="19" t="s">
        <v>2625</v>
      </c>
      <c r="G817" s="20">
        <v>9103750694</v>
      </c>
      <c r="H817" s="19">
        <v>42730</v>
      </c>
      <c r="I817" s="19" t="s">
        <v>59</v>
      </c>
      <c r="J817" s="21" t="s">
        <v>44</v>
      </c>
      <c r="K817" s="21" t="s">
        <v>45</v>
      </c>
      <c r="L817" s="22" t="s">
        <v>2646</v>
      </c>
      <c r="M817" s="22" t="s">
        <v>2698</v>
      </c>
      <c r="N817" s="22" t="s">
        <v>2618</v>
      </c>
      <c r="O817" s="23" t="s">
        <v>2218</v>
      </c>
      <c r="P817" s="103" t="s">
        <v>483</v>
      </c>
      <c r="Q817" s="25" t="s">
        <v>2459</v>
      </c>
      <c r="R817" s="27">
        <v>32</v>
      </c>
      <c r="S817" s="23" t="s">
        <v>51</v>
      </c>
      <c r="T817" s="23" t="s">
        <v>179</v>
      </c>
      <c r="U817" s="17">
        <v>93475</v>
      </c>
      <c r="V817" s="28">
        <f t="shared" si="71"/>
        <v>2991200</v>
      </c>
      <c r="W817" s="17">
        <v>0</v>
      </c>
      <c r="X817" s="106">
        <v>9380</v>
      </c>
      <c r="Y817" s="17">
        <v>0</v>
      </c>
      <c r="Z817" s="28">
        <v>63868.800000000003</v>
      </c>
      <c r="AA817" s="17" t="s">
        <v>53</v>
      </c>
      <c r="AB817" s="44"/>
      <c r="AC817" s="117">
        <v>67.7</v>
      </c>
      <c r="AD817" s="17"/>
      <c r="AE817" s="17">
        <v>2937191</v>
      </c>
      <c r="AF817" s="21">
        <v>42724</v>
      </c>
      <c r="AG817" s="17" t="s">
        <v>2881</v>
      </c>
      <c r="AH817" s="21">
        <f>VLOOKUP(AE817,'[2]updated master EPCG'!$AD$3032:$AO$3978,10,0)</f>
        <v>42758</v>
      </c>
      <c r="AI817" s="21" t="str">
        <f>VLOOKUP(AE817,'[2]updated master EPCG'!$AD$3032:$AO$3978,8,0)</f>
        <v>00031617C1354</v>
      </c>
      <c r="AJ817" s="29">
        <f>VLOOKUP(AE817,'[2]updated master EPCG'!$AD$3032:$AO$3978,12,0)</f>
        <v>2991200</v>
      </c>
      <c r="AK817" s="21">
        <f>VLOOKUP(AE817,'[2]updated master EPCG'!$AD$3032:$AO$3978,7,0)</f>
        <v>42756</v>
      </c>
      <c r="AL817" s="24"/>
    </row>
    <row r="818" spans="1:38" s="16" customFormat="1" x14ac:dyDescent="0.25">
      <c r="A818" s="17">
        <v>810</v>
      </c>
      <c r="B818" s="17" t="s">
        <v>38</v>
      </c>
      <c r="C818" s="17" t="s">
        <v>39</v>
      </c>
      <c r="D818" s="18" t="s">
        <v>2700</v>
      </c>
      <c r="E818" s="19" t="s">
        <v>2701</v>
      </c>
      <c r="F818" s="19" t="s">
        <v>2625</v>
      </c>
      <c r="G818" s="20"/>
      <c r="H818" s="19"/>
      <c r="I818" s="19" t="s">
        <v>59</v>
      </c>
      <c r="J818" s="21" t="s">
        <v>44</v>
      </c>
      <c r="K818" s="21" t="s">
        <v>45</v>
      </c>
      <c r="L818" s="22"/>
      <c r="M818" s="22"/>
      <c r="N818" s="22"/>
      <c r="O818" s="23"/>
      <c r="P818" s="24"/>
      <c r="Q818" s="25"/>
      <c r="R818" s="27"/>
      <c r="S818" s="23" t="s">
        <v>51</v>
      </c>
      <c r="T818" s="23" t="s">
        <v>52</v>
      </c>
      <c r="U818" s="17"/>
      <c r="V818" s="28">
        <f t="shared" si="71"/>
        <v>0</v>
      </c>
      <c r="W818" s="17"/>
      <c r="X818" s="17"/>
      <c r="Y818" s="17"/>
      <c r="Z818" s="28"/>
      <c r="AA818" s="17" t="s">
        <v>53</v>
      </c>
      <c r="AB818" s="44"/>
      <c r="AC818" s="117">
        <v>67.7</v>
      </c>
      <c r="AD818" s="17"/>
      <c r="AE818" s="17"/>
      <c r="AF818" s="21"/>
      <c r="AG818" s="17"/>
      <c r="AH818" s="21"/>
      <c r="AI818" s="33"/>
      <c r="AJ818" s="34"/>
      <c r="AK818" s="35"/>
      <c r="AL818" s="24"/>
    </row>
    <row r="819" spans="1:38" s="16" customFormat="1" ht="25.5" x14ac:dyDescent="0.25">
      <c r="A819" s="17">
        <v>811</v>
      </c>
      <c r="B819" s="17" t="s">
        <v>38</v>
      </c>
      <c r="C819" s="17" t="s">
        <v>39</v>
      </c>
      <c r="D819" s="18" t="s">
        <v>2702</v>
      </c>
      <c r="E819" s="19">
        <v>42724</v>
      </c>
      <c r="F819" s="19" t="s">
        <v>2625</v>
      </c>
      <c r="G819" s="20">
        <v>9103750681</v>
      </c>
      <c r="H819" s="19">
        <v>42728</v>
      </c>
      <c r="I819" s="19" t="s">
        <v>59</v>
      </c>
      <c r="J819" s="21" t="s">
        <v>44</v>
      </c>
      <c r="K819" s="21" t="s">
        <v>45</v>
      </c>
      <c r="L819" s="22" t="s">
        <v>482</v>
      </c>
      <c r="M819" s="22" t="s">
        <v>669</v>
      </c>
      <c r="N819" s="22" t="s">
        <v>95</v>
      </c>
      <c r="O819" s="23"/>
      <c r="P819" s="103" t="s">
        <v>1469</v>
      </c>
      <c r="Q819" s="25" t="s">
        <v>2459</v>
      </c>
      <c r="R819" s="27">
        <v>19.739999999999998</v>
      </c>
      <c r="S819" s="23" t="s">
        <v>51</v>
      </c>
      <c r="T819" s="23" t="s">
        <v>52</v>
      </c>
      <c r="U819" s="17">
        <v>1355</v>
      </c>
      <c r="V819" s="28">
        <f t="shared" si="71"/>
        <v>26747.699999999997</v>
      </c>
      <c r="W819" s="17">
        <v>8.83</v>
      </c>
      <c r="X819" s="17">
        <v>1350</v>
      </c>
      <c r="Y819" s="17">
        <v>0</v>
      </c>
      <c r="Z819" s="28">
        <v>0</v>
      </c>
      <c r="AA819" s="17" t="s">
        <v>53</v>
      </c>
      <c r="AB819" s="44"/>
      <c r="AC819" s="117">
        <v>67.7</v>
      </c>
      <c r="AD819" s="17"/>
      <c r="AE819" s="17">
        <v>2943915</v>
      </c>
      <c r="AF819" s="21">
        <v>42724</v>
      </c>
      <c r="AG819" s="17" t="s">
        <v>2862</v>
      </c>
      <c r="AH819" s="21">
        <f>VLOOKUP(AE819,'[2]updated master EPCG'!$AD$3032:$AO$3978,10,0)</f>
        <v>42800</v>
      </c>
      <c r="AI819" s="21" t="str">
        <f>VLOOKUP(AE819,'[2]updated master EPCG'!$AD$3032:$AO$3978,8,0)</f>
        <v>116217XUC000102</v>
      </c>
      <c r="AJ819" s="29">
        <f>VLOOKUP(AE819,'[2]updated master EPCG'!$AD$3032:$AO$3978,12,0)</f>
        <v>26747.7</v>
      </c>
      <c r="AK819" s="21">
        <f>VLOOKUP(AE819,'[2]updated master EPCG'!$AD$3032:$AO$3978,7,0)</f>
        <v>42768</v>
      </c>
      <c r="AL819" s="24"/>
    </row>
    <row r="820" spans="1:38" s="16" customFormat="1" ht="25.5" x14ac:dyDescent="0.25">
      <c r="A820" s="17">
        <v>812</v>
      </c>
      <c r="B820" s="17" t="s">
        <v>38</v>
      </c>
      <c r="C820" s="17" t="s">
        <v>39</v>
      </c>
      <c r="D820" s="18" t="s">
        <v>2703</v>
      </c>
      <c r="E820" s="19">
        <v>42724</v>
      </c>
      <c r="F820" s="19" t="s">
        <v>2625</v>
      </c>
      <c r="G820" s="20">
        <v>9103750683</v>
      </c>
      <c r="H820" s="19">
        <v>42728</v>
      </c>
      <c r="I820" s="19" t="s">
        <v>59</v>
      </c>
      <c r="J820" s="21" t="s">
        <v>44</v>
      </c>
      <c r="K820" s="21" t="s">
        <v>45</v>
      </c>
      <c r="L820" s="22" t="s">
        <v>2646</v>
      </c>
      <c r="M820" s="22" t="s">
        <v>178</v>
      </c>
      <c r="N820" s="22" t="s">
        <v>2530</v>
      </c>
      <c r="O820" s="23" t="s">
        <v>49</v>
      </c>
      <c r="P820" s="103" t="s">
        <v>483</v>
      </c>
      <c r="Q820" s="25" t="s">
        <v>2459</v>
      </c>
      <c r="R820" s="27">
        <v>16</v>
      </c>
      <c r="S820" s="23" t="s">
        <v>51</v>
      </c>
      <c r="T820" s="23" t="s">
        <v>179</v>
      </c>
      <c r="U820" s="17">
        <v>93714</v>
      </c>
      <c r="V820" s="28">
        <f t="shared" si="71"/>
        <v>1499424</v>
      </c>
      <c r="W820" s="17">
        <v>0</v>
      </c>
      <c r="X820" s="106">
        <v>4690</v>
      </c>
      <c r="Y820" s="17">
        <v>0</v>
      </c>
      <c r="Z820" s="28">
        <v>0</v>
      </c>
      <c r="AA820" s="17" t="s">
        <v>53</v>
      </c>
      <c r="AB820" s="44"/>
      <c r="AC820" s="117">
        <v>67.7</v>
      </c>
      <c r="AD820" s="17"/>
      <c r="AE820" s="17">
        <v>2943912</v>
      </c>
      <c r="AF820" s="21">
        <v>42724</v>
      </c>
      <c r="AG820" s="17" t="s">
        <v>2878</v>
      </c>
      <c r="AH820" s="21">
        <f>VLOOKUP(AE820,'[2]updated master EPCG'!$AD$3032:$AO$3978,10,0)</f>
        <v>42758</v>
      </c>
      <c r="AI820" s="21" t="str">
        <f>VLOOKUP(AE820,'[2]updated master EPCG'!$AD$3032:$AO$3978,8,0)</f>
        <v>00031617C1353</v>
      </c>
      <c r="AJ820" s="29">
        <f>VLOOKUP(AE820,'[2]updated master EPCG'!$AD$3032:$AO$3978,12,0)</f>
        <v>1494925.73</v>
      </c>
      <c r="AK820" s="21">
        <f>VLOOKUP(AE820,'[2]updated master EPCG'!$AD$3032:$AO$3978,7,0)</f>
        <v>42756</v>
      </c>
      <c r="AL820" s="24"/>
    </row>
    <row r="821" spans="1:38" s="16" customFormat="1" x14ac:dyDescent="0.25">
      <c r="A821" s="17">
        <v>813</v>
      </c>
      <c r="B821" s="17" t="s">
        <v>38</v>
      </c>
      <c r="C821" s="17" t="s">
        <v>39</v>
      </c>
      <c r="D821" s="18" t="s">
        <v>2704</v>
      </c>
      <c r="E821" s="19">
        <v>42725</v>
      </c>
      <c r="F821" s="19" t="s">
        <v>2625</v>
      </c>
      <c r="G821" s="20">
        <v>9103750682</v>
      </c>
      <c r="H821" s="19">
        <v>42730</v>
      </c>
      <c r="I821" s="19" t="s">
        <v>59</v>
      </c>
      <c r="J821" s="21" t="s">
        <v>44</v>
      </c>
      <c r="K821" s="21" t="s">
        <v>45</v>
      </c>
      <c r="L821" s="22" t="s">
        <v>2135</v>
      </c>
      <c r="M821" s="22" t="s">
        <v>2319</v>
      </c>
      <c r="N821" s="22" t="s">
        <v>2320</v>
      </c>
      <c r="O821" s="23" t="s">
        <v>63</v>
      </c>
      <c r="P821" s="24" t="s">
        <v>2705</v>
      </c>
      <c r="Q821" s="25" t="s">
        <v>2673</v>
      </c>
      <c r="R821" s="27">
        <v>59.38</v>
      </c>
      <c r="S821" s="23" t="s">
        <v>51</v>
      </c>
      <c r="T821" s="23" t="s">
        <v>52</v>
      </c>
      <c r="U821" s="17">
        <v>3816</v>
      </c>
      <c r="V821" s="28">
        <f t="shared" si="71"/>
        <v>226594.08000000002</v>
      </c>
      <c r="W821" s="17">
        <v>74.78</v>
      </c>
      <c r="X821" s="106">
        <v>2550</v>
      </c>
      <c r="Y821" s="17">
        <v>0</v>
      </c>
      <c r="Z821" s="28">
        <v>0</v>
      </c>
      <c r="AA821" s="17" t="s">
        <v>53</v>
      </c>
      <c r="AB821" s="30">
        <f>V821-W821-X821-Y821</f>
        <v>223969.30000000002</v>
      </c>
      <c r="AC821" s="117">
        <v>67.7</v>
      </c>
      <c r="AD821" s="17"/>
      <c r="AE821" s="17">
        <v>2957642</v>
      </c>
      <c r="AF821" s="21">
        <v>42724</v>
      </c>
      <c r="AG821" s="17"/>
      <c r="AH821" s="21"/>
      <c r="AI821" s="33"/>
      <c r="AJ821" s="34"/>
      <c r="AK821" s="35"/>
      <c r="AL821" s="24"/>
    </row>
    <row r="822" spans="1:38" s="16" customFormat="1" ht="15" customHeight="1" x14ac:dyDescent="0.25">
      <c r="A822" s="17">
        <v>814</v>
      </c>
      <c r="B822" s="17" t="s">
        <v>38</v>
      </c>
      <c r="C822" s="17" t="s">
        <v>39</v>
      </c>
      <c r="D822" s="18" t="s">
        <v>2706</v>
      </c>
      <c r="E822" s="19">
        <v>42725</v>
      </c>
      <c r="F822" s="19" t="s">
        <v>2625</v>
      </c>
      <c r="G822" s="20">
        <v>9103750684</v>
      </c>
      <c r="H822" s="19">
        <v>42727</v>
      </c>
      <c r="I822" s="19" t="s">
        <v>59</v>
      </c>
      <c r="J822" s="21" t="s">
        <v>44</v>
      </c>
      <c r="K822" s="21" t="s">
        <v>45</v>
      </c>
      <c r="L822" s="22" t="s">
        <v>2646</v>
      </c>
      <c r="M822" s="22" t="s">
        <v>178</v>
      </c>
      <c r="N822" s="22" t="s">
        <v>2618</v>
      </c>
      <c r="O822" s="23" t="s">
        <v>49</v>
      </c>
      <c r="P822" s="24" t="s">
        <v>2707</v>
      </c>
      <c r="Q822" s="25" t="s">
        <v>2459</v>
      </c>
      <c r="R822" s="27">
        <v>32</v>
      </c>
      <c r="S822" s="23" t="s">
        <v>51</v>
      </c>
      <c r="T822" s="23" t="s">
        <v>179</v>
      </c>
      <c r="U822" s="17">
        <v>93714</v>
      </c>
      <c r="V822" s="28">
        <f t="shared" si="71"/>
        <v>2998848</v>
      </c>
      <c r="W822" s="17">
        <v>0</v>
      </c>
      <c r="X822" s="106">
        <v>9380</v>
      </c>
      <c r="Y822" s="17">
        <v>0</v>
      </c>
      <c r="Z822" s="28">
        <v>96064</v>
      </c>
      <c r="AA822" s="17" t="s">
        <v>53</v>
      </c>
      <c r="AB822" s="44"/>
      <c r="AC822" s="117">
        <v>67.7</v>
      </c>
      <c r="AD822" s="17"/>
      <c r="AE822" s="17">
        <v>2958110</v>
      </c>
      <c r="AF822" s="21">
        <v>42725</v>
      </c>
      <c r="AG822" s="17" t="s">
        <v>2879</v>
      </c>
      <c r="AH822" s="21">
        <f>VLOOKUP(AE822,'[2]updated master EPCG'!$AD$3032:$AO$3978,10,0)</f>
        <v>42758</v>
      </c>
      <c r="AI822" s="21" t="str">
        <f>VLOOKUP(AE822,'[2]updated master EPCG'!$AD$3032:$AO$3978,8,0)</f>
        <v>00031617C1353</v>
      </c>
      <c r="AJ822" s="29">
        <f>VLOOKUP(AE822,'[2]updated master EPCG'!$AD$3032:$AO$3978,12,0)</f>
        <v>2998848</v>
      </c>
      <c r="AK822" s="21">
        <f>VLOOKUP(AE822,'[2]updated master EPCG'!$AD$3032:$AO$3978,7,0)</f>
        <v>42756</v>
      </c>
      <c r="AL822" s="24"/>
    </row>
    <row r="823" spans="1:38" s="16" customFormat="1" ht="15" customHeight="1" x14ac:dyDescent="0.25">
      <c r="A823" s="17">
        <v>815</v>
      </c>
      <c r="B823" s="17" t="s">
        <v>38</v>
      </c>
      <c r="C823" s="17" t="s">
        <v>39</v>
      </c>
      <c r="D823" s="18" t="s">
        <v>2708</v>
      </c>
      <c r="E823" s="19">
        <v>42725</v>
      </c>
      <c r="F823" s="19" t="s">
        <v>2625</v>
      </c>
      <c r="G823" s="20">
        <v>9103750686</v>
      </c>
      <c r="H823" s="19">
        <v>42733</v>
      </c>
      <c r="I823" s="19" t="s">
        <v>59</v>
      </c>
      <c r="J823" s="21" t="s">
        <v>44</v>
      </c>
      <c r="K823" s="21" t="s">
        <v>45</v>
      </c>
      <c r="L823" s="22" t="s">
        <v>2375</v>
      </c>
      <c r="M823" s="22" t="s">
        <v>515</v>
      </c>
      <c r="N823" s="22" t="s">
        <v>130</v>
      </c>
      <c r="O823" s="23" t="s">
        <v>63</v>
      </c>
      <c r="P823" s="24" t="s">
        <v>2707</v>
      </c>
      <c r="Q823" s="25" t="s">
        <v>2459</v>
      </c>
      <c r="R823" s="27">
        <v>12</v>
      </c>
      <c r="S823" s="23" t="s">
        <v>51</v>
      </c>
      <c r="T823" s="23" t="s">
        <v>52</v>
      </c>
      <c r="U823" s="17">
        <v>1445</v>
      </c>
      <c r="V823" s="28">
        <f t="shared" si="71"/>
        <v>17340</v>
      </c>
      <c r="W823" s="17">
        <v>5.72</v>
      </c>
      <c r="X823" s="17">
        <v>700</v>
      </c>
      <c r="Y823" s="17">
        <v>0</v>
      </c>
      <c r="Z823" s="28">
        <v>420</v>
      </c>
      <c r="AA823" s="17" t="s">
        <v>53</v>
      </c>
      <c r="AB823" s="44"/>
      <c r="AC823" s="117">
        <v>67.7</v>
      </c>
      <c r="AD823" s="17"/>
      <c r="AE823" s="17"/>
      <c r="AF823" s="21"/>
      <c r="AG823" s="17"/>
      <c r="AH823" s="21"/>
      <c r="AI823" s="33"/>
      <c r="AJ823" s="34"/>
      <c r="AK823" s="35"/>
      <c r="AL823" s="24"/>
    </row>
    <row r="824" spans="1:38" s="16" customFormat="1" ht="15" customHeight="1" x14ac:dyDescent="0.25">
      <c r="A824" s="17">
        <v>816</v>
      </c>
      <c r="B824" s="17" t="s">
        <v>38</v>
      </c>
      <c r="C824" s="17" t="s">
        <v>39</v>
      </c>
      <c r="D824" s="18" t="s">
        <v>2709</v>
      </c>
      <c r="E824" s="19">
        <v>42725</v>
      </c>
      <c r="F824" s="19" t="s">
        <v>2625</v>
      </c>
      <c r="G824" s="20">
        <v>9103750687</v>
      </c>
      <c r="H824" s="19">
        <v>42728</v>
      </c>
      <c r="I824" s="19" t="s">
        <v>59</v>
      </c>
      <c r="J824" s="21" t="s">
        <v>44</v>
      </c>
      <c r="K824" s="21" t="s">
        <v>45</v>
      </c>
      <c r="L824" s="22" t="s">
        <v>60</v>
      </c>
      <c r="M824" s="22" t="s">
        <v>273</v>
      </c>
      <c r="N824" s="22" t="s">
        <v>62</v>
      </c>
      <c r="O824" s="23" t="s">
        <v>63</v>
      </c>
      <c r="P824" s="24" t="s">
        <v>2710</v>
      </c>
      <c r="Q824" s="25" t="s">
        <v>2661</v>
      </c>
      <c r="R824" s="27">
        <v>36</v>
      </c>
      <c r="S824" s="23" t="s">
        <v>51</v>
      </c>
      <c r="T824" s="23" t="s">
        <v>52</v>
      </c>
      <c r="U824" s="17">
        <v>1388</v>
      </c>
      <c r="V824" s="28">
        <f t="shared" si="71"/>
        <v>49968</v>
      </c>
      <c r="W824" s="17">
        <v>16.489999999999998</v>
      </c>
      <c r="X824" s="106">
        <v>3300</v>
      </c>
      <c r="Y824" s="17">
        <v>0</v>
      </c>
      <c r="Z824" s="28">
        <v>0</v>
      </c>
      <c r="AA824" s="17" t="s">
        <v>53</v>
      </c>
      <c r="AB824" s="44"/>
      <c r="AC824" s="117">
        <v>67.7</v>
      </c>
      <c r="AD824" s="17"/>
      <c r="AE824" s="17">
        <v>2969365</v>
      </c>
      <c r="AF824" s="21">
        <v>42725</v>
      </c>
      <c r="AG824" s="17"/>
      <c r="AH824" s="21"/>
      <c r="AI824" s="33"/>
      <c r="AJ824" s="34"/>
      <c r="AK824" s="35"/>
      <c r="AL824" s="24"/>
    </row>
    <row r="825" spans="1:38" s="16" customFormat="1" ht="15" customHeight="1" x14ac:dyDescent="0.25">
      <c r="A825" s="17">
        <v>817</v>
      </c>
      <c r="B825" s="17" t="s">
        <v>38</v>
      </c>
      <c r="C825" s="17" t="s">
        <v>39</v>
      </c>
      <c r="D825" s="18" t="s">
        <v>2711</v>
      </c>
      <c r="E825" s="19">
        <v>42725</v>
      </c>
      <c r="F825" s="19" t="s">
        <v>2625</v>
      </c>
      <c r="G825" s="20">
        <v>9103750688</v>
      </c>
      <c r="H825" s="19">
        <v>42729</v>
      </c>
      <c r="I825" s="19" t="s">
        <v>59</v>
      </c>
      <c r="J825" s="21" t="s">
        <v>44</v>
      </c>
      <c r="K825" s="21" t="s">
        <v>45</v>
      </c>
      <c r="L825" s="22" t="s">
        <v>2712</v>
      </c>
      <c r="M825" s="22" t="s">
        <v>2713</v>
      </c>
      <c r="N825" s="22" t="s">
        <v>2336</v>
      </c>
      <c r="O825" s="23" t="s">
        <v>63</v>
      </c>
      <c r="P825" s="103" t="s">
        <v>2714</v>
      </c>
      <c r="Q825" s="25" t="s">
        <v>2673</v>
      </c>
      <c r="R825" s="27">
        <v>19.809999999999999</v>
      </c>
      <c r="S825" s="23" t="s">
        <v>51</v>
      </c>
      <c r="T825" s="23" t="s">
        <v>52</v>
      </c>
      <c r="U825" s="17">
        <v>3850</v>
      </c>
      <c r="V825" s="28">
        <f t="shared" si="71"/>
        <v>76268.5</v>
      </c>
      <c r="W825" s="17">
        <v>25.17</v>
      </c>
      <c r="X825" s="17">
        <v>150</v>
      </c>
      <c r="Y825" s="17">
        <v>0</v>
      </c>
      <c r="Z825" s="28">
        <v>0</v>
      </c>
      <c r="AA825" s="17" t="s">
        <v>53</v>
      </c>
      <c r="AB825" s="30">
        <f>V825-W825-X825-Y825</f>
        <v>76093.33</v>
      </c>
      <c r="AC825" s="117">
        <v>67.7</v>
      </c>
      <c r="AD825" s="17"/>
      <c r="AE825" s="17">
        <v>2969351</v>
      </c>
      <c r="AF825" s="21">
        <v>42725</v>
      </c>
      <c r="AG825" s="17"/>
      <c r="AH825" s="21"/>
      <c r="AI825" s="33"/>
      <c r="AJ825" s="34"/>
      <c r="AK825" s="35"/>
      <c r="AL825" s="24"/>
    </row>
    <row r="826" spans="1:38" s="16" customFormat="1" ht="15" customHeight="1" x14ac:dyDescent="0.25">
      <c r="A826" s="17">
        <v>818</v>
      </c>
      <c r="B826" s="17" t="s">
        <v>38</v>
      </c>
      <c r="C826" s="17" t="s">
        <v>39</v>
      </c>
      <c r="D826" s="18" t="s">
        <v>2715</v>
      </c>
      <c r="E826" s="19">
        <v>42725</v>
      </c>
      <c r="F826" s="19" t="s">
        <v>2625</v>
      </c>
      <c r="G826" s="20">
        <v>9103750690</v>
      </c>
      <c r="H826" s="19">
        <v>42730</v>
      </c>
      <c r="I826" s="19" t="s">
        <v>59</v>
      </c>
      <c r="J826" s="21" t="s">
        <v>44</v>
      </c>
      <c r="K826" s="21" t="s">
        <v>45</v>
      </c>
      <c r="L826" s="22" t="s">
        <v>2716</v>
      </c>
      <c r="M826" s="22" t="s">
        <v>2717</v>
      </c>
      <c r="N826" s="22" t="s">
        <v>1885</v>
      </c>
      <c r="O826" s="23" t="s">
        <v>49</v>
      </c>
      <c r="P826" s="103" t="s">
        <v>2672</v>
      </c>
      <c r="Q826" s="25" t="s">
        <v>2673</v>
      </c>
      <c r="R826" s="27">
        <v>19.86</v>
      </c>
      <c r="S826" s="23" t="s">
        <v>51</v>
      </c>
      <c r="T826" s="23" t="s">
        <v>52</v>
      </c>
      <c r="U826" s="17">
        <v>3950</v>
      </c>
      <c r="V826" s="28">
        <f t="shared" si="71"/>
        <v>78447</v>
      </c>
      <c r="W826" s="17">
        <v>0</v>
      </c>
      <c r="X826" s="17">
        <v>2450</v>
      </c>
      <c r="Y826" s="17">
        <v>0</v>
      </c>
      <c r="Z826" s="28">
        <v>0</v>
      </c>
      <c r="AA826" s="17" t="s">
        <v>53</v>
      </c>
      <c r="AB826" s="30">
        <f>V826-W826-X826-Y826</f>
        <v>75997</v>
      </c>
      <c r="AC826" s="117">
        <v>67.7</v>
      </c>
      <c r="AD826" s="17"/>
      <c r="AE826" s="17">
        <v>2969357</v>
      </c>
      <c r="AF826" s="21">
        <v>42725</v>
      </c>
      <c r="AG826" s="17"/>
      <c r="AH826" s="21"/>
      <c r="AI826" s="33"/>
      <c r="AJ826" s="34"/>
      <c r="AK826" s="35"/>
      <c r="AL826" s="24"/>
    </row>
    <row r="827" spans="1:38" s="16" customFormat="1" ht="15" customHeight="1" x14ac:dyDescent="0.25">
      <c r="A827" s="17">
        <v>819</v>
      </c>
      <c r="B827" s="17" t="s">
        <v>38</v>
      </c>
      <c r="C827" s="17" t="s">
        <v>39</v>
      </c>
      <c r="D827" s="18" t="s">
        <v>2718</v>
      </c>
      <c r="E827" s="19">
        <v>42725</v>
      </c>
      <c r="F827" s="19" t="s">
        <v>2625</v>
      </c>
      <c r="G827" s="20">
        <v>9103750690</v>
      </c>
      <c r="H827" s="19">
        <v>42730</v>
      </c>
      <c r="I827" s="19" t="s">
        <v>59</v>
      </c>
      <c r="J827" s="21" t="s">
        <v>44</v>
      </c>
      <c r="K827" s="21" t="s">
        <v>45</v>
      </c>
      <c r="L827" s="22" t="s">
        <v>2716</v>
      </c>
      <c r="M827" s="22" t="s">
        <v>2717</v>
      </c>
      <c r="N827" s="22" t="s">
        <v>1885</v>
      </c>
      <c r="O827" s="23" t="s">
        <v>49</v>
      </c>
      <c r="P827" s="103" t="s">
        <v>2672</v>
      </c>
      <c r="Q827" s="25" t="s">
        <v>2673</v>
      </c>
      <c r="R827" s="27">
        <v>19.809999999999999</v>
      </c>
      <c r="S827" s="23" t="s">
        <v>51</v>
      </c>
      <c r="T827" s="23" t="s">
        <v>52</v>
      </c>
      <c r="U827" s="17">
        <v>3950</v>
      </c>
      <c r="V827" s="28">
        <f t="shared" si="71"/>
        <v>78249.5</v>
      </c>
      <c r="W827" s="17">
        <v>0</v>
      </c>
      <c r="X827" s="17">
        <v>2450</v>
      </c>
      <c r="Y827" s="17">
        <v>0</v>
      </c>
      <c r="Z827" s="28">
        <v>0</v>
      </c>
      <c r="AA827" s="17" t="s">
        <v>53</v>
      </c>
      <c r="AB827" s="30">
        <f>V827-W827-X827-Y827</f>
        <v>75799.5</v>
      </c>
      <c r="AC827" s="117">
        <v>67.7</v>
      </c>
      <c r="AD827" s="17"/>
      <c r="AE827" s="17">
        <v>2969198</v>
      </c>
      <c r="AF827" s="21">
        <v>42715</v>
      </c>
      <c r="AG827" s="17"/>
      <c r="AH827" s="21"/>
      <c r="AI827" s="33"/>
      <c r="AJ827" s="34"/>
      <c r="AK827" s="35"/>
      <c r="AL827" s="24"/>
    </row>
    <row r="828" spans="1:38" s="16" customFormat="1" ht="15" customHeight="1" x14ac:dyDescent="0.25">
      <c r="A828" s="17">
        <v>820</v>
      </c>
      <c r="B828" s="17" t="s">
        <v>38</v>
      </c>
      <c r="C828" s="17" t="s">
        <v>39</v>
      </c>
      <c r="D828" s="18" t="s">
        <v>2719</v>
      </c>
      <c r="E828" s="19">
        <v>42725</v>
      </c>
      <c r="F828" s="19" t="s">
        <v>2625</v>
      </c>
      <c r="G828" s="20">
        <v>9103750689</v>
      </c>
      <c r="H828" s="19">
        <v>42729</v>
      </c>
      <c r="I828" s="19" t="s">
        <v>59</v>
      </c>
      <c r="J828" s="21" t="s">
        <v>44</v>
      </c>
      <c r="K828" s="21" t="s">
        <v>45</v>
      </c>
      <c r="L828" s="22" t="s">
        <v>1418</v>
      </c>
      <c r="M828" s="22" t="s">
        <v>102</v>
      </c>
      <c r="N828" s="22" t="s">
        <v>2336</v>
      </c>
      <c r="O828" s="23" t="s">
        <v>71</v>
      </c>
      <c r="P828" s="24" t="s">
        <v>2720</v>
      </c>
      <c r="Q828" s="25" t="s">
        <v>2721</v>
      </c>
      <c r="R828" s="27">
        <v>30</v>
      </c>
      <c r="S828" s="23" t="s">
        <v>51</v>
      </c>
      <c r="T828" s="23" t="s">
        <v>52</v>
      </c>
      <c r="U828" s="17">
        <v>955</v>
      </c>
      <c r="V828" s="28">
        <f t="shared" si="71"/>
        <v>28650</v>
      </c>
      <c r="W828" s="17">
        <v>0</v>
      </c>
      <c r="X828" s="17">
        <v>0</v>
      </c>
      <c r="Y828" s="17">
        <v>0</v>
      </c>
      <c r="Z828" s="28">
        <v>0</v>
      </c>
      <c r="AA828" s="17" t="s">
        <v>53</v>
      </c>
      <c r="AB828" s="44"/>
      <c r="AC828" s="117">
        <v>67.7</v>
      </c>
      <c r="AD828" s="17"/>
      <c r="AE828" s="17">
        <v>2969166</v>
      </c>
      <c r="AF828" s="21">
        <v>42725</v>
      </c>
      <c r="AG828" s="17"/>
      <c r="AH828" s="21"/>
      <c r="AI828" s="33"/>
      <c r="AJ828" s="34"/>
      <c r="AK828" s="35"/>
      <c r="AL828" s="24"/>
    </row>
    <row r="829" spans="1:38" s="16" customFormat="1" ht="15" customHeight="1" x14ac:dyDescent="0.25">
      <c r="A829" s="17">
        <v>821</v>
      </c>
      <c r="B829" s="17" t="s">
        <v>38</v>
      </c>
      <c r="C829" s="17" t="s">
        <v>39</v>
      </c>
      <c r="D829" s="18" t="s">
        <v>2722</v>
      </c>
      <c r="E829" s="19">
        <v>42725</v>
      </c>
      <c r="F829" s="19" t="s">
        <v>2625</v>
      </c>
      <c r="G829" s="20">
        <v>9103750691</v>
      </c>
      <c r="H829" s="19">
        <v>42729</v>
      </c>
      <c r="I829" s="19" t="s">
        <v>59</v>
      </c>
      <c r="J829" s="21" t="s">
        <v>44</v>
      </c>
      <c r="K829" s="21" t="s">
        <v>45</v>
      </c>
      <c r="L829" s="22" t="s">
        <v>1549</v>
      </c>
      <c r="M829" s="22" t="s">
        <v>2717</v>
      </c>
      <c r="N829" s="22" t="s">
        <v>2723</v>
      </c>
      <c r="O829" s="23" t="s">
        <v>49</v>
      </c>
      <c r="P829" s="24" t="s">
        <v>2707</v>
      </c>
      <c r="Q829" s="25" t="s">
        <v>2459</v>
      </c>
      <c r="R829" s="27">
        <v>26</v>
      </c>
      <c r="S829" s="23" t="s">
        <v>51</v>
      </c>
      <c r="T829" s="23" t="s">
        <v>52</v>
      </c>
      <c r="U829" s="17">
        <v>1290</v>
      </c>
      <c r="V829" s="28">
        <f t="shared" si="71"/>
        <v>33540</v>
      </c>
      <c r="W829" s="17">
        <v>0</v>
      </c>
      <c r="X829" s="17">
        <v>1200</v>
      </c>
      <c r="Y829" s="17">
        <v>0</v>
      </c>
      <c r="Z829" s="28">
        <v>0</v>
      </c>
      <c r="AA829" s="17" t="s">
        <v>53</v>
      </c>
      <c r="AB829" s="44"/>
      <c r="AC829" s="117">
        <v>67.7</v>
      </c>
      <c r="AD829" s="17"/>
      <c r="AE829" s="17">
        <v>2969091</v>
      </c>
      <c r="AF829" s="21">
        <v>42725</v>
      </c>
      <c r="AG829" s="17"/>
      <c r="AH829" s="21"/>
      <c r="AI829" s="33"/>
      <c r="AJ829" s="34"/>
      <c r="AK829" s="35"/>
      <c r="AL829" s="24"/>
    </row>
    <row r="830" spans="1:38" s="16" customFormat="1" ht="15" customHeight="1" x14ac:dyDescent="0.25">
      <c r="A830" s="17">
        <v>822</v>
      </c>
      <c r="B830" s="17" t="s">
        <v>38</v>
      </c>
      <c r="C830" s="17" t="s">
        <v>39</v>
      </c>
      <c r="D830" s="18" t="s">
        <v>2724</v>
      </c>
      <c r="E830" s="19">
        <v>42725</v>
      </c>
      <c r="F830" s="19" t="s">
        <v>2625</v>
      </c>
      <c r="G830" s="20">
        <v>9103750695</v>
      </c>
      <c r="H830" s="19">
        <v>42730</v>
      </c>
      <c r="I830" s="19" t="s">
        <v>59</v>
      </c>
      <c r="J830" s="21" t="s">
        <v>44</v>
      </c>
      <c r="K830" s="21" t="s">
        <v>45</v>
      </c>
      <c r="L830" s="22" t="s">
        <v>2646</v>
      </c>
      <c r="M830" s="22" t="s">
        <v>178</v>
      </c>
      <c r="N830" s="22" t="s">
        <v>2618</v>
      </c>
      <c r="O830" s="23" t="s">
        <v>49</v>
      </c>
      <c r="P830" s="24" t="s">
        <v>2707</v>
      </c>
      <c r="Q830" s="25" t="s">
        <v>2459</v>
      </c>
      <c r="R830" s="27">
        <v>16</v>
      </c>
      <c r="S830" s="23" t="s">
        <v>51</v>
      </c>
      <c r="T830" s="23" t="s">
        <v>179</v>
      </c>
      <c r="U830" s="17">
        <v>93475</v>
      </c>
      <c r="V830" s="28">
        <f t="shared" si="71"/>
        <v>1495600</v>
      </c>
      <c r="W830" s="17">
        <v>0</v>
      </c>
      <c r="X830" s="106">
        <v>4690</v>
      </c>
      <c r="Y830" s="17">
        <v>0</v>
      </c>
      <c r="Z830" s="28">
        <v>31934.400000000001</v>
      </c>
      <c r="AA830" s="17" t="s">
        <v>53</v>
      </c>
      <c r="AB830" s="44"/>
      <c r="AC830" s="117">
        <v>67.7</v>
      </c>
      <c r="AD830" s="17"/>
      <c r="AE830" s="17">
        <v>2969084</v>
      </c>
      <c r="AF830" s="21">
        <v>42725</v>
      </c>
      <c r="AG830" s="17" t="s">
        <v>2880</v>
      </c>
      <c r="AH830" s="21">
        <f>VLOOKUP(AE830,'[2]updated master EPCG'!$AD$3032:$AO$3978,10,0)</f>
        <v>42758</v>
      </c>
      <c r="AI830" s="21" t="str">
        <f>VLOOKUP(AE830,'[2]updated master EPCG'!$AD$3032:$AO$3978,8,0)</f>
        <v>00031617C1354</v>
      </c>
      <c r="AJ830" s="29">
        <f>VLOOKUP(AE830,'[2]updated master EPCG'!$AD$3032:$AO$3978,12,0)</f>
        <v>1491113.2</v>
      </c>
      <c r="AK830" s="21">
        <f>VLOOKUP(AE830,'[2]updated master EPCG'!$AD$3032:$AO$3978,7,0)</f>
        <v>42756</v>
      </c>
      <c r="AL830" s="24"/>
    </row>
    <row r="831" spans="1:38" s="16" customFormat="1" ht="15" customHeight="1" x14ac:dyDescent="0.25">
      <c r="A831" s="17">
        <v>823</v>
      </c>
      <c r="B831" s="17" t="s">
        <v>38</v>
      </c>
      <c r="C831" s="17" t="s">
        <v>39</v>
      </c>
      <c r="D831" s="18" t="s">
        <v>2725</v>
      </c>
      <c r="E831" s="19">
        <v>42725</v>
      </c>
      <c r="F831" s="19" t="s">
        <v>2625</v>
      </c>
      <c r="G831" s="20">
        <v>9103750693</v>
      </c>
      <c r="H831" s="19">
        <v>42730</v>
      </c>
      <c r="I831" s="19" t="s">
        <v>59</v>
      </c>
      <c r="J831" s="21" t="s">
        <v>44</v>
      </c>
      <c r="K831" s="21" t="s">
        <v>45</v>
      </c>
      <c r="L831" s="22" t="s">
        <v>2716</v>
      </c>
      <c r="M831" s="22" t="s">
        <v>2717</v>
      </c>
      <c r="N831" s="22" t="s">
        <v>1885</v>
      </c>
      <c r="O831" s="23" t="s">
        <v>49</v>
      </c>
      <c r="P831" s="103" t="s">
        <v>2672</v>
      </c>
      <c r="Q831" s="25" t="s">
        <v>2673</v>
      </c>
      <c r="R831" s="27">
        <v>19.96</v>
      </c>
      <c r="S831" s="23" t="s">
        <v>51</v>
      </c>
      <c r="T831" s="23" t="s">
        <v>52</v>
      </c>
      <c r="U831" s="17">
        <v>3950</v>
      </c>
      <c r="V831" s="28">
        <f t="shared" si="71"/>
        <v>78842</v>
      </c>
      <c r="W831" s="17">
        <v>0</v>
      </c>
      <c r="X831" s="17">
        <v>2450</v>
      </c>
      <c r="Y831" s="17">
        <v>0</v>
      </c>
      <c r="Z831" s="28">
        <v>0</v>
      </c>
      <c r="AA831" s="17" t="s">
        <v>53</v>
      </c>
      <c r="AB831" s="30">
        <f>V831-W831-X831-Y831</f>
        <v>76392</v>
      </c>
      <c r="AC831" s="117">
        <v>67.7</v>
      </c>
      <c r="AD831" s="17"/>
      <c r="AE831" s="17">
        <v>2969076</v>
      </c>
      <c r="AF831" s="21">
        <v>42725</v>
      </c>
      <c r="AG831" s="17"/>
      <c r="AH831" s="21"/>
      <c r="AI831" s="33"/>
      <c r="AJ831" s="34"/>
      <c r="AK831" s="35"/>
      <c r="AL831" s="24"/>
    </row>
    <row r="832" spans="1:38" s="16" customFormat="1" ht="15" customHeight="1" x14ac:dyDescent="0.25">
      <c r="A832" s="17">
        <v>824</v>
      </c>
      <c r="B832" s="17" t="s">
        <v>38</v>
      </c>
      <c r="C832" s="17" t="s">
        <v>39</v>
      </c>
      <c r="D832" s="18" t="s">
        <v>2726</v>
      </c>
      <c r="E832" s="19">
        <v>42725</v>
      </c>
      <c r="F832" s="19" t="s">
        <v>2625</v>
      </c>
      <c r="G832" s="20">
        <v>9103750692</v>
      </c>
      <c r="H832" s="19">
        <v>42730</v>
      </c>
      <c r="I832" s="19" t="s">
        <v>59</v>
      </c>
      <c r="J832" s="21" t="s">
        <v>44</v>
      </c>
      <c r="K832" s="21" t="s">
        <v>45</v>
      </c>
      <c r="L832" s="22" t="s">
        <v>60</v>
      </c>
      <c r="M832" s="22" t="s">
        <v>2548</v>
      </c>
      <c r="N832" s="22" t="s">
        <v>62</v>
      </c>
      <c r="O832" s="23" t="s">
        <v>49</v>
      </c>
      <c r="P832" s="24" t="s">
        <v>2710</v>
      </c>
      <c r="Q832" s="25" t="s">
        <v>2661</v>
      </c>
      <c r="R832" s="27">
        <v>20</v>
      </c>
      <c r="S832" s="23" t="s">
        <v>51</v>
      </c>
      <c r="T832" s="23" t="s">
        <v>52</v>
      </c>
      <c r="U832" s="17">
        <v>1424</v>
      </c>
      <c r="V832" s="28">
        <f t="shared" si="71"/>
        <v>28480</v>
      </c>
      <c r="W832" s="17">
        <v>9.4</v>
      </c>
      <c r="X832" s="106">
        <v>1200</v>
      </c>
      <c r="Y832" s="17">
        <v>0</v>
      </c>
      <c r="Z832" s="28">
        <v>0</v>
      </c>
      <c r="AA832" s="17" t="s">
        <v>53</v>
      </c>
      <c r="AB832" s="44"/>
      <c r="AC832" s="117">
        <v>67.7</v>
      </c>
      <c r="AD832" s="17"/>
      <c r="AE832" s="17">
        <v>2969437</v>
      </c>
      <c r="AF832" s="21">
        <v>42725</v>
      </c>
      <c r="AG832" s="17"/>
      <c r="AH832" s="21"/>
      <c r="AI832" s="33"/>
      <c r="AJ832" s="34"/>
      <c r="AK832" s="35"/>
      <c r="AL832" s="24"/>
    </row>
    <row r="833" spans="1:38" s="16" customFormat="1" x14ac:dyDescent="0.25">
      <c r="A833" s="17">
        <v>825</v>
      </c>
      <c r="B833" s="17" t="s">
        <v>38</v>
      </c>
      <c r="C833" s="17" t="s">
        <v>39</v>
      </c>
      <c r="D833" s="18" t="s">
        <v>2727</v>
      </c>
      <c r="E833" s="19">
        <v>42726</v>
      </c>
      <c r="F833" s="19" t="s">
        <v>2625</v>
      </c>
      <c r="G833" s="20">
        <v>9103750696</v>
      </c>
      <c r="H833" s="19">
        <v>42732</v>
      </c>
      <c r="I833" s="19" t="s">
        <v>59</v>
      </c>
      <c r="J833" s="21" t="s">
        <v>44</v>
      </c>
      <c r="K833" s="21" t="s">
        <v>45</v>
      </c>
      <c r="L833" s="22" t="s">
        <v>60</v>
      </c>
      <c r="M833" s="22" t="s">
        <v>61</v>
      </c>
      <c r="N833" s="22" t="s">
        <v>62</v>
      </c>
      <c r="O833" s="23" t="s">
        <v>49</v>
      </c>
      <c r="P833" s="24" t="s">
        <v>2710</v>
      </c>
      <c r="Q833" s="25" t="s">
        <v>2661</v>
      </c>
      <c r="R833" s="27">
        <v>18.143999999999998</v>
      </c>
      <c r="S833" s="23" t="s">
        <v>51</v>
      </c>
      <c r="T833" s="23" t="s">
        <v>52</v>
      </c>
      <c r="U833" s="17">
        <v>1473</v>
      </c>
      <c r="V833" s="28">
        <f t="shared" si="71"/>
        <v>26726.111999999997</v>
      </c>
      <c r="W833" s="17">
        <v>8.82</v>
      </c>
      <c r="X833" s="106">
        <v>1350</v>
      </c>
      <c r="Y833" s="17">
        <v>0</v>
      </c>
      <c r="Z833" s="28">
        <v>0</v>
      </c>
      <c r="AA833" s="17" t="s">
        <v>53</v>
      </c>
      <c r="AB833" s="44"/>
      <c r="AC833" s="117">
        <v>67.7</v>
      </c>
      <c r="AD833" s="17"/>
      <c r="AE833" s="17">
        <v>2981156</v>
      </c>
      <c r="AF833" s="21">
        <v>42726</v>
      </c>
      <c r="AG833" s="17"/>
      <c r="AH833" s="21"/>
      <c r="AI833" s="33"/>
      <c r="AJ833" s="34"/>
      <c r="AK833" s="35"/>
      <c r="AL833" s="24"/>
    </row>
    <row r="834" spans="1:38" s="16" customFormat="1" ht="25.5" x14ac:dyDescent="0.25">
      <c r="A834" s="17">
        <v>826</v>
      </c>
      <c r="B834" s="17" t="s">
        <v>38</v>
      </c>
      <c r="C834" s="17" t="s">
        <v>39</v>
      </c>
      <c r="D834" s="18" t="s">
        <v>2728</v>
      </c>
      <c r="E834" s="19">
        <v>42726</v>
      </c>
      <c r="F834" s="19" t="s">
        <v>2625</v>
      </c>
      <c r="G834" s="20">
        <v>9103750697</v>
      </c>
      <c r="H834" s="19">
        <v>42731</v>
      </c>
      <c r="I834" s="19" t="s">
        <v>59</v>
      </c>
      <c r="J834" s="21" t="s">
        <v>44</v>
      </c>
      <c r="K834" s="21" t="s">
        <v>45</v>
      </c>
      <c r="L834" s="22" t="s">
        <v>2729</v>
      </c>
      <c r="M834" s="22" t="s">
        <v>61</v>
      </c>
      <c r="N834" s="22" t="s">
        <v>62</v>
      </c>
      <c r="O834" s="23" t="s">
        <v>63</v>
      </c>
      <c r="P834" s="103" t="s">
        <v>2730</v>
      </c>
      <c r="Q834" s="25" t="s">
        <v>2459</v>
      </c>
      <c r="R834" s="27">
        <v>18.143999999999998</v>
      </c>
      <c r="S834" s="23" t="s">
        <v>51</v>
      </c>
      <c r="T834" s="23" t="s">
        <v>52</v>
      </c>
      <c r="U834" s="17">
        <v>1427</v>
      </c>
      <c r="V834" s="28">
        <f t="shared" si="71"/>
        <v>25891.487999999998</v>
      </c>
      <c r="W834" s="17">
        <v>8.5399999999999991</v>
      </c>
      <c r="X834" s="106">
        <v>1350</v>
      </c>
      <c r="Y834" s="17">
        <v>0</v>
      </c>
      <c r="Z834" s="28">
        <v>0</v>
      </c>
      <c r="AA834" s="17" t="s">
        <v>53</v>
      </c>
      <c r="AB834" s="44"/>
      <c r="AC834" s="117">
        <v>67.7</v>
      </c>
      <c r="AD834" s="17"/>
      <c r="AE834" s="17">
        <v>2987703</v>
      </c>
      <c r="AF834" s="21">
        <v>42726</v>
      </c>
      <c r="AG834" s="17"/>
      <c r="AH834" s="21"/>
      <c r="AI834" s="33"/>
      <c r="AJ834" s="34"/>
      <c r="AK834" s="35"/>
      <c r="AL834" s="24"/>
    </row>
    <row r="835" spans="1:38" s="16" customFormat="1" x14ac:dyDescent="0.25">
      <c r="A835" s="17">
        <v>827</v>
      </c>
      <c r="B835" s="17" t="s">
        <v>38</v>
      </c>
      <c r="C835" s="17" t="s">
        <v>39</v>
      </c>
      <c r="D835" s="18" t="s">
        <v>2731</v>
      </c>
      <c r="E835" s="19">
        <v>42726</v>
      </c>
      <c r="F835" s="19" t="s">
        <v>2625</v>
      </c>
      <c r="G835" s="20">
        <v>9103750698</v>
      </c>
      <c r="H835" s="19">
        <v>42730</v>
      </c>
      <c r="I835" s="19" t="s">
        <v>59</v>
      </c>
      <c r="J835" s="21" t="s">
        <v>44</v>
      </c>
      <c r="K835" s="21" t="s">
        <v>45</v>
      </c>
      <c r="L835" s="22" t="s">
        <v>2732</v>
      </c>
      <c r="M835" s="22" t="s">
        <v>787</v>
      </c>
      <c r="N835" s="22" t="s">
        <v>2336</v>
      </c>
      <c r="O835" s="23" t="s">
        <v>63</v>
      </c>
      <c r="P835" s="103" t="s">
        <v>2733</v>
      </c>
      <c r="Q835" s="25" t="s">
        <v>2673</v>
      </c>
      <c r="R835" s="27">
        <v>19.8</v>
      </c>
      <c r="S835" s="23" t="s">
        <v>51</v>
      </c>
      <c r="T835" s="23" t="s">
        <v>52</v>
      </c>
      <c r="U835" s="17">
        <v>3835</v>
      </c>
      <c r="V835" s="28">
        <f t="shared" si="71"/>
        <v>75933</v>
      </c>
      <c r="W835" s="17">
        <v>25.06</v>
      </c>
      <c r="X835" s="17">
        <v>750</v>
      </c>
      <c r="Y835" s="17">
        <v>0</v>
      </c>
      <c r="Z835" s="28">
        <v>0</v>
      </c>
      <c r="AA835" s="17" t="s">
        <v>53</v>
      </c>
      <c r="AB835" s="30">
        <f>V835-W835-X835-Y835</f>
        <v>75157.94</v>
      </c>
      <c r="AC835" s="117">
        <v>67.7</v>
      </c>
      <c r="AD835" s="17"/>
      <c r="AE835" s="17">
        <v>2990789</v>
      </c>
      <c r="AF835" s="21">
        <v>42726</v>
      </c>
      <c r="AG835" s="17"/>
      <c r="AH835" s="21"/>
      <c r="AI835" s="33"/>
      <c r="AJ835" s="34"/>
      <c r="AK835" s="35"/>
      <c r="AL835" s="24"/>
    </row>
    <row r="836" spans="1:38" s="16" customFormat="1" ht="51" x14ac:dyDescent="0.25">
      <c r="A836" s="17">
        <v>828</v>
      </c>
      <c r="B836" s="17" t="s">
        <v>38</v>
      </c>
      <c r="C836" s="17" t="s">
        <v>39</v>
      </c>
      <c r="D836" s="18" t="s">
        <v>2734</v>
      </c>
      <c r="E836" s="19">
        <v>42727</v>
      </c>
      <c r="F836" s="19" t="s">
        <v>2625</v>
      </c>
      <c r="G836" s="20">
        <v>9103750699</v>
      </c>
      <c r="H836" s="19">
        <v>42734</v>
      </c>
      <c r="I836" s="19" t="s">
        <v>59</v>
      </c>
      <c r="J836" s="21" t="s">
        <v>44</v>
      </c>
      <c r="K836" s="21" t="s">
        <v>45</v>
      </c>
      <c r="L836" s="22" t="s">
        <v>60</v>
      </c>
      <c r="M836" s="22" t="s">
        <v>273</v>
      </c>
      <c r="N836" s="22" t="s">
        <v>62</v>
      </c>
      <c r="O836" s="23" t="s">
        <v>2466</v>
      </c>
      <c r="P836" s="103" t="s">
        <v>2735</v>
      </c>
      <c r="Q836" s="25" t="s">
        <v>2736</v>
      </c>
      <c r="R836" s="27">
        <v>43.34</v>
      </c>
      <c r="S836" s="23" t="s">
        <v>51</v>
      </c>
      <c r="T836" s="23" t="s">
        <v>52</v>
      </c>
      <c r="U836" s="17">
        <v>0</v>
      </c>
      <c r="V836" s="28">
        <f>(40.625*1359+2.722*1496)</f>
        <v>59281.487000000001</v>
      </c>
      <c r="W836" s="17">
        <v>19.559999999999999</v>
      </c>
      <c r="X836" s="17">
        <v>3400</v>
      </c>
      <c r="Y836" s="17">
        <v>0</v>
      </c>
      <c r="Z836" s="28">
        <v>0</v>
      </c>
      <c r="AA836" s="17" t="s">
        <v>53</v>
      </c>
      <c r="AB836" s="44"/>
      <c r="AC836" s="117">
        <v>67.7</v>
      </c>
      <c r="AD836" s="17"/>
      <c r="AE836" s="17">
        <v>3004049</v>
      </c>
      <c r="AF836" s="21">
        <v>42727</v>
      </c>
      <c r="AG836" s="17"/>
      <c r="AH836" s="21"/>
      <c r="AI836" s="33"/>
      <c r="AJ836" s="34"/>
      <c r="AK836" s="35"/>
      <c r="AL836" s="24"/>
    </row>
    <row r="837" spans="1:38" s="16" customFormat="1" ht="15" customHeight="1" x14ac:dyDescent="0.25">
      <c r="A837" s="17">
        <v>829</v>
      </c>
      <c r="B837" s="17" t="s">
        <v>38</v>
      </c>
      <c r="C837" s="17" t="s">
        <v>39</v>
      </c>
      <c r="D837" s="18" t="s">
        <v>2737</v>
      </c>
      <c r="E837" s="19" t="s">
        <v>2738</v>
      </c>
      <c r="F837" s="19" t="s">
        <v>2625</v>
      </c>
      <c r="G837" s="20"/>
      <c r="H837" s="19"/>
      <c r="I837" s="19" t="s">
        <v>59</v>
      </c>
      <c r="J837" s="21" t="s">
        <v>44</v>
      </c>
      <c r="K837" s="21" t="s">
        <v>45</v>
      </c>
      <c r="L837" s="22"/>
      <c r="M837" s="22"/>
      <c r="N837" s="22"/>
      <c r="O837" s="23"/>
      <c r="P837" s="24"/>
      <c r="Q837" s="25"/>
      <c r="R837" s="27"/>
      <c r="S837" s="23" t="s">
        <v>51</v>
      </c>
      <c r="T837" s="23"/>
      <c r="U837" s="17"/>
      <c r="V837" s="28">
        <f t="shared" si="71"/>
        <v>0</v>
      </c>
      <c r="W837" s="17"/>
      <c r="X837" s="17"/>
      <c r="Y837" s="17"/>
      <c r="Z837" s="28"/>
      <c r="AA837" s="17" t="s">
        <v>53</v>
      </c>
      <c r="AB837" s="44"/>
      <c r="AC837" s="117">
        <v>67.7</v>
      </c>
      <c r="AD837" s="17"/>
      <c r="AE837" s="17"/>
      <c r="AF837" s="21"/>
      <c r="AG837" s="17"/>
      <c r="AH837" s="21"/>
      <c r="AI837" s="33"/>
      <c r="AJ837" s="34"/>
      <c r="AK837" s="35"/>
      <c r="AL837" s="24"/>
    </row>
    <row r="838" spans="1:38" s="16" customFormat="1" ht="38.25" x14ac:dyDescent="0.25">
      <c r="A838" s="17">
        <v>830</v>
      </c>
      <c r="B838" s="17" t="s">
        <v>38</v>
      </c>
      <c r="C838" s="17" t="s">
        <v>39</v>
      </c>
      <c r="D838" s="18" t="s">
        <v>2739</v>
      </c>
      <c r="E838" s="19">
        <v>42727</v>
      </c>
      <c r="F838" s="19" t="s">
        <v>2625</v>
      </c>
      <c r="G838" s="20">
        <v>9103750700</v>
      </c>
      <c r="H838" s="19">
        <v>42734</v>
      </c>
      <c r="I838" s="19" t="s">
        <v>59</v>
      </c>
      <c r="J838" s="21" t="s">
        <v>44</v>
      </c>
      <c r="K838" s="21" t="s">
        <v>45</v>
      </c>
      <c r="L838" s="22" t="s">
        <v>2342</v>
      </c>
      <c r="M838" s="22" t="s">
        <v>2740</v>
      </c>
      <c r="N838" s="22" t="s">
        <v>2336</v>
      </c>
      <c r="O838" s="23" t="s">
        <v>49</v>
      </c>
      <c r="P838" s="103" t="s">
        <v>2741</v>
      </c>
      <c r="Q838" s="25" t="s">
        <v>2742</v>
      </c>
      <c r="R838" s="27">
        <v>12.72</v>
      </c>
      <c r="S838" s="23" t="s">
        <v>51</v>
      </c>
      <c r="T838" s="23" t="s">
        <v>52</v>
      </c>
      <c r="U838" s="17">
        <v>0</v>
      </c>
      <c r="V838" s="28">
        <f>(8.4*1474+4.32*4156)</f>
        <v>30335.520000000004</v>
      </c>
      <c r="W838" s="17">
        <v>0</v>
      </c>
      <c r="X838" s="17">
        <v>950</v>
      </c>
      <c r="Y838" s="17">
        <v>0</v>
      </c>
      <c r="Z838" s="28">
        <v>0</v>
      </c>
      <c r="AA838" s="17" t="s">
        <v>53</v>
      </c>
      <c r="AB838" s="30">
        <f>V838-W838-X838-Y838</f>
        <v>29385.520000000004</v>
      </c>
      <c r="AC838" s="117">
        <v>67.7</v>
      </c>
      <c r="AD838" s="17"/>
      <c r="AE838" s="17">
        <v>3014208</v>
      </c>
      <c r="AF838" s="21">
        <v>42727</v>
      </c>
      <c r="AG838" s="17"/>
      <c r="AH838" s="21"/>
      <c r="AI838" s="33"/>
      <c r="AJ838" s="34"/>
      <c r="AK838" s="35"/>
      <c r="AL838" s="24"/>
    </row>
    <row r="839" spans="1:38" s="16" customFormat="1" x14ac:dyDescent="0.25">
      <c r="A839" s="17">
        <v>831</v>
      </c>
      <c r="B839" s="17" t="s">
        <v>38</v>
      </c>
      <c r="C839" s="17" t="s">
        <v>39</v>
      </c>
      <c r="D839" s="18" t="s">
        <v>2743</v>
      </c>
      <c r="E839" s="19">
        <v>42727</v>
      </c>
      <c r="F839" s="19" t="s">
        <v>2625</v>
      </c>
      <c r="G839" s="20">
        <v>9103750701</v>
      </c>
      <c r="H839" s="19">
        <v>42732</v>
      </c>
      <c r="I839" s="19" t="s">
        <v>59</v>
      </c>
      <c r="J839" s="21" t="s">
        <v>44</v>
      </c>
      <c r="K839" s="21" t="s">
        <v>45</v>
      </c>
      <c r="L839" s="22" t="s">
        <v>957</v>
      </c>
      <c r="M839" s="22" t="s">
        <v>958</v>
      </c>
      <c r="N839" s="22" t="s">
        <v>2336</v>
      </c>
      <c r="O839" s="23" t="s">
        <v>63</v>
      </c>
      <c r="P839" s="24" t="s">
        <v>828</v>
      </c>
      <c r="Q839" s="25" t="s">
        <v>2744</v>
      </c>
      <c r="R839" s="27">
        <v>19.72</v>
      </c>
      <c r="S839" s="23" t="s">
        <v>51</v>
      </c>
      <c r="T839" s="23" t="s">
        <v>52</v>
      </c>
      <c r="U839" s="17">
        <v>2925</v>
      </c>
      <c r="V839" s="28">
        <f t="shared" si="71"/>
        <v>57681</v>
      </c>
      <c r="W839" s="17">
        <v>19.03</v>
      </c>
      <c r="X839" s="17">
        <v>450</v>
      </c>
      <c r="Y839" s="17">
        <v>0</v>
      </c>
      <c r="Z839" s="28">
        <v>0</v>
      </c>
      <c r="AA839" s="17" t="s">
        <v>53</v>
      </c>
      <c r="AB839" s="30">
        <f>V839-W839-X839-Y839</f>
        <v>57211.97</v>
      </c>
      <c r="AC839" s="117">
        <v>67.7</v>
      </c>
      <c r="AD839" s="17"/>
      <c r="AE839" s="17">
        <v>3014179</v>
      </c>
      <c r="AF839" s="21">
        <v>42727</v>
      </c>
      <c r="AG839" s="17"/>
      <c r="AH839" s="21"/>
      <c r="AI839" s="33"/>
      <c r="AJ839" s="34"/>
      <c r="AK839" s="35"/>
      <c r="AL839" s="24"/>
    </row>
    <row r="840" spans="1:38" s="16" customFormat="1" x14ac:dyDescent="0.25">
      <c r="A840" s="17">
        <v>832</v>
      </c>
      <c r="B840" s="17" t="s">
        <v>38</v>
      </c>
      <c r="C840" s="17" t="s">
        <v>39</v>
      </c>
      <c r="D840" s="18" t="s">
        <v>2745</v>
      </c>
      <c r="E840" s="19">
        <v>42727</v>
      </c>
      <c r="F840" s="19" t="s">
        <v>2625</v>
      </c>
      <c r="G840" s="20">
        <v>9103750706</v>
      </c>
      <c r="H840" s="19">
        <v>42734</v>
      </c>
      <c r="I840" s="19" t="s">
        <v>59</v>
      </c>
      <c r="J840" s="21" t="s">
        <v>44</v>
      </c>
      <c r="K840" s="21" t="s">
        <v>45</v>
      </c>
      <c r="L840" s="22" t="s">
        <v>643</v>
      </c>
      <c r="M840" s="22" t="s">
        <v>2617</v>
      </c>
      <c r="N840" s="22" t="s">
        <v>62</v>
      </c>
      <c r="O840" s="23" t="s">
        <v>63</v>
      </c>
      <c r="P840" s="24" t="s">
        <v>2746</v>
      </c>
      <c r="Q840" s="25" t="s">
        <v>2661</v>
      </c>
      <c r="R840" s="27">
        <v>74.84</v>
      </c>
      <c r="S840" s="23" t="s">
        <v>51</v>
      </c>
      <c r="T840" s="23" t="s">
        <v>52</v>
      </c>
      <c r="U840" s="17">
        <v>2300</v>
      </c>
      <c r="V840" s="28">
        <f t="shared" si="71"/>
        <v>172132</v>
      </c>
      <c r="W840" s="17">
        <v>56.8</v>
      </c>
      <c r="X840" s="17">
        <v>1700</v>
      </c>
      <c r="Y840" s="17">
        <v>0</v>
      </c>
      <c r="Z840" s="28">
        <v>0</v>
      </c>
      <c r="AA840" s="17" t="s">
        <v>53</v>
      </c>
      <c r="AB840" s="44"/>
      <c r="AC840" s="117">
        <v>67.7</v>
      </c>
      <c r="AD840" s="17"/>
      <c r="AE840" s="17">
        <v>3014442</v>
      </c>
      <c r="AF840" s="21">
        <v>42727</v>
      </c>
      <c r="AG840" s="17"/>
      <c r="AH840" s="21"/>
      <c r="AI840" s="33"/>
      <c r="AJ840" s="34"/>
      <c r="AK840" s="35"/>
      <c r="AL840" s="24"/>
    </row>
    <row r="841" spans="1:38" s="16" customFormat="1" ht="25.5" x14ac:dyDescent="0.25">
      <c r="A841" s="17">
        <v>833</v>
      </c>
      <c r="B841" s="17" t="s">
        <v>38</v>
      </c>
      <c r="C841" s="17" t="s">
        <v>39</v>
      </c>
      <c r="D841" s="18" t="s">
        <v>2747</v>
      </c>
      <c r="E841" s="19">
        <v>42728</v>
      </c>
      <c r="F841" s="19" t="s">
        <v>2625</v>
      </c>
      <c r="G841" s="20">
        <v>9103750707</v>
      </c>
      <c r="H841" s="19">
        <v>42732</v>
      </c>
      <c r="I841" s="19" t="s">
        <v>59</v>
      </c>
      <c r="J841" s="21" t="s">
        <v>44</v>
      </c>
      <c r="K841" s="21" t="s">
        <v>45</v>
      </c>
      <c r="L841" s="22" t="s">
        <v>643</v>
      </c>
      <c r="M841" s="22" t="s">
        <v>2617</v>
      </c>
      <c r="N841" s="22" t="s">
        <v>62</v>
      </c>
      <c r="O841" s="23" t="s">
        <v>63</v>
      </c>
      <c r="P841" s="103" t="s">
        <v>2746</v>
      </c>
      <c r="Q841" s="25" t="s">
        <v>2661</v>
      </c>
      <c r="R841" s="27">
        <v>74.41</v>
      </c>
      <c r="S841" s="23" t="s">
        <v>51</v>
      </c>
      <c r="T841" s="23" t="s">
        <v>52</v>
      </c>
      <c r="U841" s="17">
        <v>2300</v>
      </c>
      <c r="V841" s="28">
        <f t="shared" si="71"/>
        <v>171143</v>
      </c>
      <c r="W841" s="17">
        <v>56.48</v>
      </c>
      <c r="X841" s="17">
        <v>1700</v>
      </c>
      <c r="Y841" s="17">
        <v>0</v>
      </c>
      <c r="Z841" s="28">
        <v>0</v>
      </c>
      <c r="AA841" s="17" t="s">
        <v>53</v>
      </c>
      <c r="AB841" s="44"/>
      <c r="AC841" s="117">
        <v>67.7</v>
      </c>
      <c r="AD841" s="17"/>
      <c r="AE841" s="17">
        <v>3034406</v>
      </c>
      <c r="AF841" s="21">
        <v>42728</v>
      </c>
      <c r="AG841" s="17"/>
      <c r="AH841" s="21"/>
      <c r="AI841" s="33"/>
      <c r="AJ841" s="34"/>
      <c r="AK841" s="35"/>
      <c r="AL841" s="24"/>
    </row>
    <row r="842" spans="1:38" s="16" customFormat="1" ht="25.5" x14ac:dyDescent="0.25">
      <c r="A842" s="17">
        <v>834</v>
      </c>
      <c r="B842" s="17" t="s">
        <v>38</v>
      </c>
      <c r="C842" s="17" t="s">
        <v>39</v>
      </c>
      <c r="D842" s="18" t="s">
        <v>2748</v>
      </c>
      <c r="E842" s="19">
        <v>42728</v>
      </c>
      <c r="F842" s="19" t="s">
        <v>2625</v>
      </c>
      <c r="G842" s="20">
        <v>9103750702</v>
      </c>
      <c r="H842" s="19">
        <v>42733</v>
      </c>
      <c r="I842" s="19" t="s">
        <v>59</v>
      </c>
      <c r="J842" s="21" t="s">
        <v>44</v>
      </c>
      <c r="K842" s="21" t="s">
        <v>45</v>
      </c>
      <c r="L842" s="22" t="s">
        <v>957</v>
      </c>
      <c r="M842" s="22" t="s">
        <v>958</v>
      </c>
      <c r="N842" s="22" t="s">
        <v>2336</v>
      </c>
      <c r="O842" s="23" t="s">
        <v>63</v>
      </c>
      <c r="P842" s="103" t="s">
        <v>828</v>
      </c>
      <c r="Q842" s="25" t="s">
        <v>2744</v>
      </c>
      <c r="R842" s="27">
        <v>19.63</v>
      </c>
      <c r="S842" s="23" t="s">
        <v>51</v>
      </c>
      <c r="T842" s="23" t="s">
        <v>52</v>
      </c>
      <c r="U842" s="17">
        <v>2925</v>
      </c>
      <c r="V842" s="28">
        <f t="shared" si="71"/>
        <v>57417.75</v>
      </c>
      <c r="W842" s="17">
        <v>18.95</v>
      </c>
      <c r="X842" s="17">
        <v>450</v>
      </c>
      <c r="Y842" s="17">
        <v>0</v>
      </c>
      <c r="Z842" s="28">
        <v>0</v>
      </c>
      <c r="AA842" s="17" t="s">
        <v>53</v>
      </c>
      <c r="AB842" s="30">
        <f>V842-W842-X842-Y842</f>
        <v>56948.800000000003</v>
      </c>
      <c r="AC842" s="117">
        <v>67.7</v>
      </c>
      <c r="AD842" s="17"/>
      <c r="AE842" s="17">
        <v>3034434</v>
      </c>
      <c r="AF842" s="21">
        <v>42728</v>
      </c>
      <c r="AG842" s="17"/>
      <c r="AH842" s="21"/>
      <c r="AI842" s="33"/>
      <c r="AJ842" s="34"/>
      <c r="AK842" s="35"/>
      <c r="AL842" s="24"/>
    </row>
    <row r="843" spans="1:38" s="16" customFormat="1" ht="25.5" x14ac:dyDescent="0.25">
      <c r="A843" s="17">
        <v>835</v>
      </c>
      <c r="B843" s="17" t="s">
        <v>38</v>
      </c>
      <c r="C843" s="17" t="s">
        <v>39</v>
      </c>
      <c r="D843" s="18" t="s">
        <v>2749</v>
      </c>
      <c r="E843" s="19">
        <v>42728</v>
      </c>
      <c r="F843" s="19" t="s">
        <v>2625</v>
      </c>
      <c r="G843" s="20">
        <v>9103750705</v>
      </c>
      <c r="H843" s="19">
        <v>42735</v>
      </c>
      <c r="I843" s="19" t="s">
        <v>59</v>
      </c>
      <c r="J843" s="21" t="s">
        <v>44</v>
      </c>
      <c r="K843" s="21" t="s">
        <v>45</v>
      </c>
      <c r="L843" s="22" t="s">
        <v>2750</v>
      </c>
      <c r="M843" s="22" t="s">
        <v>61</v>
      </c>
      <c r="N843" s="22" t="s">
        <v>197</v>
      </c>
      <c r="O843" s="23" t="s">
        <v>63</v>
      </c>
      <c r="P843" s="103" t="s">
        <v>2751</v>
      </c>
      <c r="Q843" s="25" t="s">
        <v>2459</v>
      </c>
      <c r="R843" s="27">
        <v>18.14</v>
      </c>
      <c r="S843" s="23" t="s">
        <v>51</v>
      </c>
      <c r="T843" s="23" t="s">
        <v>52</v>
      </c>
      <c r="U843" s="17">
        <v>1493</v>
      </c>
      <c r="V843" s="28">
        <f t="shared" si="71"/>
        <v>27083.02</v>
      </c>
      <c r="W843" s="17">
        <v>8.94</v>
      </c>
      <c r="X843" s="106">
        <v>1400</v>
      </c>
      <c r="Y843" s="17">
        <v>0</v>
      </c>
      <c r="Z843" s="28">
        <v>0</v>
      </c>
      <c r="AA843" s="17" t="s">
        <v>53</v>
      </c>
      <c r="AB843" s="44"/>
      <c r="AC843" s="117">
        <v>67.7</v>
      </c>
      <c r="AD843" s="17"/>
      <c r="AE843" s="17">
        <v>3038859</v>
      </c>
      <c r="AF843" s="21">
        <v>42728</v>
      </c>
      <c r="AG843" s="17" t="s">
        <v>2869</v>
      </c>
      <c r="AH843" s="21">
        <f>VLOOKUP(AE843,'[2]updated master EPCG'!$AD$3032:$AO$3978,10,0)</f>
        <v>42774</v>
      </c>
      <c r="AI843" s="21" t="str">
        <f>VLOOKUP(AE843,'[2]updated master EPCG'!$AD$3032:$AO$3978,8,0)</f>
        <v>0160FBC17000092</v>
      </c>
      <c r="AJ843" s="29">
        <f>VLOOKUP(AE843,'[2]updated master EPCG'!$AD$3032:$AO$3978,12,0)</f>
        <v>27083.02</v>
      </c>
      <c r="AK843" s="21">
        <f>VLOOKUP(AE843,'[2]updated master EPCG'!$AD$3032:$AO$3978,7,0)</f>
        <v>42773</v>
      </c>
      <c r="AL843" s="24"/>
    </row>
    <row r="844" spans="1:38" s="16" customFormat="1" ht="25.5" x14ac:dyDescent="0.25">
      <c r="A844" s="17">
        <v>836</v>
      </c>
      <c r="B844" s="17" t="s">
        <v>38</v>
      </c>
      <c r="C844" s="17" t="s">
        <v>39</v>
      </c>
      <c r="D844" s="18" t="s">
        <v>2752</v>
      </c>
      <c r="E844" s="19">
        <v>42728</v>
      </c>
      <c r="F844" s="19" t="s">
        <v>2625</v>
      </c>
      <c r="G844" s="20">
        <v>9103750708</v>
      </c>
      <c r="H844" s="19">
        <v>42735</v>
      </c>
      <c r="I844" s="19" t="s">
        <v>59</v>
      </c>
      <c r="J844" s="21" t="s">
        <v>44</v>
      </c>
      <c r="K844" s="21" t="s">
        <v>45</v>
      </c>
      <c r="L844" s="22" t="s">
        <v>2750</v>
      </c>
      <c r="M844" s="22" t="s">
        <v>61</v>
      </c>
      <c r="N844" s="22" t="s">
        <v>197</v>
      </c>
      <c r="O844" s="23" t="s">
        <v>63</v>
      </c>
      <c r="P844" s="103" t="s">
        <v>587</v>
      </c>
      <c r="Q844" s="25" t="s">
        <v>2459</v>
      </c>
      <c r="R844" s="27">
        <v>39.688000000000002</v>
      </c>
      <c r="S844" s="23" t="s">
        <v>51</v>
      </c>
      <c r="T844" s="23" t="s">
        <v>52</v>
      </c>
      <c r="U844" s="17">
        <v>1493</v>
      </c>
      <c r="V844" s="28">
        <f t="shared" si="71"/>
        <v>59254.184000000001</v>
      </c>
      <c r="W844" s="17">
        <v>19.55</v>
      </c>
      <c r="X844" s="106">
        <v>3270</v>
      </c>
      <c r="Y844" s="17">
        <v>0</v>
      </c>
      <c r="Z844" s="28">
        <v>0</v>
      </c>
      <c r="AA844" s="17" t="s">
        <v>53</v>
      </c>
      <c r="AB844" s="44"/>
      <c r="AC844" s="117">
        <v>67.7</v>
      </c>
      <c r="AD844" s="17"/>
      <c r="AE844" s="17">
        <v>3038862</v>
      </c>
      <c r="AF844" s="21">
        <v>42728</v>
      </c>
      <c r="AG844" s="17" t="s">
        <v>2872</v>
      </c>
      <c r="AH844" s="21">
        <f>VLOOKUP(AE844,'[2]updated master EPCG'!$AD$3032:$AO$3978,10,0)</f>
        <v>42774</v>
      </c>
      <c r="AI844" s="21" t="str">
        <f>VLOOKUP(AE844,'[2]updated master EPCG'!$AD$3032:$AO$3978,8,0)</f>
        <v>0160FBC17000095</v>
      </c>
      <c r="AJ844" s="29">
        <f>VLOOKUP(AE844,'[2]updated master EPCG'!$AD$3032:$AO$3978,12,0)</f>
        <v>59254.18</v>
      </c>
      <c r="AK844" s="21">
        <f>VLOOKUP(AE844,'[2]updated master EPCG'!$AD$3032:$AO$3978,7,0)</f>
        <v>42773</v>
      </c>
      <c r="AL844" s="24"/>
    </row>
    <row r="845" spans="1:38" s="16" customFormat="1" ht="25.5" x14ac:dyDescent="0.25">
      <c r="A845" s="17">
        <v>837</v>
      </c>
      <c r="B845" s="17" t="s">
        <v>38</v>
      </c>
      <c r="C845" s="17" t="s">
        <v>39</v>
      </c>
      <c r="D845" s="18" t="s">
        <v>2753</v>
      </c>
      <c r="E845" s="19">
        <v>42728</v>
      </c>
      <c r="F845" s="19" t="s">
        <v>2625</v>
      </c>
      <c r="G845" s="20">
        <v>9103750704</v>
      </c>
      <c r="H845" s="19">
        <v>42735</v>
      </c>
      <c r="I845" s="19" t="s">
        <v>59</v>
      </c>
      <c r="J845" s="21" t="s">
        <v>44</v>
      </c>
      <c r="K845" s="21" t="s">
        <v>45</v>
      </c>
      <c r="L845" s="22" t="s">
        <v>2754</v>
      </c>
      <c r="M845" s="22" t="s">
        <v>374</v>
      </c>
      <c r="N845" s="22" t="s">
        <v>2755</v>
      </c>
      <c r="O845" s="23" t="s">
        <v>63</v>
      </c>
      <c r="P845" s="103" t="s">
        <v>2707</v>
      </c>
      <c r="Q845" s="25" t="s">
        <v>2459</v>
      </c>
      <c r="R845" s="27">
        <v>16</v>
      </c>
      <c r="S845" s="23" t="s">
        <v>51</v>
      </c>
      <c r="T845" s="23" t="s">
        <v>52</v>
      </c>
      <c r="U845" s="17">
        <v>1380</v>
      </c>
      <c r="V845" s="28">
        <f t="shared" si="71"/>
        <v>22080</v>
      </c>
      <c r="W845" s="17">
        <v>7.29</v>
      </c>
      <c r="X845" s="17">
        <v>200</v>
      </c>
      <c r="Y845" s="17">
        <v>0</v>
      </c>
      <c r="Z845" s="28">
        <v>0</v>
      </c>
      <c r="AA845" s="17" t="s">
        <v>53</v>
      </c>
      <c r="AB845" s="44"/>
      <c r="AC845" s="117">
        <v>67.7</v>
      </c>
      <c r="AD845" s="17"/>
      <c r="AE845" s="17">
        <v>3038857</v>
      </c>
      <c r="AF845" s="21">
        <v>42728</v>
      </c>
      <c r="AG845" s="17"/>
      <c r="AH845" s="21"/>
      <c r="AI845" s="33"/>
      <c r="AJ845" s="34"/>
      <c r="AK845" s="35"/>
      <c r="AL845" s="24"/>
    </row>
    <row r="846" spans="1:38" s="16" customFormat="1" x14ac:dyDescent="0.25">
      <c r="A846" s="17">
        <v>838</v>
      </c>
      <c r="B846" s="17" t="s">
        <v>38</v>
      </c>
      <c r="C846" s="17" t="s">
        <v>39</v>
      </c>
      <c r="D846" s="18" t="s">
        <v>2756</v>
      </c>
      <c r="E846" s="19">
        <v>42728</v>
      </c>
      <c r="F846" s="19" t="s">
        <v>2625</v>
      </c>
      <c r="G846" s="20">
        <v>9103750703</v>
      </c>
      <c r="H846" s="19">
        <v>42738</v>
      </c>
      <c r="I846" s="19" t="s">
        <v>59</v>
      </c>
      <c r="J846" s="21" t="s">
        <v>44</v>
      </c>
      <c r="K846" s="21" t="s">
        <v>45</v>
      </c>
      <c r="L846" s="22" t="s">
        <v>2757</v>
      </c>
      <c r="M846" s="22" t="s">
        <v>87</v>
      </c>
      <c r="N846" s="22" t="s">
        <v>1959</v>
      </c>
      <c r="O846" s="23" t="s">
        <v>63</v>
      </c>
      <c r="P846" s="24" t="s">
        <v>828</v>
      </c>
      <c r="Q846" s="25" t="s">
        <v>2744</v>
      </c>
      <c r="R846" s="27">
        <v>39.31</v>
      </c>
      <c r="S846" s="23" t="s">
        <v>51</v>
      </c>
      <c r="T846" s="23" t="s">
        <v>52</v>
      </c>
      <c r="U846" s="17">
        <v>2935</v>
      </c>
      <c r="V846" s="28">
        <f t="shared" si="71"/>
        <v>115374.85</v>
      </c>
      <c r="W846" s="17">
        <v>38.07</v>
      </c>
      <c r="X846" s="17">
        <v>200</v>
      </c>
      <c r="Y846" s="17">
        <v>0</v>
      </c>
      <c r="Z846" s="28">
        <v>0</v>
      </c>
      <c r="AA846" s="17" t="s">
        <v>53</v>
      </c>
      <c r="AB846" s="30">
        <f>V846-W846-X846-Y846</f>
        <v>115136.78</v>
      </c>
      <c r="AC846" s="117">
        <v>67.7</v>
      </c>
      <c r="AD846" s="17"/>
      <c r="AE846" s="17">
        <v>3038837</v>
      </c>
      <c r="AF846" s="21">
        <v>42728</v>
      </c>
      <c r="AG846" s="17"/>
      <c r="AH846" s="21"/>
      <c r="AI846" s="33"/>
      <c r="AJ846" s="34"/>
      <c r="AK846" s="35"/>
      <c r="AL846" s="24"/>
    </row>
    <row r="847" spans="1:38" s="16" customFormat="1" ht="25.5" x14ac:dyDescent="0.25">
      <c r="A847" s="17">
        <v>839</v>
      </c>
      <c r="B847" s="17" t="s">
        <v>38</v>
      </c>
      <c r="C847" s="17" t="s">
        <v>39</v>
      </c>
      <c r="D847" s="18" t="s">
        <v>2758</v>
      </c>
      <c r="E847" s="19">
        <v>42730</v>
      </c>
      <c r="F847" s="19" t="s">
        <v>2625</v>
      </c>
      <c r="G847" s="20">
        <v>9103750709</v>
      </c>
      <c r="H847" s="19">
        <v>42735</v>
      </c>
      <c r="I847" s="19" t="s">
        <v>59</v>
      </c>
      <c r="J847" s="21" t="s">
        <v>44</v>
      </c>
      <c r="K847" s="21" t="s">
        <v>45</v>
      </c>
      <c r="L847" s="22" t="s">
        <v>2750</v>
      </c>
      <c r="M847" s="22" t="s">
        <v>61</v>
      </c>
      <c r="N847" s="22" t="s">
        <v>197</v>
      </c>
      <c r="O847" s="23" t="s">
        <v>63</v>
      </c>
      <c r="P847" s="103" t="s">
        <v>2751</v>
      </c>
      <c r="Q847" s="25" t="s">
        <v>2459</v>
      </c>
      <c r="R847" s="27">
        <v>39.688000000000002</v>
      </c>
      <c r="S847" s="23" t="s">
        <v>51</v>
      </c>
      <c r="T847" s="23" t="s">
        <v>52</v>
      </c>
      <c r="U847" s="17">
        <v>1477</v>
      </c>
      <c r="V847" s="28">
        <f t="shared" si="71"/>
        <v>58619.176000000007</v>
      </c>
      <c r="W847" s="17">
        <v>19.34</v>
      </c>
      <c r="X847" s="106">
        <v>2800</v>
      </c>
      <c r="Y847" s="17">
        <v>0</v>
      </c>
      <c r="Z847" s="28">
        <v>0</v>
      </c>
      <c r="AA847" s="17" t="s">
        <v>53</v>
      </c>
      <c r="AB847" s="44"/>
      <c r="AC847" s="117">
        <v>67.7</v>
      </c>
      <c r="AD847" s="17"/>
      <c r="AE847" s="17">
        <v>3055479</v>
      </c>
      <c r="AF847" s="21">
        <v>42730</v>
      </c>
      <c r="AG847" s="17" t="s">
        <v>2873</v>
      </c>
      <c r="AH847" s="21">
        <f>VLOOKUP(AE847,'[2]updated master EPCG'!$AD$3032:$AO$3978,10,0)</f>
        <v>42774</v>
      </c>
      <c r="AI847" s="21" t="str">
        <f>VLOOKUP(AE847,'[2]updated master EPCG'!$AD$3032:$AO$3978,8,0)</f>
        <v>0160FBC17000096</v>
      </c>
      <c r="AJ847" s="29">
        <f>VLOOKUP(AE847,'[2]updated master EPCG'!$AD$3032:$AO$3978,12,0)</f>
        <v>58619.18</v>
      </c>
      <c r="AK847" s="21">
        <f>VLOOKUP(AE847,'[2]updated master EPCG'!$AD$3032:$AO$3978,7,0)</f>
        <v>42773</v>
      </c>
      <c r="AL847" s="24"/>
    </row>
    <row r="848" spans="1:38" s="16" customFormat="1" x14ac:dyDescent="0.25">
      <c r="A848" s="17">
        <v>840</v>
      </c>
      <c r="B848" s="17" t="s">
        <v>38</v>
      </c>
      <c r="C848" s="17" t="s">
        <v>39</v>
      </c>
      <c r="D848" s="18" t="s">
        <v>2759</v>
      </c>
      <c r="E848" s="19">
        <v>42730</v>
      </c>
      <c r="F848" s="19" t="s">
        <v>2625</v>
      </c>
      <c r="G848" s="20">
        <v>9103750711</v>
      </c>
      <c r="H848" s="19">
        <v>42735</v>
      </c>
      <c r="I848" s="19" t="s">
        <v>59</v>
      </c>
      <c r="J848" s="21" t="s">
        <v>44</v>
      </c>
      <c r="K848" s="21" t="s">
        <v>45</v>
      </c>
      <c r="L848" s="22" t="s">
        <v>2197</v>
      </c>
      <c r="M848" s="22" t="s">
        <v>2326</v>
      </c>
      <c r="N848" s="22" t="s">
        <v>2530</v>
      </c>
      <c r="O848" s="23" t="s">
        <v>63</v>
      </c>
      <c r="P848" s="24" t="s">
        <v>2619</v>
      </c>
      <c r="Q848" s="25" t="s">
        <v>2673</v>
      </c>
      <c r="R848" s="27">
        <v>14.4</v>
      </c>
      <c r="S848" s="23" t="s">
        <v>51</v>
      </c>
      <c r="T848" s="23" t="s">
        <v>52</v>
      </c>
      <c r="U848" s="17">
        <v>1000</v>
      </c>
      <c r="V848" s="28">
        <f t="shared" si="71"/>
        <v>14400</v>
      </c>
      <c r="W848" s="17">
        <v>4.75</v>
      </c>
      <c r="X848" s="17">
        <v>100</v>
      </c>
      <c r="Y848" s="17">
        <v>0</v>
      </c>
      <c r="Z848" s="28">
        <v>0</v>
      </c>
      <c r="AA848" s="17" t="s">
        <v>53</v>
      </c>
      <c r="AB848" s="30">
        <f>V848-W848-X848-Y848</f>
        <v>14295.25</v>
      </c>
      <c r="AC848" s="117">
        <v>67.7</v>
      </c>
      <c r="AD848" s="17"/>
      <c r="AE848" s="17">
        <v>3055477</v>
      </c>
      <c r="AF848" s="21">
        <v>42730</v>
      </c>
      <c r="AG848" s="17" t="s">
        <v>2868</v>
      </c>
      <c r="AH848" s="21">
        <f>VLOOKUP(AE848,'[2]updated master EPCG'!$AD$3032:$AO$3978,10,0)</f>
        <v>42800</v>
      </c>
      <c r="AI848" s="21" t="str">
        <f>VLOOKUP(AE848,'[2]updated master EPCG'!$AD$3032:$AO$3978,8,0)</f>
        <v>116217XSC000056</v>
      </c>
      <c r="AJ848" s="29">
        <f>VLOOKUP(AE848,'[2]updated master EPCG'!$AD$3032:$AO$3978,12,0)</f>
        <v>14400</v>
      </c>
      <c r="AK848" s="21">
        <f>VLOOKUP(AE848,'[2]updated master EPCG'!$AD$3032:$AO$3978,7,0)</f>
        <v>42758</v>
      </c>
      <c r="AL848" s="24"/>
    </row>
    <row r="849" spans="1:38" s="16" customFormat="1" x14ac:dyDescent="0.25">
      <c r="A849" s="17">
        <v>841</v>
      </c>
      <c r="B849" s="17" t="s">
        <v>38</v>
      </c>
      <c r="C849" s="17" t="s">
        <v>39</v>
      </c>
      <c r="D849" s="18" t="s">
        <v>2760</v>
      </c>
      <c r="E849" s="19">
        <v>42730</v>
      </c>
      <c r="F849" s="19" t="s">
        <v>2625</v>
      </c>
      <c r="G849" s="20">
        <v>9103750712</v>
      </c>
      <c r="H849" s="19">
        <v>42735</v>
      </c>
      <c r="I849" s="19" t="s">
        <v>59</v>
      </c>
      <c r="J849" s="21" t="s">
        <v>44</v>
      </c>
      <c r="K849" s="21" t="s">
        <v>45</v>
      </c>
      <c r="L849" s="22" t="s">
        <v>2197</v>
      </c>
      <c r="M849" s="22" t="s">
        <v>2326</v>
      </c>
      <c r="N849" s="22" t="s">
        <v>2530</v>
      </c>
      <c r="O849" s="23" t="s">
        <v>63</v>
      </c>
      <c r="P849" s="24" t="s">
        <v>2619</v>
      </c>
      <c r="Q849" s="25" t="s">
        <v>2673</v>
      </c>
      <c r="R849" s="27">
        <v>14.4</v>
      </c>
      <c r="S849" s="23" t="s">
        <v>51</v>
      </c>
      <c r="T849" s="23" t="s">
        <v>52</v>
      </c>
      <c r="U849" s="17">
        <v>1000</v>
      </c>
      <c r="V849" s="28">
        <f t="shared" si="71"/>
        <v>14400</v>
      </c>
      <c r="W849" s="17">
        <v>4.75</v>
      </c>
      <c r="X849" s="17">
        <v>100</v>
      </c>
      <c r="Y849" s="17">
        <v>0</v>
      </c>
      <c r="Z849" s="28">
        <v>0</v>
      </c>
      <c r="AA849" s="17" t="s">
        <v>53</v>
      </c>
      <c r="AB849" s="30">
        <f>V849-W849-X849-Y849</f>
        <v>14295.25</v>
      </c>
      <c r="AC849" s="117">
        <v>67.7</v>
      </c>
      <c r="AD849" s="17"/>
      <c r="AE849" s="17">
        <v>3055483</v>
      </c>
      <c r="AF849" s="21">
        <v>42730</v>
      </c>
      <c r="AG849" s="17" t="s">
        <v>2856</v>
      </c>
      <c r="AH849" s="21">
        <f>VLOOKUP(AE849,'[2]updated master EPCG'!$AD$3032:$AO$3978,10,0)</f>
        <v>42800</v>
      </c>
      <c r="AI849" s="21" t="str">
        <f>VLOOKUP(AE849,'[2]updated master EPCG'!$AD$3032:$AO$3978,8,0)</f>
        <v>116217XSC000057</v>
      </c>
      <c r="AJ849" s="29">
        <f>VLOOKUP(AE849,'[2]updated master EPCG'!$AD$3032:$AO$3978,12,0)</f>
        <v>14400</v>
      </c>
      <c r="AK849" s="21">
        <f>VLOOKUP(AE849,'[2]updated master EPCG'!$AD$3032:$AO$3978,7,0)</f>
        <v>42760</v>
      </c>
      <c r="AL849" s="24"/>
    </row>
    <row r="850" spans="1:38" s="16" customFormat="1" ht="63.75" x14ac:dyDescent="0.25">
      <c r="A850" s="17">
        <v>842</v>
      </c>
      <c r="B850" s="17" t="s">
        <v>38</v>
      </c>
      <c r="C850" s="17" t="s">
        <v>39</v>
      </c>
      <c r="D850" s="18" t="s">
        <v>2761</v>
      </c>
      <c r="E850" s="19">
        <v>42730</v>
      </c>
      <c r="F850" s="19" t="s">
        <v>2625</v>
      </c>
      <c r="G850" s="20">
        <v>9103750710</v>
      </c>
      <c r="H850" s="19">
        <v>42740</v>
      </c>
      <c r="I850" s="19" t="s">
        <v>59</v>
      </c>
      <c r="J850" s="21" t="s">
        <v>44</v>
      </c>
      <c r="K850" s="21" t="s">
        <v>45</v>
      </c>
      <c r="L850" s="22" t="s">
        <v>2047</v>
      </c>
      <c r="M850" s="22" t="s">
        <v>964</v>
      </c>
      <c r="N850" s="22" t="s">
        <v>130</v>
      </c>
      <c r="O850" s="23" t="s">
        <v>63</v>
      </c>
      <c r="P850" s="103" t="s">
        <v>2762</v>
      </c>
      <c r="Q850" s="25" t="s">
        <v>2763</v>
      </c>
      <c r="R850" s="27">
        <v>16</v>
      </c>
      <c r="S850" s="23" t="s">
        <v>51</v>
      </c>
      <c r="T850" s="23" t="s">
        <v>52</v>
      </c>
      <c r="U850" s="17">
        <v>0</v>
      </c>
      <c r="V850" s="28">
        <f>(7*1370+1*1420+8*1510)</f>
        <v>23090</v>
      </c>
      <c r="W850" s="17">
        <v>7.62</v>
      </c>
      <c r="X850" s="17">
        <v>650</v>
      </c>
      <c r="Y850" s="17">
        <v>0</v>
      </c>
      <c r="Z850" s="28">
        <v>0</v>
      </c>
      <c r="AA850" s="17" t="s">
        <v>53</v>
      </c>
      <c r="AB850" s="44"/>
      <c r="AC850" s="117">
        <v>67.7</v>
      </c>
      <c r="AD850" s="17"/>
      <c r="AE850" s="17">
        <v>3057255</v>
      </c>
      <c r="AF850" s="21">
        <v>42730</v>
      </c>
      <c r="AG850" s="17"/>
      <c r="AH850" s="21"/>
      <c r="AI850" s="33"/>
      <c r="AJ850" s="34"/>
      <c r="AK850" s="35"/>
      <c r="AL850" s="24"/>
    </row>
    <row r="851" spans="1:38" s="16" customFormat="1" x14ac:dyDescent="0.25">
      <c r="A851" s="17">
        <v>843</v>
      </c>
      <c r="B851" s="17" t="s">
        <v>38</v>
      </c>
      <c r="C851" s="17" t="s">
        <v>39</v>
      </c>
      <c r="D851" s="18" t="s">
        <v>2764</v>
      </c>
      <c r="E851" s="19">
        <v>42730</v>
      </c>
      <c r="F851" s="19" t="s">
        <v>2625</v>
      </c>
      <c r="G851" s="20">
        <v>9103750713</v>
      </c>
      <c r="H851" s="19">
        <v>42734</v>
      </c>
      <c r="I851" s="19" t="s">
        <v>59</v>
      </c>
      <c r="J851" s="21" t="s">
        <v>44</v>
      </c>
      <c r="K851" s="21" t="s">
        <v>45</v>
      </c>
      <c r="L851" s="22" t="s">
        <v>2750</v>
      </c>
      <c r="M851" s="22" t="s">
        <v>61</v>
      </c>
      <c r="N851" s="22" t="s">
        <v>197</v>
      </c>
      <c r="O851" s="23" t="s">
        <v>63</v>
      </c>
      <c r="P851" s="24" t="s">
        <v>2751</v>
      </c>
      <c r="Q851" s="25" t="s">
        <v>2459</v>
      </c>
      <c r="R851" s="27">
        <v>39.688000000000002</v>
      </c>
      <c r="S851" s="23" t="s">
        <v>51</v>
      </c>
      <c r="T851" s="23" t="s">
        <v>52</v>
      </c>
      <c r="U851" s="17">
        <v>1512</v>
      </c>
      <c r="V851" s="28">
        <f t="shared" si="71"/>
        <v>60008.256000000001</v>
      </c>
      <c r="W851" s="17">
        <v>19.8</v>
      </c>
      <c r="X851" s="17">
        <v>4000</v>
      </c>
      <c r="Y851" s="17">
        <v>0</v>
      </c>
      <c r="Z851" s="28">
        <v>0</v>
      </c>
      <c r="AA851" s="17" t="s">
        <v>53</v>
      </c>
      <c r="AB851" s="44"/>
      <c r="AC851" s="117">
        <v>67.7</v>
      </c>
      <c r="AD851" s="17"/>
      <c r="AE851" s="17">
        <v>3062665</v>
      </c>
      <c r="AF851" s="21">
        <v>42730</v>
      </c>
      <c r="AG851" s="17" t="s">
        <v>2870</v>
      </c>
      <c r="AH851" s="21">
        <f>VLOOKUP(AE851,'[2]updated master EPCG'!$AD$3032:$AO$3978,10,0)</f>
        <v>42774</v>
      </c>
      <c r="AI851" s="21" t="str">
        <f>VLOOKUP(AE851,'[2]updated master EPCG'!$AD$3032:$AO$3978,8,0)</f>
        <v>0160FBC17000093</v>
      </c>
      <c r="AJ851" s="29">
        <f>VLOOKUP(AE851,'[2]updated master EPCG'!$AD$3032:$AO$3978,12,0)</f>
        <v>60008.26</v>
      </c>
      <c r="AK851" s="21">
        <f>VLOOKUP(AE851,'[2]updated master EPCG'!$AD$3032:$AO$3978,7,0)</f>
        <v>42773</v>
      </c>
      <c r="AL851" s="24"/>
    </row>
    <row r="852" spans="1:38" s="16" customFormat="1" ht="25.5" x14ac:dyDescent="0.25">
      <c r="A852" s="17">
        <v>844</v>
      </c>
      <c r="B852" s="17" t="s">
        <v>38</v>
      </c>
      <c r="C852" s="17" t="s">
        <v>39</v>
      </c>
      <c r="D852" s="18" t="s">
        <v>2765</v>
      </c>
      <c r="E852" s="19">
        <v>42730</v>
      </c>
      <c r="F852" s="19" t="s">
        <v>2625</v>
      </c>
      <c r="G852" s="20">
        <v>9103750714</v>
      </c>
      <c r="H852" s="19">
        <v>42735</v>
      </c>
      <c r="I852" s="19" t="s">
        <v>59</v>
      </c>
      <c r="J852" s="21" t="s">
        <v>44</v>
      </c>
      <c r="K852" s="21" t="s">
        <v>45</v>
      </c>
      <c r="L852" s="22" t="s">
        <v>2766</v>
      </c>
      <c r="M852" s="22" t="s">
        <v>61</v>
      </c>
      <c r="N852" s="22" t="s">
        <v>197</v>
      </c>
      <c r="O852" s="23" t="s">
        <v>63</v>
      </c>
      <c r="P852" s="103" t="s">
        <v>2767</v>
      </c>
      <c r="Q852" s="25" t="s">
        <v>2661</v>
      </c>
      <c r="R852" s="27">
        <v>18.14</v>
      </c>
      <c r="S852" s="23" t="s">
        <v>51</v>
      </c>
      <c r="T852" s="23" t="s">
        <v>52</v>
      </c>
      <c r="U852" s="17">
        <v>1473</v>
      </c>
      <c r="V852" s="28">
        <f t="shared" si="71"/>
        <v>26720.22</v>
      </c>
      <c r="W852" s="17">
        <v>8.82</v>
      </c>
      <c r="X852" s="17">
        <v>1400</v>
      </c>
      <c r="Y852" s="17">
        <v>0</v>
      </c>
      <c r="Z852" s="28">
        <v>0</v>
      </c>
      <c r="AA852" s="17" t="s">
        <v>53</v>
      </c>
      <c r="AB852" s="44"/>
      <c r="AC852" s="117">
        <v>67.7</v>
      </c>
      <c r="AD852" s="17"/>
      <c r="AE852" s="17">
        <v>3062577</v>
      </c>
      <c r="AF852" s="21">
        <v>42730</v>
      </c>
      <c r="AG852" s="17" t="s">
        <v>2871</v>
      </c>
      <c r="AH852" s="21">
        <f>VLOOKUP(AE852,'[2]updated master EPCG'!$AD$3032:$AO$3978,10,0)</f>
        <v>42774</v>
      </c>
      <c r="AI852" s="21" t="str">
        <f>VLOOKUP(AE852,'[2]updated master EPCG'!$AD$3032:$AO$3978,8,0)</f>
        <v>0160FBC17000094</v>
      </c>
      <c r="AJ852" s="29">
        <f>VLOOKUP(AE852,'[2]updated master EPCG'!$AD$3032:$AO$3978,12,0)</f>
        <v>26720.22</v>
      </c>
      <c r="AK852" s="21">
        <f>VLOOKUP(AE852,'[2]updated master EPCG'!$AD$3032:$AO$3978,7,0)</f>
        <v>42773</v>
      </c>
      <c r="AL852" s="24"/>
    </row>
    <row r="853" spans="1:38" s="16" customFormat="1" ht="25.5" x14ac:dyDescent="0.25">
      <c r="A853" s="17">
        <v>845</v>
      </c>
      <c r="B853" s="17" t="s">
        <v>38</v>
      </c>
      <c r="C853" s="17" t="s">
        <v>39</v>
      </c>
      <c r="D853" s="18" t="s">
        <v>2768</v>
      </c>
      <c r="E853" s="19">
        <v>42731</v>
      </c>
      <c r="F853" s="19" t="s">
        <v>2625</v>
      </c>
      <c r="G853" s="20">
        <v>9103750717</v>
      </c>
      <c r="H853" s="19">
        <v>42740</v>
      </c>
      <c r="I853" s="19" t="s">
        <v>59</v>
      </c>
      <c r="J853" s="21" t="s">
        <v>44</v>
      </c>
      <c r="K853" s="21" t="s">
        <v>45</v>
      </c>
      <c r="L853" s="22" t="s">
        <v>2646</v>
      </c>
      <c r="M853" s="22" t="s">
        <v>178</v>
      </c>
      <c r="N853" s="22" t="s">
        <v>2530</v>
      </c>
      <c r="O853" s="23" t="s">
        <v>49</v>
      </c>
      <c r="P853" s="103" t="s">
        <v>2647</v>
      </c>
      <c r="Q853" s="25" t="s">
        <v>2661</v>
      </c>
      <c r="R853" s="27">
        <v>16</v>
      </c>
      <c r="S853" s="23" t="s">
        <v>51</v>
      </c>
      <c r="T853" s="23" t="s">
        <v>179</v>
      </c>
      <c r="U853" s="17">
        <v>91479</v>
      </c>
      <c r="V853" s="28">
        <f t="shared" si="71"/>
        <v>1463664</v>
      </c>
      <c r="W853" s="17">
        <v>0</v>
      </c>
      <c r="X853" s="106">
        <v>4690</v>
      </c>
      <c r="Y853" s="17">
        <v>0</v>
      </c>
      <c r="Z853" s="28">
        <v>31934.400000000001</v>
      </c>
      <c r="AA853" s="17" t="s">
        <v>53</v>
      </c>
      <c r="AB853" s="44"/>
      <c r="AC853" s="117">
        <v>67.7</v>
      </c>
      <c r="AD853" s="17"/>
      <c r="AE853" s="17">
        <v>3084655</v>
      </c>
      <c r="AF853" s="21">
        <v>42731</v>
      </c>
      <c r="AG853" s="17"/>
      <c r="AH853" s="21"/>
      <c r="AI853" s="33"/>
      <c r="AJ853" s="34"/>
      <c r="AK853" s="35"/>
      <c r="AL853" s="24"/>
    </row>
    <row r="854" spans="1:38" s="16" customFormat="1" x14ac:dyDescent="0.25">
      <c r="A854" s="17">
        <v>846</v>
      </c>
      <c r="B854" s="17" t="s">
        <v>38</v>
      </c>
      <c r="C854" s="17" t="s">
        <v>39</v>
      </c>
      <c r="D854" s="18" t="s">
        <v>2769</v>
      </c>
      <c r="E854" s="19" t="s">
        <v>2770</v>
      </c>
      <c r="F854" s="19" t="s">
        <v>2625</v>
      </c>
      <c r="G854" s="20">
        <v>9103750715</v>
      </c>
      <c r="H854" s="19">
        <v>42734</v>
      </c>
      <c r="I854" s="19"/>
      <c r="J854" s="21"/>
      <c r="K854" s="21"/>
      <c r="L854" s="22"/>
      <c r="M854" s="22"/>
      <c r="N854" s="22"/>
      <c r="O854" s="23"/>
      <c r="P854" s="24"/>
      <c r="Q854" s="25"/>
      <c r="R854" s="27"/>
      <c r="S854" s="23" t="s">
        <v>51</v>
      </c>
      <c r="T854" s="23"/>
      <c r="U854" s="17"/>
      <c r="V854" s="28">
        <f t="shared" si="71"/>
        <v>0</v>
      </c>
      <c r="W854" s="17"/>
      <c r="X854" s="17"/>
      <c r="Y854" s="17"/>
      <c r="Z854" s="28"/>
      <c r="AA854" s="17"/>
      <c r="AB854" s="44"/>
      <c r="AC854" s="117">
        <v>67.7</v>
      </c>
      <c r="AD854" s="17"/>
      <c r="AE854" s="17">
        <v>3099044</v>
      </c>
      <c r="AF854" s="21">
        <v>42732</v>
      </c>
      <c r="AG854" s="17" t="s">
        <v>2864</v>
      </c>
      <c r="AH854" s="21">
        <f>VLOOKUP(AE854,'[2]updated master EPCG'!$AD$3032:$AO$3978,10,0)</f>
        <v>42800</v>
      </c>
      <c r="AI854" s="21" t="str">
        <f>VLOOKUP(AE854,'[2]updated master EPCG'!$AD$3032:$AO$3978,8,0)</f>
        <v>116217XSC000090</v>
      </c>
      <c r="AJ854" s="29">
        <f>VLOOKUP(AE854,'[2]updated master EPCG'!$AD$3032:$AO$3978,12,0)</f>
        <v>34320</v>
      </c>
      <c r="AK854" s="21">
        <f>VLOOKUP(AE854,'[2]updated master EPCG'!$AD$3032:$AO$3978,7,0)</f>
        <v>42767</v>
      </c>
      <c r="AL854" s="24"/>
    </row>
    <row r="855" spans="1:38" s="16" customFormat="1" x14ac:dyDescent="0.25">
      <c r="A855" s="17">
        <v>847</v>
      </c>
      <c r="B855" s="17" t="s">
        <v>38</v>
      </c>
      <c r="C855" s="17" t="s">
        <v>39</v>
      </c>
      <c r="D855" s="18" t="s">
        <v>2771</v>
      </c>
      <c r="E855" s="19">
        <v>42732</v>
      </c>
      <c r="F855" s="19" t="s">
        <v>2625</v>
      </c>
      <c r="G855" s="20">
        <v>9103750716</v>
      </c>
      <c r="H855" s="19">
        <v>42734</v>
      </c>
      <c r="I855" s="19"/>
      <c r="J855" s="21"/>
      <c r="K855" s="21"/>
      <c r="L855" s="22" t="s">
        <v>933</v>
      </c>
      <c r="M855" s="22" t="s">
        <v>515</v>
      </c>
      <c r="N855" s="22" t="s">
        <v>2336</v>
      </c>
      <c r="O855" s="23" t="s">
        <v>63</v>
      </c>
      <c r="P855" s="24" t="s">
        <v>2644</v>
      </c>
      <c r="Q855" s="25" t="s">
        <v>2661</v>
      </c>
      <c r="R855" s="27">
        <v>24</v>
      </c>
      <c r="S855" s="23" t="s">
        <v>51</v>
      </c>
      <c r="T855" s="23" t="s">
        <v>52</v>
      </c>
      <c r="U855" s="17">
        <v>1405</v>
      </c>
      <c r="V855" s="28">
        <f t="shared" si="71"/>
        <v>33720</v>
      </c>
      <c r="W855" s="17">
        <v>11.13</v>
      </c>
      <c r="X855" s="17">
        <v>1050</v>
      </c>
      <c r="Y855" s="17">
        <v>0</v>
      </c>
      <c r="Z855" s="28">
        <v>0</v>
      </c>
      <c r="AA855" s="17" t="s">
        <v>53</v>
      </c>
      <c r="AB855" s="44"/>
      <c r="AC855" s="117">
        <v>67.7</v>
      </c>
      <c r="AD855" s="17"/>
      <c r="AE855" s="17">
        <v>3104264</v>
      </c>
      <c r="AF855" s="21">
        <v>42732</v>
      </c>
      <c r="AG855" s="17"/>
      <c r="AH855" s="21"/>
      <c r="AI855" s="33"/>
      <c r="AJ855" s="34"/>
      <c r="AK855" s="35"/>
      <c r="AL855" s="24"/>
    </row>
    <row r="856" spans="1:38" s="16" customFormat="1" ht="25.5" x14ac:dyDescent="0.25">
      <c r="A856" s="17">
        <v>848</v>
      </c>
      <c r="B856" s="17" t="s">
        <v>38</v>
      </c>
      <c r="C856" s="17" t="s">
        <v>39</v>
      </c>
      <c r="D856" s="18" t="s">
        <v>2772</v>
      </c>
      <c r="E856" s="19">
        <v>42732</v>
      </c>
      <c r="F856" s="19" t="s">
        <v>2625</v>
      </c>
      <c r="G856" s="20">
        <v>9103750718</v>
      </c>
      <c r="H856" s="19">
        <v>42740</v>
      </c>
      <c r="I856" s="19"/>
      <c r="J856" s="21"/>
      <c r="K856" s="21"/>
      <c r="L856" s="22" t="s">
        <v>2646</v>
      </c>
      <c r="M856" s="22" t="s">
        <v>178</v>
      </c>
      <c r="N856" s="22" t="s">
        <v>2530</v>
      </c>
      <c r="O856" s="23" t="s">
        <v>49</v>
      </c>
      <c r="P856" s="103" t="s">
        <v>2647</v>
      </c>
      <c r="Q856" s="25" t="s">
        <v>2661</v>
      </c>
      <c r="R856" s="27">
        <v>48</v>
      </c>
      <c r="S856" s="23" t="s">
        <v>51</v>
      </c>
      <c r="T856" s="23" t="s">
        <v>52</v>
      </c>
      <c r="U856" s="17">
        <v>91479</v>
      </c>
      <c r="V856" s="28">
        <f t="shared" si="71"/>
        <v>4390992</v>
      </c>
      <c r="W856" s="17">
        <v>0</v>
      </c>
      <c r="X856" s="106">
        <v>14070</v>
      </c>
      <c r="Y856" s="17">
        <v>0</v>
      </c>
      <c r="Z856" s="28">
        <v>95803.199999999997</v>
      </c>
      <c r="AA856" s="17" t="s">
        <v>53</v>
      </c>
      <c r="AB856" s="44"/>
      <c r="AC856" s="117">
        <v>67.7</v>
      </c>
      <c r="AD856" s="17"/>
      <c r="AE856" s="17">
        <v>3110305</v>
      </c>
      <c r="AF856" s="21">
        <v>42732</v>
      </c>
      <c r="AG856" s="17"/>
      <c r="AH856" s="21"/>
      <c r="AI856" s="33"/>
      <c r="AJ856" s="34"/>
      <c r="AK856" s="35"/>
      <c r="AL856" s="24"/>
    </row>
    <row r="857" spans="1:38" s="16" customFormat="1" ht="25.5" x14ac:dyDescent="0.25">
      <c r="A857" s="17">
        <v>849</v>
      </c>
      <c r="B857" s="17" t="s">
        <v>38</v>
      </c>
      <c r="C857" s="17" t="s">
        <v>39</v>
      </c>
      <c r="D857" s="18" t="s">
        <v>2773</v>
      </c>
      <c r="E857" s="19">
        <v>42732</v>
      </c>
      <c r="F857" s="19" t="s">
        <v>2625</v>
      </c>
      <c r="G857" s="20">
        <v>9103750719</v>
      </c>
      <c r="H857" s="19">
        <v>42737</v>
      </c>
      <c r="I857" s="19"/>
      <c r="J857" s="21"/>
      <c r="K857" s="21"/>
      <c r="L857" s="22" t="s">
        <v>888</v>
      </c>
      <c r="M857" s="22" t="s">
        <v>889</v>
      </c>
      <c r="N857" s="22" t="s">
        <v>2336</v>
      </c>
      <c r="O857" s="23" t="s">
        <v>49</v>
      </c>
      <c r="P857" s="103" t="s">
        <v>2707</v>
      </c>
      <c r="Q857" s="25" t="s">
        <v>2459</v>
      </c>
      <c r="R857" s="27">
        <v>24</v>
      </c>
      <c r="S857" s="23" t="s">
        <v>51</v>
      </c>
      <c r="T857" s="23" t="s">
        <v>52</v>
      </c>
      <c r="U857" s="17">
        <v>1495</v>
      </c>
      <c r="V857" s="28">
        <f t="shared" si="71"/>
        <v>35880</v>
      </c>
      <c r="W857" s="17">
        <v>0</v>
      </c>
      <c r="X857" s="17">
        <v>1740</v>
      </c>
      <c r="Y857" s="17">
        <v>0</v>
      </c>
      <c r="Z857" s="28">
        <v>0</v>
      </c>
      <c r="AA857" s="17" t="s">
        <v>53</v>
      </c>
      <c r="AB857" s="44"/>
      <c r="AC857" s="117">
        <v>67.7</v>
      </c>
      <c r="AD857" s="17"/>
      <c r="AE857" s="17">
        <v>3110880</v>
      </c>
      <c r="AF857" s="21">
        <v>42732</v>
      </c>
      <c r="AG857" s="17"/>
      <c r="AH857" s="21"/>
      <c r="AI857" s="33"/>
      <c r="AJ857" s="34"/>
      <c r="AK857" s="35"/>
      <c r="AL857" s="24"/>
    </row>
    <row r="858" spans="1:38" s="16" customFormat="1" ht="25.5" x14ac:dyDescent="0.25">
      <c r="A858" s="17">
        <v>850</v>
      </c>
      <c r="B858" s="17" t="s">
        <v>38</v>
      </c>
      <c r="C858" s="17" t="s">
        <v>39</v>
      </c>
      <c r="D858" s="18" t="s">
        <v>2774</v>
      </c>
      <c r="E858" s="19">
        <v>42732</v>
      </c>
      <c r="F858" s="19" t="s">
        <v>2625</v>
      </c>
      <c r="G858" s="20">
        <v>9103750720</v>
      </c>
      <c r="H858" s="19">
        <v>42737</v>
      </c>
      <c r="I858" s="19"/>
      <c r="J858" s="21"/>
      <c r="K858" s="21"/>
      <c r="L858" s="22" t="s">
        <v>2729</v>
      </c>
      <c r="M858" s="22" t="s">
        <v>2548</v>
      </c>
      <c r="N858" s="22" t="s">
        <v>1959</v>
      </c>
      <c r="O858" s="23" t="s">
        <v>63</v>
      </c>
      <c r="P858" s="103" t="s">
        <v>2710</v>
      </c>
      <c r="Q858" s="25" t="s">
        <v>2661</v>
      </c>
      <c r="R858" s="27">
        <v>20</v>
      </c>
      <c r="S858" s="23" t="s">
        <v>51</v>
      </c>
      <c r="T858" s="23" t="s">
        <v>52</v>
      </c>
      <c r="U858" s="17">
        <v>1424</v>
      </c>
      <c r="V858" s="28">
        <f t="shared" si="71"/>
        <v>28480</v>
      </c>
      <c r="W858" s="17">
        <v>9.4</v>
      </c>
      <c r="X858" s="106">
        <v>1200</v>
      </c>
      <c r="Y858" s="17">
        <v>0</v>
      </c>
      <c r="Z858" s="28">
        <v>0</v>
      </c>
      <c r="AA858" s="17" t="s">
        <v>53</v>
      </c>
      <c r="AB858" s="44"/>
      <c r="AC858" s="117">
        <v>67.7</v>
      </c>
      <c r="AD858" s="17"/>
      <c r="AE858" s="17">
        <v>3115825</v>
      </c>
      <c r="AF858" s="21">
        <v>42732</v>
      </c>
      <c r="AG858" s="17"/>
      <c r="AH858" s="21"/>
      <c r="AI858" s="33"/>
      <c r="AJ858" s="34"/>
      <c r="AK858" s="35"/>
      <c r="AL858" s="24"/>
    </row>
    <row r="859" spans="1:38" s="16" customFormat="1" ht="25.5" x14ac:dyDescent="0.25">
      <c r="A859" s="17">
        <v>851</v>
      </c>
      <c r="B859" s="17" t="s">
        <v>38</v>
      </c>
      <c r="C859" s="17" t="s">
        <v>39</v>
      </c>
      <c r="D859" s="18" t="s">
        <v>2775</v>
      </c>
      <c r="E859" s="19">
        <v>42732</v>
      </c>
      <c r="F859" s="19" t="s">
        <v>2625</v>
      </c>
      <c r="G859" s="20">
        <v>9103750721</v>
      </c>
      <c r="H859" s="19">
        <v>42738</v>
      </c>
      <c r="I859" s="19"/>
      <c r="J859" s="21"/>
      <c r="K859" s="21"/>
      <c r="L859" s="22" t="s">
        <v>2729</v>
      </c>
      <c r="M859" s="22" t="s">
        <v>61</v>
      </c>
      <c r="N859" s="22" t="s">
        <v>1959</v>
      </c>
      <c r="O859" s="23" t="s">
        <v>63</v>
      </c>
      <c r="P859" s="103" t="s">
        <v>2776</v>
      </c>
      <c r="Q859" s="25" t="s">
        <v>2777</v>
      </c>
      <c r="R859" s="27">
        <v>19.77</v>
      </c>
      <c r="S859" s="23" t="s">
        <v>51</v>
      </c>
      <c r="T859" s="23" t="s">
        <v>52</v>
      </c>
      <c r="U859" s="17">
        <v>918.5</v>
      </c>
      <c r="V859" s="28">
        <f t="shared" si="71"/>
        <v>18158.744999999999</v>
      </c>
      <c r="W859" s="17">
        <v>5.99</v>
      </c>
      <c r="X859" s="17">
        <v>3600</v>
      </c>
      <c r="Y859" s="17">
        <v>0</v>
      </c>
      <c r="Z859" s="28">
        <v>0</v>
      </c>
      <c r="AA859" s="17" t="s">
        <v>53</v>
      </c>
      <c r="AB859" s="44"/>
      <c r="AC859" s="117">
        <v>67.7</v>
      </c>
      <c r="AD859" s="17"/>
      <c r="AE859" s="17">
        <v>3115871</v>
      </c>
      <c r="AF859" s="21">
        <v>42732</v>
      </c>
      <c r="AG859" s="17"/>
      <c r="AH859" s="21"/>
      <c r="AI859" s="33"/>
      <c r="AJ859" s="34"/>
      <c r="AK859" s="35"/>
      <c r="AL859" s="24"/>
    </row>
    <row r="860" spans="1:38" s="16" customFormat="1" ht="25.5" x14ac:dyDescent="0.25">
      <c r="A860" s="17">
        <v>852</v>
      </c>
      <c r="B860" s="17" t="s">
        <v>38</v>
      </c>
      <c r="C860" s="17" t="s">
        <v>39</v>
      </c>
      <c r="D860" s="18" t="s">
        <v>2778</v>
      </c>
      <c r="E860" s="19">
        <v>42732</v>
      </c>
      <c r="F860" s="19" t="s">
        <v>2625</v>
      </c>
      <c r="G860" s="20">
        <v>9103750723</v>
      </c>
      <c r="H860" s="19">
        <v>42739</v>
      </c>
      <c r="I860" s="19"/>
      <c r="J860" s="21"/>
      <c r="K860" s="21"/>
      <c r="L860" s="22" t="s">
        <v>2729</v>
      </c>
      <c r="M860" s="22" t="s">
        <v>61</v>
      </c>
      <c r="N860" s="22" t="s">
        <v>1959</v>
      </c>
      <c r="O860" s="23" t="s">
        <v>63</v>
      </c>
      <c r="P860" s="103" t="s">
        <v>1514</v>
      </c>
      <c r="Q860" s="25" t="s">
        <v>2459</v>
      </c>
      <c r="R860" s="27">
        <v>18.143999999999998</v>
      </c>
      <c r="S860" s="23" t="s">
        <v>51</v>
      </c>
      <c r="T860" s="23" t="s">
        <v>52</v>
      </c>
      <c r="U860" s="17">
        <v>1427</v>
      </c>
      <c r="V860" s="28">
        <f t="shared" si="71"/>
        <v>25891.487999999998</v>
      </c>
      <c r="W860" s="17">
        <v>8.5399999999999991</v>
      </c>
      <c r="X860" s="17">
        <v>1400</v>
      </c>
      <c r="Y860" s="17">
        <v>0</v>
      </c>
      <c r="Z860" s="28">
        <v>0</v>
      </c>
      <c r="AA860" s="17" t="s">
        <v>53</v>
      </c>
      <c r="AB860" s="44"/>
      <c r="AC860" s="117">
        <v>67.7</v>
      </c>
      <c r="AD860" s="17"/>
      <c r="AE860" s="17">
        <v>3115820</v>
      </c>
      <c r="AF860" s="21">
        <v>42732</v>
      </c>
      <c r="AG860" s="17"/>
      <c r="AH860" s="21"/>
      <c r="AI860" s="33"/>
      <c r="AJ860" s="34"/>
      <c r="AK860" s="35"/>
      <c r="AL860" s="24"/>
    </row>
    <row r="861" spans="1:38" s="16" customFormat="1" x14ac:dyDescent="0.25">
      <c r="A861" s="17">
        <v>853</v>
      </c>
      <c r="B861" s="17" t="s">
        <v>38</v>
      </c>
      <c r="C861" s="17" t="s">
        <v>39</v>
      </c>
      <c r="D861" s="18" t="s">
        <v>2779</v>
      </c>
      <c r="E861" s="19" t="s">
        <v>2780</v>
      </c>
      <c r="F861" s="19" t="s">
        <v>2625</v>
      </c>
      <c r="G861" s="20"/>
      <c r="H861" s="19"/>
      <c r="I861" s="19"/>
      <c r="J861" s="21"/>
      <c r="K861" s="21"/>
      <c r="L861" s="22"/>
      <c r="M861" s="22"/>
      <c r="N861" s="22"/>
      <c r="O861" s="23"/>
      <c r="P861" s="24"/>
      <c r="Q861" s="25"/>
      <c r="R861" s="27"/>
      <c r="S861" s="23" t="s">
        <v>51</v>
      </c>
      <c r="T861" s="23"/>
      <c r="U861" s="17"/>
      <c r="V861" s="28">
        <f t="shared" si="71"/>
        <v>0</v>
      </c>
      <c r="W861" s="17"/>
      <c r="X861" s="17"/>
      <c r="Y861" s="17"/>
      <c r="Z861" s="28"/>
      <c r="AA861" s="17"/>
      <c r="AB861" s="44"/>
      <c r="AC861" s="117">
        <v>67.7</v>
      </c>
      <c r="AD861" s="17"/>
      <c r="AE861" s="17"/>
      <c r="AF861" s="21"/>
      <c r="AG861" s="17"/>
      <c r="AH861" s="21"/>
      <c r="AI861" s="33"/>
      <c r="AJ861" s="34"/>
      <c r="AK861" s="35"/>
      <c r="AL861" s="24"/>
    </row>
    <row r="862" spans="1:38" s="16" customFormat="1" ht="25.5" x14ac:dyDescent="0.25">
      <c r="A862" s="17">
        <v>854</v>
      </c>
      <c r="B862" s="17" t="s">
        <v>38</v>
      </c>
      <c r="C862" s="17" t="s">
        <v>39</v>
      </c>
      <c r="D862" s="18" t="s">
        <v>2781</v>
      </c>
      <c r="E862" s="19">
        <v>42733</v>
      </c>
      <c r="F862" s="19" t="s">
        <v>2625</v>
      </c>
      <c r="G862" s="20">
        <v>9103750722</v>
      </c>
      <c r="H862" s="19">
        <v>42738</v>
      </c>
      <c r="I862" s="19"/>
      <c r="J862" s="21"/>
      <c r="K862" s="21"/>
      <c r="L862" s="22" t="s">
        <v>2729</v>
      </c>
      <c r="M862" s="22" t="s">
        <v>61</v>
      </c>
      <c r="N862" s="22" t="s">
        <v>1959</v>
      </c>
      <c r="O862" s="23" t="s">
        <v>63</v>
      </c>
      <c r="P862" s="103" t="s">
        <v>2776</v>
      </c>
      <c r="Q862" s="25" t="s">
        <v>2777</v>
      </c>
      <c r="R862" s="27">
        <v>19.8</v>
      </c>
      <c r="S862" s="23" t="s">
        <v>51</v>
      </c>
      <c r="T862" s="23" t="s">
        <v>52</v>
      </c>
      <c r="U862" s="17">
        <v>918.5</v>
      </c>
      <c r="V862" s="28">
        <f t="shared" si="71"/>
        <v>18186.3</v>
      </c>
      <c r="W862" s="17">
        <v>6</v>
      </c>
      <c r="X862" s="17">
        <v>3600</v>
      </c>
      <c r="Y862" s="17">
        <v>0</v>
      </c>
      <c r="Z862" s="28">
        <v>0</v>
      </c>
      <c r="AA862" s="17" t="s">
        <v>53</v>
      </c>
      <c r="AB862" s="44"/>
      <c r="AC862" s="117">
        <v>67.7</v>
      </c>
      <c r="AD862" s="17"/>
      <c r="AE862" s="17">
        <v>3130889</v>
      </c>
      <c r="AF862" s="21">
        <v>42733</v>
      </c>
      <c r="AG862" s="17"/>
      <c r="AH862" s="21"/>
      <c r="AI862" s="33"/>
      <c r="AJ862" s="34"/>
      <c r="AK862" s="35"/>
      <c r="AL862" s="24"/>
    </row>
    <row r="863" spans="1:38" s="16" customFormat="1" ht="25.5" x14ac:dyDescent="0.25">
      <c r="A863" s="17">
        <v>855</v>
      </c>
      <c r="B863" s="17" t="s">
        <v>38</v>
      </c>
      <c r="C863" s="17" t="s">
        <v>39</v>
      </c>
      <c r="D863" s="18" t="s">
        <v>2782</v>
      </c>
      <c r="E863" s="19">
        <v>42733</v>
      </c>
      <c r="F863" s="19" t="s">
        <v>2625</v>
      </c>
      <c r="G863" s="20">
        <v>9103750724</v>
      </c>
      <c r="H863" s="19">
        <v>42739</v>
      </c>
      <c r="I863" s="19"/>
      <c r="J863" s="21"/>
      <c r="K863" s="21"/>
      <c r="L863" s="22" t="s">
        <v>2729</v>
      </c>
      <c r="M863" s="22" t="s">
        <v>61</v>
      </c>
      <c r="N863" s="22" t="s">
        <v>1959</v>
      </c>
      <c r="O863" s="23" t="s">
        <v>63</v>
      </c>
      <c r="P863" s="103" t="s">
        <v>1469</v>
      </c>
      <c r="Q863" s="25" t="s">
        <v>2459</v>
      </c>
      <c r="R863" s="27">
        <v>18.143999999999998</v>
      </c>
      <c r="S863" s="23" t="s">
        <v>51</v>
      </c>
      <c r="T863" s="23" t="s">
        <v>52</v>
      </c>
      <c r="U863" s="17">
        <v>1427</v>
      </c>
      <c r="V863" s="28">
        <f t="shared" si="71"/>
        <v>25891.487999999998</v>
      </c>
      <c r="W863" s="17">
        <v>8.5399999999999991</v>
      </c>
      <c r="X863" s="17">
        <v>1400</v>
      </c>
      <c r="Y863" s="17">
        <v>0</v>
      </c>
      <c r="Z863" s="28">
        <v>0</v>
      </c>
      <c r="AA863" s="17" t="s">
        <v>53</v>
      </c>
      <c r="AB863" s="44"/>
      <c r="AC863" s="117">
        <v>67.7</v>
      </c>
      <c r="AD863" s="17"/>
      <c r="AE863" s="17">
        <v>3133975</v>
      </c>
      <c r="AF863" s="21">
        <v>42733</v>
      </c>
      <c r="AG863" s="17"/>
      <c r="AH863" s="21"/>
      <c r="AI863" s="33"/>
      <c r="AJ863" s="34"/>
      <c r="AK863" s="35"/>
      <c r="AL863" s="24"/>
    </row>
    <row r="864" spans="1:38" s="16" customFormat="1" x14ac:dyDescent="0.25">
      <c r="A864" s="17">
        <v>856</v>
      </c>
      <c r="B864" s="17" t="s">
        <v>38</v>
      </c>
      <c r="C864" s="17" t="s">
        <v>39</v>
      </c>
      <c r="D864" s="18" t="s">
        <v>2783</v>
      </c>
      <c r="E864" s="19">
        <v>42733</v>
      </c>
      <c r="F864" s="19" t="s">
        <v>2625</v>
      </c>
      <c r="G864" s="20">
        <v>9103750726</v>
      </c>
      <c r="H864" s="19">
        <v>42740</v>
      </c>
      <c r="I864" s="19"/>
      <c r="J864" s="21"/>
      <c r="K864" s="21"/>
      <c r="L864" s="22" t="s">
        <v>2784</v>
      </c>
      <c r="M864" s="22" t="s">
        <v>178</v>
      </c>
      <c r="N864" s="22" t="s">
        <v>2618</v>
      </c>
      <c r="O864" s="23" t="s">
        <v>49</v>
      </c>
      <c r="P864" s="24" t="s">
        <v>1080</v>
      </c>
      <c r="Q864" s="25" t="s">
        <v>2661</v>
      </c>
      <c r="R864" s="27">
        <v>206.73</v>
      </c>
      <c r="S864" s="23" t="s">
        <v>51</v>
      </c>
      <c r="T864" s="23" t="s">
        <v>179</v>
      </c>
      <c r="U864" s="17">
        <v>116702</v>
      </c>
      <c r="V864" s="28">
        <f t="shared" si="71"/>
        <v>24125804.459999997</v>
      </c>
      <c r="W864" s="17">
        <v>0</v>
      </c>
      <c r="X864" s="17">
        <v>276375</v>
      </c>
      <c r="Y864" s="17">
        <v>0</v>
      </c>
      <c r="Z864" s="28">
        <v>346686.21</v>
      </c>
      <c r="AA864" s="17" t="s">
        <v>53</v>
      </c>
      <c r="AB864" s="44"/>
      <c r="AC864" s="117">
        <v>67.7</v>
      </c>
      <c r="AD864" s="17"/>
      <c r="AE864" s="17">
        <v>3140251</v>
      </c>
      <c r="AF864" s="21">
        <v>42733</v>
      </c>
      <c r="AG864" s="17"/>
      <c r="AH864" s="21"/>
      <c r="AI864" s="33"/>
      <c r="AJ864" s="34"/>
      <c r="AK864" s="35"/>
      <c r="AL864" s="24"/>
    </row>
    <row r="865" spans="1:38" s="16" customFormat="1" ht="25.5" x14ac:dyDescent="0.25">
      <c r="A865" s="17">
        <v>857</v>
      </c>
      <c r="B865" s="17" t="s">
        <v>38</v>
      </c>
      <c r="C865" s="17" t="s">
        <v>39</v>
      </c>
      <c r="D865" s="18" t="s">
        <v>2785</v>
      </c>
      <c r="E865" s="19">
        <v>42733</v>
      </c>
      <c r="F865" s="19" t="s">
        <v>2625</v>
      </c>
      <c r="G865" s="20">
        <v>9103750730</v>
      </c>
      <c r="H865" s="19">
        <v>42736</v>
      </c>
      <c r="I865" s="19"/>
      <c r="J865" s="21"/>
      <c r="K865" s="21"/>
      <c r="L865" s="22" t="s">
        <v>2729</v>
      </c>
      <c r="M865" s="22" t="s">
        <v>61</v>
      </c>
      <c r="N865" s="22" t="s">
        <v>1959</v>
      </c>
      <c r="O865" s="23" t="s">
        <v>63</v>
      </c>
      <c r="P865" s="103" t="s">
        <v>2647</v>
      </c>
      <c r="Q865" s="25" t="s">
        <v>2661</v>
      </c>
      <c r="R865" s="27">
        <v>20</v>
      </c>
      <c r="S865" s="23" t="s">
        <v>51</v>
      </c>
      <c r="T865" s="23" t="s">
        <v>52</v>
      </c>
      <c r="U865" s="17">
        <v>1440</v>
      </c>
      <c r="V865" s="28">
        <f t="shared" si="71"/>
        <v>28800</v>
      </c>
      <c r="W865" s="17">
        <v>9.5</v>
      </c>
      <c r="X865" s="17">
        <v>1800</v>
      </c>
      <c r="Y865" s="17">
        <v>0</v>
      </c>
      <c r="Z865" s="28">
        <v>0</v>
      </c>
      <c r="AA865" s="17" t="s">
        <v>53</v>
      </c>
      <c r="AB865" s="44"/>
      <c r="AC865" s="117">
        <v>67.7</v>
      </c>
      <c r="AD865" s="17"/>
      <c r="AE865" s="17">
        <v>3141988</v>
      </c>
      <c r="AF865" s="21">
        <v>42733</v>
      </c>
      <c r="AG865" s="17"/>
      <c r="AH865" s="21"/>
      <c r="AI865" s="33"/>
      <c r="AJ865" s="34"/>
      <c r="AK865" s="35"/>
      <c r="AL865" s="24"/>
    </row>
    <row r="866" spans="1:38" s="16" customFormat="1" x14ac:dyDescent="0.25">
      <c r="A866" s="17">
        <v>858</v>
      </c>
      <c r="B866" s="17" t="s">
        <v>38</v>
      </c>
      <c r="C866" s="17" t="s">
        <v>39</v>
      </c>
      <c r="D866" s="18" t="s">
        <v>2786</v>
      </c>
      <c r="E866" s="19">
        <v>42733</v>
      </c>
      <c r="F866" s="19" t="s">
        <v>2625</v>
      </c>
      <c r="G866" s="20">
        <v>9103750725</v>
      </c>
      <c r="H866" s="19">
        <v>42742</v>
      </c>
      <c r="I866" s="19"/>
      <c r="J866" s="21"/>
      <c r="K866" s="21"/>
      <c r="L866" s="22" t="s">
        <v>482</v>
      </c>
      <c r="M866" s="22" t="s">
        <v>669</v>
      </c>
      <c r="N866" s="22" t="s">
        <v>2320</v>
      </c>
      <c r="O866" s="23" t="s">
        <v>71</v>
      </c>
      <c r="P866" s="24" t="s">
        <v>1469</v>
      </c>
      <c r="Q866" s="25" t="s">
        <v>2459</v>
      </c>
      <c r="R866" s="27">
        <v>3.6</v>
      </c>
      <c r="S866" s="23" t="s">
        <v>51</v>
      </c>
      <c r="T866" s="23" t="s">
        <v>52</v>
      </c>
      <c r="U866" s="17">
        <v>1420</v>
      </c>
      <c r="V866" s="28">
        <f t="shared" si="71"/>
        <v>5112</v>
      </c>
      <c r="W866" s="17">
        <v>0</v>
      </c>
      <c r="X866" s="17">
        <v>0</v>
      </c>
      <c r="Y866" s="17">
        <v>0</v>
      </c>
      <c r="Z866" s="28">
        <v>0</v>
      </c>
      <c r="AA866" s="17" t="s">
        <v>53</v>
      </c>
      <c r="AB866" s="44"/>
      <c r="AC866" s="117">
        <v>67.7</v>
      </c>
      <c r="AD866" s="17"/>
      <c r="AE866" s="17">
        <v>3141841</v>
      </c>
      <c r="AF866" s="21">
        <v>42733</v>
      </c>
      <c r="AG866" s="17" t="s">
        <v>2855</v>
      </c>
      <c r="AH866" s="21">
        <f>VLOOKUP(AE866,'[2]updated master EPCG'!$AD$3032:$AO$3978,10,0)</f>
        <v>42800</v>
      </c>
      <c r="AI866" s="21" t="str">
        <f>VLOOKUP(AE866,'[2]updated master EPCG'!$AD$3032:$AO$3978,8,0)</f>
        <v>116217XUC000195</v>
      </c>
      <c r="AJ866" s="29">
        <f>VLOOKUP(AE866,'[2]updated master EPCG'!$AD$3032:$AO$3978,12,0)</f>
        <v>5112</v>
      </c>
      <c r="AK866" s="21">
        <f>VLOOKUP(AE866,'[2]updated master EPCG'!$AD$3032:$AO$3978,7,0)</f>
        <v>42782</v>
      </c>
      <c r="AL866" s="24"/>
    </row>
    <row r="867" spans="1:38" s="16" customFormat="1" x14ac:dyDescent="0.25">
      <c r="A867" s="17">
        <v>859</v>
      </c>
      <c r="B867" s="17" t="s">
        <v>38</v>
      </c>
      <c r="C867" s="17" t="s">
        <v>39</v>
      </c>
      <c r="D867" s="18" t="s">
        <v>2787</v>
      </c>
      <c r="E867" s="19">
        <v>43099</v>
      </c>
      <c r="F867" s="19" t="s">
        <v>2625</v>
      </c>
      <c r="G867" s="20">
        <v>9103750727</v>
      </c>
      <c r="H867" s="19">
        <v>42737</v>
      </c>
      <c r="I867" s="19"/>
      <c r="J867" s="21"/>
      <c r="K867" s="21"/>
      <c r="L867" s="22" t="s">
        <v>2788</v>
      </c>
      <c r="M867" s="22" t="s">
        <v>1172</v>
      </c>
      <c r="N867" s="22" t="s">
        <v>2336</v>
      </c>
      <c r="O867" s="23" t="s">
        <v>2218</v>
      </c>
      <c r="P867" s="103" t="s">
        <v>2733</v>
      </c>
      <c r="Q867" s="25" t="s">
        <v>2673</v>
      </c>
      <c r="R867" s="27">
        <v>5.04</v>
      </c>
      <c r="S867" s="23" t="s">
        <v>51</v>
      </c>
      <c r="T867" s="23" t="s">
        <v>52</v>
      </c>
      <c r="U867" s="17">
        <v>4256</v>
      </c>
      <c r="V867" s="28">
        <f t="shared" si="71"/>
        <v>21450.240000000002</v>
      </c>
      <c r="W867" s="17">
        <v>0</v>
      </c>
      <c r="X867" s="17">
        <v>200</v>
      </c>
      <c r="Y867" s="17">
        <v>0</v>
      </c>
      <c r="Z867" s="28">
        <v>0</v>
      </c>
      <c r="AA867" s="17" t="s">
        <v>53</v>
      </c>
      <c r="AB867" s="30">
        <f>V867-W867-X867-Y867</f>
        <v>21250.240000000002</v>
      </c>
      <c r="AC867" s="117">
        <v>67.7</v>
      </c>
      <c r="AD867" s="17"/>
      <c r="AE867" s="17">
        <v>3148450</v>
      </c>
      <c r="AF867" s="21">
        <v>42734</v>
      </c>
      <c r="AG867" s="17"/>
      <c r="AH867" s="21"/>
      <c r="AI867" s="33"/>
      <c r="AJ867" s="34"/>
      <c r="AK867" s="35"/>
      <c r="AL867" s="24"/>
    </row>
    <row r="868" spans="1:38" s="16" customFormat="1" x14ac:dyDescent="0.25">
      <c r="A868" s="17">
        <v>860</v>
      </c>
      <c r="B868" s="17" t="s">
        <v>38</v>
      </c>
      <c r="C868" s="17" t="s">
        <v>39</v>
      </c>
      <c r="D868" s="18" t="s">
        <v>2789</v>
      </c>
      <c r="E868" s="19" t="s">
        <v>2790</v>
      </c>
      <c r="F868" s="19"/>
      <c r="G868" s="20" t="s">
        <v>2791</v>
      </c>
      <c r="H868" s="19">
        <v>42749</v>
      </c>
      <c r="I868" s="19"/>
      <c r="J868" s="21"/>
      <c r="K868" s="21"/>
      <c r="L868" s="22"/>
      <c r="M868" s="22"/>
      <c r="N868" s="22"/>
      <c r="O868" s="23"/>
      <c r="P868" s="24"/>
      <c r="Q868" s="25"/>
      <c r="R868" s="27"/>
      <c r="S868" s="23" t="s">
        <v>51</v>
      </c>
      <c r="T868" s="23"/>
      <c r="U868" s="17"/>
      <c r="V868" s="28">
        <f t="shared" si="71"/>
        <v>0</v>
      </c>
      <c r="W868" s="17"/>
      <c r="X868" s="17"/>
      <c r="Y868" s="17"/>
      <c r="Z868" s="28"/>
      <c r="AA868" s="17" t="s">
        <v>53</v>
      </c>
      <c r="AB868" s="44"/>
      <c r="AC868" s="117">
        <v>67.7</v>
      </c>
      <c r="AD868" s="17"/>
      <c r="AE868" s="17"/>
      <c r="AF868" s="21"/>
      <c r="AG868" s="17"/>
      <c r="AH868" s="21"/>
      <c r="AI868" s="33"/>
      <c r="AJ868" s="34"/>
      <c r="AK868" s="35"/>
      <c r="AL868" s="24"/>
    </row>
    <row r="869" spans="1:38" s="16" customFormat="1" ht="25.5" x14ac:dyDescent="0.25">
      <c r="A869" s="17">
        <v>861</v>
      </c>
      <c r="B869" s="17" t="s">
        <v>38</v>
      </c>
      <c r="C869" s="17" t="s">
        <v>39</v>
      </c>
      <c r="D869" s="18" t="s">
        <v>2792</v>
      </c>
      <c r="E869" s="19">
        <v>42734</v>
      </c>
      <c r="F869" s="19" t="s">
        <v>2625</v>
      </c>
      <c r="G869" s="20">
        <v>9103750731</v>
      </c>
      <c r="H869" s="19">
        <v>42736</v>
      </c>
      <c r="I869" s="19"/>
      <c r="J869" s="21"/>
      <c r="K869" s="21"/>
      <c r="L869" s="22" t="s">
        <v>2729</v>
      </c>
      <c r="M869" s="22" t="s">
        <v>61</v>
      </c>
      <c r="N869" s="22" t="s">
        <v>1959</v>
      </c>
      <c r="O869" s="23" t="s">
        <v>63</v>
      </c>
      <c r="P869" s="103" t="s">
        <v>2647</v>
      </c>
      <c r="Q869" s="25" t="s">
        <v>2661</v>
      </c>
      <c r="R869" s="27">
        <v>20</v>
      </c>
      <c r="S869" s="23" t="s">
        <v>51</v>
      </c>
      <c r="T869" s="23" t="s">
        <v>52</v>
      </c>
      <c r="U869" s="17">
        <v>1440</v>
      </c>
      <c r="V869" s="28">
        <f t="shared" si="71"/>
        <v>28800</v>
      </c>
      <c r="W869" s="17">
        <v>9.5</v>
      </c>
      <c r="X869" s="17">
        <v>1800</v>
      </c>
      <c r="Y869" s="17">
        <v>0</v>
      </c>
      <c r="Z869" s="28">
        <v>0</v>
      </c>
      <c r="AA869" s="17" t="s">
        <v>53</v>
      </c>
      <c r="AB869" s="44"/>
      <c r="AC869" s="117">
        <v>67.7</v>
      </c>
      <c r="AD869" s="17"/>
      <c r="AE869" s="17">
        <v>3164052</v>
      </c>
      <c r="AF869" s="21">
        <v>42734</v>
      </c>
      <c r="AG869" s="17"/>
      <c r="AH869" s="21"/>
      <c r="AI869" s="33"/>
      <c r="AJ869" s="34"/>
      <c r="AK869" s="35"/>
      <c r="AL869" s="24"/>
    </row>
    <row r="870" spans="1:38" s="16" customFormat="1" ht="25.5" x14ac:dyDescent="0.25">
      <c r="A870" s="17">
        <v>862</v>
      </c>
      <c r="B870" s="17" t="s">
        <v>38</v>
      </c>
      <c r="C870" s="17" t="s">
        <v>39</v>
      </c>
      <c r="D870" s="18" t="s">
        <v>2793</v>
      </c>
      <c r="E870" s="19">
        <v>42734</v>
      </c>
      <c r="F870" s="19" t="s">
        <v>2625</v>
      </c>
      <c r="G870" s="20">
        <v>9103750732</v>
      </c>
      <c r="H870" s="19">
        <v>42743</v>
      </c>
      <c r="I870" s="19"/>
      <c r="J870" s="21"/>
      <c r="K870" s="21"/>
      <c r="L870" s="22" t="s">
        <v>2729</v>
      </c>
      <c r="M870" s="22" t="s">
        <v>61</v>
      </c>
      <c r="N870" s="22" t="s">
        <v>1959</v>
      </c>
      <c r="O870" s="23" t="s">
        <v>63</v>
      </c>
      <c r="P870" s="103" t="s">
        <v>2794</v>
      </c>
      <c r="Q870" s="25" t="s">
        <v>2459</v>
      </c>
      <c r="R870" s="27">
        <v>18.143999999999998</v>
      </c>
      <c r="S870" s="23" t="s">
        <v>51</v>
      </c>
      <c r="T870" s="23" t="s">
        <v>52</v>
      </c>
      <c r="U870" s="17">
        <v>1468</v>
      </c>
      <c r="V870" s="28">
        <f t="shared" si="71"/>
        <v>26635.391999999996</v>
      </c>
      <c r="W870" s="17">
        <v>8.7899999999999991</v>
      </c>
      <c r="X870" s="17">
        <v>1400</v>
      </c>
      <c r="Y870" s="17">
        <v>0</v>
      </c>
      <c r="Z870" s="28">
        <v>0</v>
      </c>
      <c r="AA870" s="17" t="s">
        <v>53</v>
      </c>
      <c r="AB870" s="44"/>
      <c r="AC870" s="117">
        <v>67.7</v>
      </c>
      <c r="AD870" s="17"/>
      <c r="AE870" s="17">
        <v>3164057</v>
      </c>
      <c r="AF870" s="21">
        <v>42734</v>
      </c>
      <c r="AG870" s="17"/>
      <c r="AH870" s="21"/>
      <c r="AI870" s="33"/>
      <c r="AJ870" s="34"/>
      <c r="AK870" s="35"/>
      <c r="AL870" s="24"/>
    </row>
    <row r="871" spans="1:38" s="16" customFormat="1" ht="25.5" x14ac:dyDescent="0.25">
      <c r="A871" s="17">
        <v>863</v>
      </c>
      <c r="B871" s="17" t="s">
        <v>38</v>
      </c>
      <c r="C871" s="17" t="s">
        <v>39</v>
      </c>
      <c r="D871" s="18" t="s">
        <v>2795</v>
      </c>
      <c r="E871" s="19">
        <v>42735</v>
      </c>
      <c r="F871" s="19" t="s">
        <v>2625</v>
      </c>
      <c r="G871" s="20">
        <v>9103750733</v>
      </c>
      <c r="H871" s="19">
        <v>42737</v>
      </c>
      <c r="I871" s="19"/>
      <c r="J871" s="21"/>
      <c r="K871" s="21"/>
      <c r="L871" s="22" t="s">
        <v>2796</v>
      </c>
      <c r="M871" s="22" t="s">
        <v>1186</v>
      </c>
      <c r="N871" s="22" t="s">
        <v>130</v>
      </c>
      <c r="O871" s="23" t="s">
        <v>63</v>
      </c>
      <c r="P871" s="103" t="s">
        <v>2647</v>
      </c>
      <c r="Q871" s="25" t="s">
        <v>2661</v>
      </c>
      <c r="R871" s="27">
        <v>16</v>
      </c>
      <c r="S871" s="23" t="s">
        <v>51</v>
      </c>
      <c r="T871" s="23" t="s">
        <v>52</v>
      </c>
      <c r="U871" s="17">
        <v>1330</v>
      </c>
      <c r="V871" s="28">
        <f t="shared" si="71"/>
        <v>21280</v>
      </c>
      <c r="W871" s="17">
        <v>7.02</v>
      </c>
      <c r="X871" s="17">
        <v>570</v>
      </c>
      <c r="Y871" s="17">
        <v>0</v>
      </c>
      <c r="Z871" s="28">
        <v>0</v>
      </c>
      <c r="AA871" s="17" t="s">
        <v>53</v>
      </c>
      <c r="AB871" s="44"/>
      <c r="AC871" s="117">
        <v>67.7</v>
      </c>
      <c r="AD871" s="17"/>
      <c r="AE871" s="17">
        <v>3176219</v>
      </c>
      <c r="AF871" s="21">
        <v>42735</v>
      </c>
      <c r="AG871" s="17"/>
      <c r="AH871" s="21"/>
      <c r="AI871" s="33"/>
      <c r="AJ871" s="34"/>
      <c r="AK871" s="35"/>
      <c r="AL871" s="24"/>
    </row>
    <row r="872" spans="1:38" s="16" customFormat="1" x14ac:dyDescent="0.25">
      <c r="A872" s="17">
        <v>864</v>
      </c>
      <c r="B872" s="17" t="s">
        <v>38</v>
      </c>
      <c r="C872" s="17" t="s">
        <v>39</v>
      </c>
      <c r="D872" s="18" t="s">
        <v>2797</v>
      </c>
      <c r="E872" s="19">
        <v>43100</v>
      </c>
      <c r="F872" s="19" t="s">
        <v>2625</v>
      </c>
      <c r="G872" s="20">
        <v>9103750734</v>
      </c>
      <c r="H872" s="19">
        <v>42743</v>
      </c>
      <c r="I872" s="19"/>
      <c r="J872" s="21"/>
      <c r="K872" s="21"/>
      <c r="L872" s="22" t="s">
        <v>2798</v>
      </c>
      <c r="M872" s="22" t="s">
        <v>2717</v>
      </c>
      <c r="N872" s="22" t="s">
        <v>197</v>
      </c>
      <c r="O872" s="23" t="s">
        <v>63</v>
      </c>
      <c r="P872" s="103" t="s">
        <v>2799</v>
      </c>
      <c r="Q872" s="25" t="s">
        <v>2665</v>
      </c>
      <c r="R872" s="27">
        <v>30.4</v>
      </c>
      <c r="S872" s="23" t="s">
        <v>51</v>
      </c>
      <c r="T872" s="23" t="s">
        <v>52</v>
      </c>
      <c r="U872" s="17">
        <v>0</v>
      </c>
      <c r="V872" s="28">
        <f>(14.4*1660+16*1416)</f>
        <v>46560</v>
      </c>
      <c r="W872" s="17">
        <v>15.36</v>
      </c>
      <c r="X872" s="17">
        <v>1800</v>
      </c>
      <c r="Y872" s="17">
        <v>0</v>
      </c>
      <c r="Z872" s="28">
        <v>862.4</v>
      </c>
      <c r="AA872" s="17" t="s">
        <v>53</v>
      </c>
      <c r="AB872" s="44"/>
      <c r="AC872" s="117">
        <v>67.7</v>
      </c>
      <c r="AD872" s="17"/>
      <c r="AE872" s="17">
        <v>3176200</v>
      </c>
      <c r="AF872" s="21">
        <v>42735</v>
      </c>
      <c r="AG872" s="17"/>
      <c r="AH872" s="21"/>
      <c r="AI872" s="33"/>
      <c r="AJ872" s="34"/>
      <c r="AK872" s="35"/>
      <c r="AL872" s="24"/>
    </row>
    <row r="873" spans="1:38" s="16" customFormat="1" x14ac:dyDescent="0.25">
      <c r="A873" s="17">
        <v>865</v>
      </c>
      <c r="B873" s="17" t="s">
        <v>38</v>
      </c>
      <c r="C873" s="17" t="s">
        <v>39</v>
      </c>
      <c r="D873" s="18" t="s">
        <v>2800</v>
      </c>
      <c r="E873" s="19">
        <v>43100</v>
      </c>
      <c r="F873" s="19" t="s">
        <v>2625</v>
      </c>
      <c r="G873" s="20">
        <v>9103750736</v>
      </c>
      <c r="H873" s="19">
        <v>42740</v>
      </c>
      <c r="I873" s="19"/>
      <c r="J873" s="21"/>
      <c r="K873" s="21"/>
      <c r="L873" s="22" t="s">
        <v>963</v>
      </c>
      <c r="M873" s="22" t="s">
        <v>964</v>
      </c>
      <c r="N873" s="22" t="s">
        <v>130</v>
      </c>
      <c r="O873" s="23" t="s">
        <v>63</v>
      </c>
      <c r="P873" s="24" t="s">
        <v>2647</v>
      </c>
      <c r="Q873" s="25" t="s">
        <v>2661</v>
      </c>
      <c r="R873" s="27">
        <v>16</v>
      </c>
      <c r="S873" s="23" t="s">
        <v>51</v>
      </c>
      <c r="T873" s="23" t="s">
        <v>52</v>
      </c>
      <c r="U873" s="17">
        <v>1380</v>
      </c>
      <c r="V873" s="28">
        <f t="shared" si="71"/>
        <v>22080</v>
      </c>
      <c r="W873" s="17">
        <v>7.29</v>
      </c>
      <c r="X873" s="17">
        <v>525</v>
      </c>
      <c r="Y873" s="17">
        <v>0</v>
      </c>
      <c r="Z873" s="28">
        <v>0</v>
      </c>
      <c r="AA873" s="17" t="s">
        <v>53</v>
      </c>
      <c r="AB873" s="44"/>
      <c r="AC873" s="117">
        <v>67.7</v>
      </c>
      <c r="AD873" s="17"/>
      <c r="AE873" s="17">
        <v>3183775</v>
      </c>
      <c r="AF873" s="21">
        <v>42735</v>
      </c>
      <c r="AG873" s="17" t="s">
        <v>2859</v>
      </c>
      <c r="AH873" s="21">
        <f>VLOOKUP(AE873,'[2]updated master EPCG'!$AD$3032:$AO$3978,10,0)</f>
        <v>42800</v>
      </c>
      <c r="AI873" s="21" t="str">
        <f>VLOOKUP(AE873,'[2]updated master EPCG'!$AD$3032:$AO$3978,8,0)</f>
        <v>116217XSC0000058</v>
      </c>
      <c r="AJ873" s="29">
        <f>VLOOKUP(AE873,'[2]updated master EPCG'!$AD$3032:$AO$3978,12,0)</f>
        <v>22080</v>
      </c>
      <c r="AK873" s="21">
        <f>VLOOKUP(AE873,'[2]updated master EPCG'!$AD$3032:$AO$3978,7,0)</f>
        <v>42768</v>
      </c>
      <c r="AL873" s="24"/>
    </row>
    <row r="874" spans="1:38" s="16" customFormat="1" x14ac:dyDescent="0.25">
      <c r="A874" s="17">
        <v>866</v>
      </c>
      <c r="B874" s="17" t="s">
        <v>38</v>
      </c>
      <c r="C874" s="17" t="s">
        <v>39</v>
      </c>
      <c r="D874" s="18" t="s">
        <v>2801</v>
      </c>
      <c r="E874" s="19">
        <v>43100</v>
      </c>
      <c r="F874" s="19" t="s">
        <v>2625</v>
      </c>
      <c r="G874" s="20">
        <v>9103750737</v>
      </c>
      <c r="H874" s="19">
        <v>42740</v>
      </c>
      <c r="I874" s="19"/>
      <c r="J874" s="21"/>
      <c r="K874" s="21"/>
      <c r="L874" s="22" t="s">
        <v>2088</v>
      </c>
      <c r="M874" s="22" t="s">
        <v>2802</v>
      </c>
      <c r="N874" s="22" t="s">
        <v>2618</v>
      </c>
      <c r="O874" s="23" t="s">
        <v>63</v>
      </c>
      <c r="P874" s="24" t="s">
        <v>2803</v>
      </c>
      <c r="Q874" s="25" t="s">
        <v>2661</v>
      </c>
      <c r="R874" s="27">
        <v>10</v>
      </c>
      <c r="S874" s="23" t="s">
        <v>51</v>
      </c>
      <c r="T874" s="23" t="s">
        <v>52</v>
      </c>
      <c r="U874" s="17">
        <v>1450</v>
      </c>
      <c r="V874" s="28">
        <f t="shared" si="71"/>
        <v>14500</v>
      </c>
      <c r="W874" s="17">
        <v>4.79</v>
      </c>
      <c r="X874" s="17">
        <v>50</v>
      </c>
      <c r="Y874" s="17">
        <v>0</v>
      </c>
      <c r="Z874" s="28">
        <v>0</v>
      </c>
      <c r="AA874" s="17" t="s">
        <v>53</v>
      </c>
      <c r="AB874" s="44"/>
      <c r="AC874" s="117">
        <v>67.7</v>
      </c>
      <c r="AD874" s="17"/>
      <c r="AE874" s="17">
        <v>3182721</v>
      </c>
      <c r="AF874" s="21">
        <v>42735</v>
      </c>
      <c r="AG874" s="17"/>
      <c r="AH874" s="21"/>
      <c r="AI874" s="33"/>
      <c r="AJ874" s="34"/>
      <c r="AK874" s="35"/>
      <c r="AL874" s="24"/>
    </row>
    <row r="875" spans="1:38" s="16" customFormat="1" ht="25.5" x14ac:dyDescent="0.25">
      <c r="A875" s="17">
        <v>867</v>
      </c>
      <c r="B875" s="17" t="s">
        <v>38</v>
      </c>
      <c r="C875" s="17" t="s">
        <v>39</v>
      </c>
      <c r="D875" s="18" t="s">
        <v>2804</v>
      </c>
      <c r="E875" s="19">
        <v>42735</v>
      </c>
      <c r="F875" s="19" t="s">
        <v>2625</v>
      </c>
      <c r="G875" s="20">
        <v>9103750735</v>
      </c>
      <c r="H875" s="19">
        <v>42742</v>
      </c>
      <c r="I875" s="19"/>
      <c r="J875" s="21"/>
      <c r="K875" s="21"/>
      <c r="L875" s="22" t="s">
        <v>933</v>
      </c>
      <c r="M875" s="22" t="s">
        <v>178</v>
      </c>
      <c r="N875" s="22" t="s">
        <v>2618</v>
      </c>
      <c r="O875" s="23" t="s">
        <v>2218</v>
      </c>
      <c r="P875" s="103" t="s">
        <v>1080</v>
      </c>
      <c r="Q875" s="25" t="s">
        <v>2661</v>
      </c>
      <c r="R875" s="27">
        <v>206.73</v>
      </c>
      <c r="S875" s="23" t="s">
        <v>51</v>
      </c>
      <c r="T875" s="23" t="s">
        <v>179</v>
      </c>
      <c r="U875" s="17">
        <v>116702</v>
      </c>
      <c r="V875" s="28">
        <f t="shared" si="71"/>
        <v>24125804.459999997</v>
      </c>
      <c r="W875" s="17">
        <v>0</v>
      </c>
      <c r="X875" s="106">
        <v>276375</v>
      </c>
      <c r="Y875" s="17">
        <v>0</v>
      </c>
      <c r="Z875" s="28">
        <v>346686.21</v>
      </c>
      <c r="AA875" s="17" t="s">
        <v>53</v>
      </c>
      <c r="AB875" s="44"/>
      <c r="AC875" s="117">
        <v>67.7</v>
      </c>
      <c r="AD875" s="17"/>
      <c r="AE875" s="17">
        <v>3184317</v>
      </c>
      <c r="AF875" s="21">
        <v>42735</v>
      </c>
      <c r="AG875" s="17"/>
      <c r="AH875" s="21"/>
      <c r="AI875" s="33"/>
      <c r="AJ875" s="34"/>
      <c r="AK875" s="35"/>
      <c r="AL875" s="24"/>
    </row>
    <row r="876" spans="1:38" s="16" customFormat="1" x14ac:dyDescent="0.25">
      <c r="A876" s="160"/>
      <c r="B876" s="160"/>
      <c r="C876" s="160"/>
      <c r="D876" s="161"/>
      <c r="E876" s="162"/>
      <c r="F876" s="162"/>
      <c r="G876" s="162"/>
      <c r="H876" s="162"/>
      <c r="I876" s="19"/>
      <c r="J876" s="21"/>
      <c r="K876" s="21"/>
      <c r="L876" s="163"/>
      <c r="M876" s="163"/>
      <c r="N876" s="163"/>
      <c r="O876" s="164"/>
      <c r="P876" s="165"/>
      <c r="Q876" s="166"/>
      <c r="R876" s="167"/>
      <c r="S876" s="164"/>
      <c r="T876" s="164"/>
      <c r="U876" s="160"/>
      <c r="V876" s="168"/>
      <c r="W876" s="160"/>
      <c r="X876" s="160"/>
      <c r="Y876" s="160"/>
      <c r="Z876" s="168"/>
      <c r="AA876" s="160"/>
      <c r="AB876" s="170"/>
      <c r="AC876" s="171"/>
      <c r="AD876" s="172">
        <f>SUBTOTAL(9,AD2:AD875)</f>
        <v>2339093810.2276893</v>
      </c>
      <c r="AE876" s="160"/>
      <c r="AF876" s="169"/>
      <c r="AG876" s="160"/>
      <c r="AH876" s="169"/>
      <c r="AI876" s="173"/>
      <c r="AJ876" s="174"/>
      <c r="AK876" s="35"/>
      <c r="AL876" s="24"/>
    </row>
    <row r="878" spans="1:38" x14ac:dyDescent="0.25">
      <c r="AD878" s="182"/>
    </row>
    <row r="879" spans="1:38" x14ac:dyDescent="0.25">
      <c r="AD879" s="184"/>
    </row>
  </sheetData>
  <autoFilter ref="A1:AL875"/>
  <conditionalFormatting sqref="E1:E254 I1:K169 E275:E295 L460 E425:E433 E435:E443 E445:E447 E450:E452 E455:E456 E256:E261 E263:E272 E297:E298 E300 E302:E309 E311:E315 E317:E319 E321:E333 E420 E422:E423 H540:H548 F541:F548 E540:E542 H550:H568 H478:H504 H570:H574 E691:E692 E687:F689 F663:F665 H663:H665 F656 F659:F661 H659:H661 E652:F655 H652:H653 E650:F650 H650 E570:F570 E545:E546 E548 E561:F561 F560 E563:F563 F562 E565:F566 F564 E568:F568 F567 E573:F576 F571:F572 E578:F583 F577 F584 E659:E665 E668:F684 H1:H476 F646:F649 E335:E341 E344:E372 E390:E418 E745:E760 H655:H657 H645:H648 H668:H684 H687:H689 H691:H699 H762:H764 H776:K776 F691:F760 E657:F657 H700:K700 H701:J701 H719:J719 H739:J739 H777:J777 H575:K609 E585:F645 H611:K644 E459:E504 F1:F504 E550:F559 I743:L743 I196:K429 I566:K574 I610:K610 H720:K724 H740:K741 H744:K748 H726:K730 I725:K725 I781:K781 H702:K718 E876 E696:E742 I864:K868 I794:K794 H778:K780 H782:K793 H795:K861 I862:K862 I870:K876 H507:H537 E507:F537 H732:K735 I731:K731 H738:K738 I736:K737 H751:K752 I742:K742 I749:K750 H757:K760 I753:K756 H766:H770 H772:H775 E762:F862 E864:F868 E870:F875">
    <cfRule type="expression" priority="147">
      <formula>"date that contains April month"</formula>
    </cfRule>
  </conditionalFormatting>
  <conditionalFormatting sqref="I170:K171">
    <cfRule type="expression" priority="146">
      <formula>"date that contains April month"</formula>
    </cfRule>
  </conditionalFormatting>
  <conditionalFormatting sqref="I172:K195">
    <cfRule type="expression" priority="145">
      <formula>"date that contains April month"</formula>
    </cfRule>
  </conditionalFormatting>
  <conditionalFormatting sqref="I430:K433 I507:K513 I435:K438 I434:J434 I459:K461 I457:J457 I464:K467 I462:J463 I440:K443 I439:J439 I445:K447 I444:J444 I450:K452 I448:J449 I455:K456 I453:J454 I469:K471 I468:J468 J458 I473:K504 J472 I515:K522 J514">
    <cfRule type="expression" priority="141">
      <formula>"date that contains April month"</formula>
    </cfRule>
  </conditionalFormatting>
  <conditionalFormatting sqref="E506:F506 H506">
    <cfRule type="expression" priority="140">
      <formula>"date that contains April month"</formula>
    </cfRule>
  </conditionalFormatting>
  <conditionalFormatting sqref="I506:K506">
    <cfRule type="expression" priority="139">
      <formula>"date that contains April month"</formula>
    </cfRule>
  </conditionalFormatting>
  <conditionalFormatting sqref="E505:F505 H505">
    <cfRule type="expression" priority="138">
      <formula>"date that contains April month"</formula>
    </cfRule>
  </conditionalFormatting>
  <conditionalFormatting sqref="I505:K505">
    <cfRule type="expression" priority="137">
      <formula>"date that contains April month"</formula>
    </cfRule>
  </conditionalFormatting>
  <conditionalFormatting sqref="E539 H539">
    <cfRule type="expression" priority="136">
      <formula>"date that contains April month"</formula>
    </cfRule>
  </conditionalFormatting>
  <conditionalFormatting sqref="F539:F540">
    <cfRule type="expression" priority="135">
      <formula>"date that contains April month"</formula>
    </cfRule>
  </conditionalFormatting>
  <conditionalFormatting sqref="G357">
    <cfRule type="duplicateValues" dxfId="21" priority="132"/>
    <cfRule type="duplicateValues" dxfId="20" priority="133"/>
    <cfRule type="duplicateValues" dxfId="19" priority="134"/>
  </conditionalFormatting>
  <conditionalFormatting sqref="I523:K533 I539:K542 I550:K551 I545:K546 I543:J544 I548:K548 I547:J547 I536:K537 I553:K553 J552 J534:J535">
    <cfRule type="expression" priority="131">
      <formula>"date that contains April month"</formula>
    </cfRule>
  </conditionalFormatting>
  <conditionalFormatting sqref="AL439">
    <cfRule type="expression" priority="130">
      <formula>"date that contains April month"</formula>
    </cfRule>
  </conditionalFormatting>
  <conditionalFormatting sqref="AL462">
    <cfRule type="expression" priority="129">
      <formula>"date that contains April month"</formula>
    </cfRule>
  </conditionalFormatting>
  <conditionalFormatting sqref="AL463">
    <cfRule type="expression" priority="128">
      <formula>"date that contains April month"</formula>
    </cfRule>
  </conditionalFormatting>
  <conditionalFormatting sqref="AL468">
    <cfRule type="expression" priority="127">
      <formula>"date that contains April month"</formula>
    </cfRule>
  </conditionalFormatting>
  <conditionalFormatting sqref="E538 H538">
    <cfRule type="expression" priority="126">
      <formula>"date that contains April month"</formula>
    </cfRule>
  </conditionalFormatting>
  <conditionalFormatting sqref="F538">
    <cfRule type="expression" priority="125">
      <formula>"date that contains April month"</formula>
    </cfRule>
  </conditionalFormatting>
  <conditionalFormatting sqref="I538:K538">
    <cfRule type="expression" priority="124">
      <formula>"date that contains April month"</formula>
    </cfRule>
  </conditionalFormatting>
  <conditionalFormatting sqref="E549:F549 H549">
    <cfRule type="expression" priority="123">
      <formula>"date that contains April month"</formula>
    </cfRule>
  </conditionalFormatting>
  <conditionalFormatting sqref="I549:K549">
    <cfRule type="expression" priority="122">
      <formula>"date that contains April month"</formula>
    </cfRule>
  </conditionalFormatting>
  <conditionalFormatting sqref="I554:K559 I561:K561 I560:J560 I563:K563 I562:J562 I564:J564">
    <cfRule type="expression" priority="121">
      <formula>"date that contains April month"</formula>
    </cfRule>
  </conditionalFormatting>
  <conditionalFormatting sqref="I565:K568 I570:K574">
    <cfRule type="expression" priority="120">
      <formula>"date that contains April month"</formula>
    </cfRule>
  </conditionalFormatting>
  <conditionalFormatting sqref="H477">
    <cfRule type="expression" priority="119">
      <formula>"date that contains April month"</formula>
    </cfRule>
  </conditionalFormatting>
  <conditionalFormatting sqref="E569:F569 H569">
    <cfRule type="expression" priority="118">
      <formula>"date that contains April month"</formula>
    </cfRule>
  </conditionalFormatting>
  <conditionalFormatting sqref="I569:K569">
    <cfRule type="expression" priority="117">
      <formula>"date that contains April month"</formula>
    </cfRule>
  </conditionalFormatting>
  <conditionalFormatting sqref="G439">
    <cfRule type="expression" priority="116">
      <formula>"date that contains April month"</formula>
    </cfRule>
  </conditionalFormatting>
  <conditionalFormatting sqref="E690:F690 H690">
    <cfRule type="expression" priority="115">
      <formula>"date that contains April month"</formula>
    </cfRule>
  </conditionalFormatting>
  <conditionalFormatting sqref="E686:F686 H686">
    <cfRule type="expression" priority="114">
      <formula>"date that contains April month"</formula>
    </cfRule>
  </conditionalFormatting>
  <conditionalFormatting sqref="E685:F685 H685">
    <cfRule type="expression" priority="113">
      <formula>"date that contains April month"</formula>
    </cfRule>
  </conditionalFormatting>
  <conditionalFormatting sqref="H666:H667 E666:F667">
    <cfRule type="expression" priority="112">
      <formula>"date that contains April month"</formula>
    </cfRule>
  </conditionalFormatting>
  <conditionalFormatting sqref="E656">
    <cfRule type="expression" priority="111">
      <formula>"date that contains April month"</formula>
    </cfRule>
  </conditionalFormatting>
  <conditionalFormatting sqref="E651:F651">
    <cfRule type="expression" priority="110">
      <formula>"date that contains April month"</formula>
    </cfRule>
  </conditionalFormatting>
  <conditionalFormatting sqref="E658">
    <cfRule type="expression" priority="109">
      <formula>"date that contains April month"</formula>
    </cfRule>
  </conditionalFormatting>
  <conditionalFormatting sqref="E693:E695 E646:E649">
    <cfRule type="expression" priority="108">
      <formula>"date that contains April month"</formula>
    </cfRule>
  </conditionalFormatting>
  <conditionalFormatting sqref="H651">
    <cfRule type="expression" priority="107">
      <formula>"date that contains April month"</formula>
    </cfRule>
  </conditionalFormatting>
  <conditionalFormatting sqref="H662">
    <cfRule type="expression" priority="106">
      <formula>"date that contains April month"</formula>
    </cfRule>
  </conditionalFormatting>
  <conditionalFormatting sqref="E743:E744">
    <cfRule type="expression" priority="105">
      <formula>"date that contains April month"</formula>
    </cfRule>
  </conditionalFormatting>
  <conditionalFormatting sqref="H610">
    <cfRule type="expression" priority="104">
      <formula>"date that contains April month"</formula>
    </cfRule>
  </conditionalFormatting>
  <conditionalFormatting sqref="AL693:AL695 AL678:AL680 AL673 AL663:AL665 AL646:AL649 AL629 AL624 AL621 AL615:AL616 AL609 AL602:AL603">
    <cfRule type="expression" priority="103">
      <formula>"date that contains April month"</formula>
    </cfRule>
  </conditionalFormatting>
  <conditionalFormatting sqref="AL719">
    <cfRule type="expression" priority="102">
      <formula>"date that contains April month"</formula>
    </cfRule>
  </conditionalFormatting>
  <conditionalFormatting sqref="E761:F761 H761">
    <cfRule type="expression" priority="101">
      <formula>"date that contains April month"</formula>
    </cfRule>
  </conditionalFormatting>
  <conditionalFormatting sqref="H654">
    <cfRule type="expression" priority="100">
      <formula>"date that contains April month"</formula>
    </cfRule>
  </conditionalFormatting>
  <conditionalFormatting sqref="I645:K645 I650:K656 I646:J649">
    <cfRule type="expression" priority="99">
      <formula>"date that contains April month"</formula>
    </cfRule>
  </conditionalFormatting>
  <conditionalFormatting sqref="I658:K662 I668:K672 I667 I657:J657 I666:K666 I663:J665 I674:K677 I673:J673 I678:J679">
    <cfRule type="expression" priority="98">
      <formula>"date that contains April month"</formula>
    </cfRule>
  </conditionalFormatting>
  <conditionalFormatting sqref="I681:K688 I680:J680">
    <cfRule type="expression" priority="97">
      <formula>"date that contains April month"</formula>
    </cfRule>
  </conditionalFormatting>
  <conditionalFormatting sqref="I689:K692 I698:K699 I697 I696:K696 I693:J695">
    <cfRule type="expression" priority="96">
      <formula>"date that contains April month"</formula>
    </cfRule>
  </conditionalFormatting>
  <conditionalFormatting sqref="I761:K764 I766:K770 I765 I773:K775 I771 I772:J772">
    <cfRule type="expression" priority="95">
      <formula>"date that contains April month"</formula>
    </cfRule>
  </conditionalFormatting>
  <conditionalFormatting sqref="K434">
    <cfRule type="expression" priority="94">
      <formula>"date that contains April month"</formula>
    </cfRule>
  </conditionalFormatting>
  <conditionalFormatting sqref="K457">
    <cfRule type="expression" priority="93">
      <formula>"date that contains April month"</formula>
    </cfRule>
  </conditionalFormatting>
  <conditionalFormatting sqref="K462">
    <cfRule type="expression" priority="92">
      <formula>"date that contains April month"</formula>
    </cfRule>
  </conditionalFormatting>
  <conditionalFormatting sqref="K463">
    <cfRule type="expression" priority="91">
      <formula>"date that contains April month"</formula>
    </cfRule>
  </conditionalFormatting>
  <conditionalFormatting sqref="K649">
    <cfRule type="expression" priority="90">
      <formula>"date that contains April month"</formula>
    </cfRule>
  </conditionalFormatting>
  <conditionalFormatting sqref="J771 J765 J697 J667">
    <cfRule type="expression" priority="89">
      <formula>"date that contains April month"</formula>
    </cfRule>
  </conditionalFormatting>
  <conditionalFormatting sqref="K439">
    <cfRule type="expression" priority="88">
      <formula>"date that contains April month"</formula>
    </cfRule>
  </conditionalFormatting>
  <conditionalFormatting sqref="K444">
    <cfRule type="expression" priority="87">
      <formula>"date that contains April month"</formula>
    </cfRule>
  </conditionalFormatting>
  <conditionalFormatting sqref="K448">
    <cfRule type="expression" priority="86">
      <formula>"date that contains April month"</formula>
    </cfRule>
  </conditionalFormatting>
  <conditionalFormatting sqref="K449">
    <cfRule type="expression" priority="85">
      <formula>"date that contains April month"</formula>
    </cfRule>
  </conditionalFormatting>
  <conditionalFormatting sqref="K453">
    <cfRule type="expression" priority="84">
      <formula>"date that contains April month"</formula>
    </cfRule>
  </conditionalFormatting>
  <conditionalFormatting sqref="K454">
    <cfRule type="expression" priority="83">
      <formula>"date that contains April month"</formula>
    </cfRule>
  </conditionalFormatting>
  <conditionalFormatting sqref="K468">
    <cfRule type="expression" priority="82">
      <formula>"date that contains April month"</formula>
    </cfRule>
  </conditionalFormatting>
  <conditionalFormatting sqref="K543">
    <cfRule type="expression" priority="81">
      <formula>"date that contains April month"</formula>
    </cfRule>
  </conditionalFormatting>
  <conditionalFormatting sqref="K544">
    <cfRule type="expression" priority="80">
      <formula>"date that contains April month"</formula>
    </cfRule>
  </conditionalFormatting>
  <conditionalFormatting sqref="K547">
    <cfRule type="expression" priority="79">
      <formula>"date that contains April month"</formula>
    </cfRule>
  </conditionalFormatting>
  <conditionalFormatting sqref="K560">
    <cfRule type="expression" priority="78">
      <formula>"date that contains April month"</formula>
    </cfRule>
  </conditionalFormatting>
  <conditionalFormatting sqref="K562">
    <cfRule type="expression" priority="77">
      <formula>"date that contains April month"</formula>
    </cfRule>
  </conditionalFormatting>
  <conditionalFormatting sqref="K564">
    <cfRule type="expression" priority="76">
      <formula>"date that contains April month"</formula>
    </cfRule>
  </conditionalFormatting>
  <conditionalFormatting sqref="K646">
    <cfRule type="expression" priority="75">
      <formula>"date that contains April month"</formula>
    </cfRule>
  </conditionalFormatting>
  <conditionalFormatting sqref="K647">
    <cfRule type="expression" priority="74">
      <formula>"date that contains April month"</formula>
    </cfRule>
  </conditionalFormatting>
  <conditionalFormatting sqref="K648">
    <cfRule type="expression" priority="73">
      <formula>"date that contains April month"</formula>
    </cfRule>
  </conditionalFormatting>
  <conditionalFormatting sqref="K657">
    <cfRule type="expression" priority="72">
      <formula>"date that contains April month"</formula>
    </cfRule>
  </conditionalFormatting>
  <conditionalFormatting sqref="K663">
    <cfRule type="expression" priority="71">
      <formula>"date that contains April month"</formula>
    </cfRule>
  </conditionalFormatting>
  <conditionalFormatting sqref="K664">
    <cfRule type="expression" priority="70">
      <formula>"date that contains April month"</formula>
    </cfRule>
  </conditionalFormatting>
  <conditionalFormatting sqref="K665">
    <cfRule type="expression" priority="69">
      <formula>"date that contains April month"</formula>
    </cfRule>
  </conditionalFormatting>
  <conditionalFormatting sqref="K673">
    <cfRule type="expression" priority="68">
      <formula>"date that contains April month"</formula>
    </cfRule>
  </conditionalFormatting>
  <conditionalFormatting sqref="K678">
    <cfRule type="expression" priority="67">
      <formula>"date that contains April month"</formula>
    </cfRule>
  </conditionalFormatting>
  <conditionalFormatting sqref="K679">
    <cfRule type="expression" priority="66">
      <formula>"date that contains April month"</formula>
    </cfRule>
  </conditionalFormatting>
  <conditionalFormatting sqref="K680">
    <cfRule type="expression" priority="65">
      <formula>"date that contains April month"</formula>
    </cfRule>
  </conditionalFormatting>
  <conditionalFormatting sqref="K693">
    <cfRule type="expression" priority="64">
      <formula>"date that contains April month"</formula>
    </cfRule>
  </conditionalFormatting>
  <conditionalFormatting sqref="K694">
    <cfRule type="expression" priority="63">
      <formula>"date that contains April month"</formula>
    </cfRule>
  </conditionalFormatting>
  <conditionalFormatting sqref="K695">
    <cfRule type="expression" priority="62">
      <formula>"date that contains April month"</formula>
    </cfRule>
  </conditionalFormatting>
  <conditionalFormatting sqref="K701">
    <cfRule type="expression" priority="61">
      <formula>"date that contains April month"</formula>
    </cfRule>
  </conditionalFormatting>
  <conditionalFormatting sqref="K719">
    <cfRule type="expression" priority="60">
      <formula>"date that contains April month"</formula>
    </cfRule>
  </conditionalFormatting>
  <conditionalFormatting sqref="K739">
    <cfRule type="expression" priority="59">
      <formula>"date that contains April month"</formula>
    </cfRule>
  </conditionalFormatting>
  <conditionalFormatting sqref="K772">
    <cfRule type="expression" priority="58">
      <formula>"date that contains April month"</formula>
    </cfRule>
  </conditionalFormatting>
  <conditionalFormatting sqref="K777">
    <cfRule type="expression" priority="57">
      <formula>"date that contains April month"</formula>
    </cfRule>
  </conditionalFormatting>
  <conditionalFormatting sqref="E458">
    <cfRule type="expression" priority="56">
      <formula>"date that contains April month"</formula>
    </cfRule>
  </conditionalFormatting>
  <conditionalFormatting sqref="I552 I514 I472 I458 I534:I535">
    <cfRule type="expression" priority="55">
      <formula>"date that contains April month"</formula>
    </cfRule>
  </conditionalFormatting>
  <conditionalFormatting sqref="H743">
    <cfRule type="expression" priority="54">
      <formula>"date that contains April month"</formula>
    </cfRule>
  </conditionalFormatting>
  <conditionalFormatting sqref="AI760">
    <cfRule type="duplicateValues" dxfId="18" priority="53"/>
  </conditionalFormatting>
  <conditionalFormatting sqref="AI747">
    <cfRule type="duplicateValues" dxfId="17" priority="52"/>
  </conditionalFormatting>
  <conditionalFormatting sqref="AI640">
    <cfRule type="duplicateValues" dxfId="16" priority="51"/>
  </conditionalFormatting>
  <conditionalFormatting sqref="AI658">
    <cfRule type="duplicateValues" dxfId="15" priority="50"/>
  </conditionalFormatting>
  <conditionalFormatting sqref="AI590">
    <cfRule type="duplicateValues" dxfId="14" priority="49"/>
  </conditionalFormatting>
  <conditionalFormatting sqref="AI497">
    <cfRule type="duplicateValues" dxfId="13" priority="48"/>
  </conditionalFormatting>
  <conditionalFormatting sqref="AI497">
    <cfRule type="duplicateValues" dxfId="12" priority="47"/>
  </conditionalFormatting>
  <conditionalFormatting sqref="K771 K765 K697 K667 K552 K514 K472 K458 K534:K535">
    <cfRule type="expression" priority="46">
      <formula>"date that contains April month"</formula>
    </cfRule>
  </conditionalFormatting>
  <conditionalFormatting sqref="H725">
    <cfRule type="expression" priority="45">
      <formula>"date that contains April month"</formula>
    </cfRule>
  </conditionalFormatting>
  <conditionalFormatting sqref="H781">
    <cfRule type="expression" priority="44">
      <formula>"date that contains April month"</formula>
    </cfRule>
  </conditionalFormatting>
  <conditionalFormatting sqref="F876:H876">
    <cfRule type="expression" priority="43">
      <formula>"date that contains April month"</formula>
    </cfRule>
  </conditionalFormatting>
  <conditionalFormatting sqref="E869 I869:K869">
    <cfRule type="expression" priority="42">
      <formula>"date that contains April month"</formula>
    </cfRule>
  </conditionalFormatting>
  <conditionalFormatting sqref="E863:F863 I863:K863">
    <cfRule type="expression" priority="41">
      <formula>"date that contains April month"</formula>
    </cfRule>
  </conditionalFormatting>
  <conditionalFormatting sqref="AI105">
    <cfRule type="duplicateValues" dxfId="11" priority="36"/>
  </conditionalFormatting>
  <conditionalFormatting sqref="AI105">
    <cfRule type="duplicateValues" dxfId="10" priority="35"/>
  </conditionalFormatting>
  <conditionalFormatting sqref="AI392">
    <cfRule type="duplicateValues" dxfId="9" priority="34"/>
  </conditionalFormatting>
  <conditionalFormatting sqref="AI393">
    <cfRule type="duplicateValues" dxfId="8" priority="33"/>
  </conditionalFormatting>
  <conditionalFormatting sqref="F869">
    <cfRule type="expression" priority="28">
      <formula>"date that contains April month"</formula>
    </cfRule>
  </conditionalFormatting>
  <conditionalFormatting sqref="H862:H875 H794">
    <cfRule type="expression" priority="24">
      <formula>"date that contains April month"</formula>
    </cfRule>
  </conditionalFormatting>
  <conditionalFormatting sqref="AI238">
    <cfRule type="duplicateValues" dxfId="7" priority="23"/>
  </conditionalFormatting>
  <conditionalFormatting sqref="AI238">
    <cfRule type="duplicateValues" dxfId="6" priority="22"/>
  </conditionalFormatting>
  <conditionalFormatting sqref="AI281">
    <cfRule type="duplicateValues" dxfId="5" priority="21"/>
  </conditionalFormatting>
  <conditionalFormatting sqref="AI281">
    <cfRule type="duplicateValues" dxfId="4" priority="20"/>
  </conditionalFormatting>
  <conditionalFormatting sqref="AI345">
    <cfRule type="duplicateValues" dxfId="3" priority="19"/>
  </conditionalFormatting>
  <conditionalFormatting sqref="AK345">
    <cfRule type="duplicateValues" dxfId="2" priority="18"/>
  </conditionalFormatting>
  <conditionalFormatting sqref="AI348">
    <cfRule type="duplicateValues" dxfId="1" priority="17"/>
  </conditionalFormatting>
  <conditionalFormatting sqref="AK348">
    <cfRule type="duplicateValues" dxfId="0" priority="16"/>
  </conditionalFormatting>
  <conditionalFormatting sqref="G657">
    <cfRule type="expression" priority="15">
      <formula>"date that contains April month"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summery</vt:lpstr>
      <vt:lpstr>2016-17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2017-04-17T05:40:21Z</dcterms:modified>
</cp:coreProperties>
</file>