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/>
  </bookViews>
  <sheets>
    <sheet name="Baddi shifting summary" sheetId="27" r:id="rId1"/>
    <sheet name="Summary" sheetId="6" r:id="rId2"/>
    <sheet name="Comparision Services" sheetId="4" r:id="rId3"/>
    <sheet name="Comparison Material" sheetId="17" r:id="rId4"/>
    <sheet name="Material" sheetId="2" r:id="rId5"/>
    <sheet name="Services" sheetId="3" r:id="rId6"/>
    <sheet name="Equip.wt" sheetId="1" r:id="rId7"/>
    <sheet name="pumps" sheetId="12" r:id="rId8"/>
    <sheet name="W&amp;S" sheetId="7" r:id="rId9"/>
    <sheet name="Fatty acid" sheetId="8" r:id="rId10"/>
    <sheet name="sweet water treatment" sheetId="9" r:id="rId11"/>
    <sheet name="Utility " sheetId="10" r:id="rId12"/>
    <sheet name="Tankfarm" sheetId="11" r:id="rId13"/>
    <sheet name="Glycerene Treat cost summary" sheetId="13" r:id="rId14"/>
    <sheet name="Lurgi Cost summary" sheetId="14" r:id="rId15"/>
    <sheet name="Splitting tower cost summary" sheetId="15" r:id="rId16"/>
    <sheet name="Material Cost summary" sheetId="16" r:id="rId17"/>
    <sheet name="Cheema boiler" sheetId="18" r:id="rId18"/>
    <sheet name="2.5 MKcal heater" sheetId="19" r:id="rId19"/>
    <sheet name="Tank farm summary" sheetId="26" r:id="rId20"/>
    <sheet name="4.75 m Dia x 30 m Ht." sheetId="21" r:id="rId21"/>
    <sheet name="4 m Dia x 30 m Ht." sheetId="22" r:id="rId22"/>
    <sheet name="4 m x 30 m Ht.SS" sheetId="23" r:id="rId23"/>
    <sheet name="New utilities" sheetId="24" r:id="rId24"/>
    <sheet name="MP boiler&amp; Fuel feeding" sheetId="25" r:id="rId25"/>
  </sheets>
  <externalReferences>
    <externalReference r:id="rId26"/>
    <externalReference r:id="rId27"/>
    <externalReference r:id="rId28"/>
  </externalReferences>
  <definedNames>
    <definedName name="_xlnm._FilterDatabase" localSheetId="9" hidden="1">'Fatty acid'!$B$4:$Q$21</definedName>
    <definedName name="_xlnm._FilterDatabase" localSheetId="10" hidden="1">'sweet water treatment'!$B$5:$P$245</definedName>
    <definedName name="_xlnm._FilterDatabase" localSheetId="12" hidden="1">Tankfarm!$B$3:$L$24</definedName>
    <definedName name="_xlnm._FilterDatabase" localSheetId="11" hidden="1">'Utility '!$B$5:$M$58</definedName>
    <definedName name="_xlnm._FilterDatabase" localSheetId="8" hidden="1">'W&amp;S'!$B$5:$N$169</definedName>
    <definedName name="_xlnm.Print_Area" localSheetId="13">'Glycerene Treat cost summary'!$A$1:$I$45</definedName>
    <definedName name="_xlnm.Print_Area" localSheetId="14">'Lurgi Cost summary'!$A$1:$I$130</definedName>
    <definedName name="_xlnm.Print_Area" localSheetId="15">'Splitting tower cost summary'!$A$1:$I$67</definedName>
  </definedNames>
  <calcPr calcId="145621"/>
</workbook>
</file>

<file path=xl/calcChain.xml><?xml version="1.0" encoding="utf-8"?>
<calcChain xmlns="http://schemas.openxmlformats.org/spreadsheetml/2006/main">
  <c r="G18" i="27" l="1"/>
  <c r="F18" i="27"/>
  <c r="E18" i="27"/>
  <c r="G17" i="27"/>
  <c r="F17" i="27"/>
  <c r="E17" i="27"/>
  <c r="G16" i="27"/>
  <c r="F16" i="27"/>
  <c r="E16" i="27"/>
  <c r="F14" i="27"/>
  <c r="E14" i="27"/>
  <c r="G14" i="27" s="1"/>
  <c r="F13" i="27"/>
  <c r="E13" i="27"/>
  <c r="F12" i="27"/>
  <c r="E12" i="27"/>
  <c r="G12" i="27" s="1"/>
  <c r="F11" i="27"/>
  <c r="E11" i="27"/>
  <c r="F10" i="27"/>
  <c r="E10" i="27"/>
  <c r="G10" i="27" s="1"/>
  <c r="G5" i="27"/>
  <c r="F5" i="27"/>
  <c r="E5" i="27"/>
  <c r="G19" i="27" l="1"/>
  <c r="G11" i="27"/>
  <c r="G13" i="27"/>
  <c r="F19" i="27"/>
  <c r="E19" i="27"/>
  <c r="F23" i="25" l="1"/>
  <c r="E24" i="25" l="1"/>
  <c r="I8" i="6" s="1"/>
  <c r="E19" i="25"/>
  <c r="E10" i="25"/>
  <c r="F10" i="25" s="1"/>
  <c r="F22" i="25"/>
  <c r="F19" i="25"/>
  <c r="F18" i="25"/>
  <c r="F14" i="25"/>
  <c r="F12" i="25"/>
  <c r="F9" i="25"/>
  <c r="F8" i="25"/>
  <c r="F7" i="25"/>
  <c r="F6" i="25"/>
  <c r="F5" i="25"/>
  <c r="F4" i="25"/>
  <c r="F24" i="25" l="1"/>
  <c r="J8" i="6" s="1"/>
  <c r="J7" i="6"/>
  <c r="I7" i="6"/>
  <c r="J6" i="6"/>
  <c r="I6" i="6"/>
  <c r="J4" i="6"/>
  <c r="I4" i="6"/>
  <c r="G14" i="24"/>
  <c r="F14" i="24"/>
  <c r="E14" i="24"/>
  <c r="F12" i="24"/>
  <c r="F10" i="24"/>
  <c r="F7" i="24"/>
  <c r="F5" i="24"/>
  <c r="F4" i="24"/>
  <c r="F6" i="24"/>
  <c r="F8" i="24"/>
  <c r="F9" i="24"/>
  <c r="F11" i="24"/>
  <c r="F13" i="24"/>
  <c r="E5" i="26"/>
  <c r="E25" i="26"/>
  <c r="F25" i="26"/>
  <c r="F31" i="26"/>
  <c r="F30" i="26"/>
  <c r="F24" i="26"/>
  <c r="F23" i="26"/>
  <c r="F18" i="26"/>
  <c r="F10" i="26"/>
  <c r="E7" i="26"/>
  <c r="E8" i="26"/>
  <c r="E6" i="26"/>
  <c r="E34" i="26"/>
  <c r="E33" i="26"/>
  <c r="E32" i="26"/>
  <c r="E28" i="26"/>
  <c r="E27" i="26"/>
  <c r="E26" i="26"/>
  <c r="G24" i="25" l="1"/>
  <c r="E35" i="26"/>
  <c r="F5" i="26"/>
  <c r="F35" i="26" s="1"/>
  <c r="F10" i="23"/>
  <c r="F7" i="23"/>
  <c r="F6" i="23"/>
  <c r="F5" i="23"/>
  <c r="E10" i="21"/>
  <c r="G35" i="26" l="1"/>
  <c r="H68" i="23"/>
  <c r="H67" i="23"/>
  <c r="H66" i="23"/>
  <c r="H65" i="23"/>
  <c r="H64" i="23"/>
  <c r="H63" i="23"/>
  <c r="H62" i="23"/>
  <c r="H61" i="23"/>
  <c r="E51" i="23"/>
  <c r="E60" i="23" s="1"/>
  <c r="H60" i="23" s="1"/>
  <c r="E50" i="23"/>
  <c r="E59" i="23" s="1"/>
  <c r="H59" i="23" s="1"/>
  <c r="E49" i="23"/>
  <c r="I39" i="23"/>
  <c r="I38" i="23"/>
  <c r="I37" i="23"/>
  <c r="I36" i="23"/>
  <c r="I35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19" i="23"/>
  <c r="I15" i="23"/>
  <c r="I13" i="23"/>
  <c r="I12" i="23"/>
  <c r="I11" i="23"/>
  <c r="I10" i="23"/>
  <c r="I9" i="23"/>
  <c r="F8" i="23"/>
  <c r="I8" i="23" s="1"/>
  <c r="E47" i="23"/>
  <c r="E46" i="23"/>
  <c r="I5" i="23"/>
  <c r="E10" i="22"/>
  <c r="E12" i="22"/>
  <c r="E8" i="22"/>
  <c r="E7" i="22"/>
  <c r="D47" i="22" s="1"/>
  <c r="E6" i="22"/>
  <c r="E5" i="22"/>
  <c r="D45" i="22" s="1"/>
  <c r="G69" i="22"/>
  <c r="G68" i="22"/>
  <c r="G67" i="22"/>
  <c r="G66" i="22"/>
  <c r="G65" i="22"/>
  <c r="G64" i="22"/>
  <c r="G63" i="22"/>
  <c r="G62" i="22"/>
  <c r="G61" i="22"/>
  <c r="D51" i="22"/>
  <c r="D60" i="22" s="1"/>
  <c r="G60" i="22" s="1"/>
  <c r="D50" i="22"/>
  <c r="D59" i="22" s="1"/>
  <c r="G59" i="22" s="1"/>
  <c r="D49" i="22"/>
  <c r="H39" i="22"/>
  <c r="H38" i="22"/>
  <c r="H37" i="22"/>
  <c r="H36" i="22"/>
  <c r="H35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19" i="22"/>
  <c r="H15" i="22"/>
  <c r="H13" i="22"/>
  <c r="H12" i="22"/>
  <c r="H11" i="22"/>
  <c r="H10" i="22"/>
  <c r="H9" i="22"/>
  <c r="H8" i="22"/>
  <c r="H6" i="22"/>
  <c r="D51" i="21"/>
  <c r="D60" i="21" s="1"/>
  <c r="G60" i="21" s="1"/>
  <c r="D50" i="21"/>
  <c r="D59" i="21" s="1"/>
  <c r="G59" i="21" s="1"/>
  <c r="E8" i="21"/>
  <c r="D48" i="21" s="1"/>
  <c r="E7" i="21"/>
  <c r="H7" i="21" s="1"/>
  <c r="E6" i="21"/>
  <c r="D46" i="21" s="1"/>
  <c r="E5" i="21"/>
  <c r="D45" i="21" s="1"/>
  <c r="G69" i="21"/>
  <c r="G68" i="21"/>
  <c r="G67" i="21"/>
  <c r="G66" i="21"/>
  <c r="G65" i="21"/>
  <c r="G64" i="21"/>
  <c r="G63" i="21"/>
  <c r="G62" i="21"/>
  <c r="G61" i="21"/>
  <c r="D49" i="21"/>
  <c r="H39" i="21"/>
  <c r="H38" i="21"/>
  <c r="H37" i="21"/>
  <c r="H36" i="21"/>
  <c r="H35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19" i="21"/>
  <c r="H15" i="21"/>
  <c r="H13" i="21"/>
  <c r="H12" i="21"/>
  <c r="H11" i="21"/>
  <c r="H10" i="21"/>
  <c r="H9" i="21"/>
  <c r="E45" i="23" l="1"/>
  <c r="I6" i="23"/>
  <c r="E48" i="23"/>
  <c r="I7" i="23"/>
  <c r="D48" i="22"/>
  <c r="D46" i="22"/>
  <c r="H5" i="22"/>
  <c r="H7" i="22"/>
  <c r="D47" i="21"/>
  <c r="D58" i="21" s="1"/>
  <c r="G58" i="21" s="1"/>
  <c r="G71" i="21" s="1"/>
  <c r="D76" i="21" s="1"/>
  <c r="H5" i="21"/>
  <c r="H6" i="21"/>
  <c r="H8" i="21"/>
  <c r="E58" i="23" l="1"/>
  <c r="H58" i="23" s="1"/>
  <c r="H70" i="23" s="1"/>
  <c r="E75" i="23" s="1"/>
  <c r="E54" i="23"/>
  <c r="I40" i="23"/>
  <c r="D58" i="22"/>
  <c r="G58" i="22" s="1"/>
  <c r="G71" i="22" s="1"/>
  <c r="D76" i="22" s="1"/>
  <c r="D54" i="22"/>
  <c r="H40" i="22"/>
  <c r="H40" i="21"/>
  <c r="D54" i="21"/>
  <c r="E74" i="23" l="1"/>
  <c r="E76" i="23" s="1"/>
  <c r="D75" i="22"/>
  <c r="D75" i="21"/>
  <c r="D77" i="21" s="1"/>
  <c r="D77" i="22"/>
  <c r="E25" i="19" l="1"/>
  <c r="E26" i="19"/>
  <c r="D40" i="19"/>
  <c r="I5" i="6" s="1"/>
  <c r="I9" i="6" s="1"/>
  <c r="E39" i="19"/>
  <c r="E38" i="19"/>
  <c r="E37" i="19"/>
  <c r="E22" i="19"/>
  <c r="E36" i="19"/>
  <c r="E33" i="19"/>
  <c r="E32" i="19"/>
  <c r="E31" i="19"/>
  <c r="E28" i="19"/>
  <c r="E27" i="19"/>
  <c r="E24" i="19"/>
  <c r="E23" i="19"/>
  <c r="E21" i="19"/>
  <c r="E19" i="19"/>
  <c r="E18" i="19"/>
  <c r="E5" i="19"/>
  <c r="F39" i="18"/>
  <c r="E39" i="18"/>
  <c r="D39" i="18"/>
  <c r="E23" i="18"/>
  <c r="E38" i="18"/>
  <c r="E35" i="18"/>
  <c r="E34" i="18"/>
  <c r="E33" i="18"/>
  <c r="E29" i="18"/>
  <c r="E26" i="18"/>
  <c r="E22" i="18"/>
  <c r="E21" i="18"/>
  <c r="E20" i="18"/>
  <c r="E15" i="18"/>
  <c r="E14" i="18"/>
  <c r="E4" i="18"/>
  <c r="E40" i="19" l="1"/>
  <c r="J5" i="6" s="1"/>
  <c r="J9" i="6" s="1"/>
  <c r="K9" i="6" s="1"/>
  <c r="D8" i="2"/>
  <c r="D7" i="2"/>
  <c r="D30" i="6"/>
  <c r="E30" i="6" s="1"/>
  <c r="G75" i="3"/>
  <c r="D29" i="6"/>
  <c r="E29" i="6" s="1"/>
  <c r="G74" i="3"/>
  <c r="F40" i="19" l="1"/>
  <c r="E13" i="17"/>
  <c r="E9" i="17"/>
  <c r="E7" i="17"/>
  <c r="E5" i="17"/>
  <c r="K7" i="16" l="1"/>
  <c r="H6" i="16"/>
  <c r="K6" i="16" s="1"/>
  <c r="K5" i="16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68" i="15" s="1"/>
  <c r="D8" i="15" s="1"/>
  <c r="L42" i="15"/>
  <c r="J42" i="15"/>
  <c r="I42" i="15"/>
  <c r="L41" i="15"/>
  <c r="J41" i="15"/>
  <c r="I41" i="15"/>
  <c r="L40" i="15"/>
  <c r="J40" i="15"/>
  <c r="I40" i="15"/>
  <c r="L39" i="15"/>
  <c r="J39" i="15"/>
  <c r="I39" i="15"/>
  <c r="L38" i="15"/>
  <c r="J38" i="15"/>
  <c r="I38" i="15"/>
  <c r="L37" i="15"/>
  <c r="J37" i="15"/>
  <c r="I37" i="15"/>
  <c r="L36" i="15"/>
  <c r="J36" i="15"/>
  <c r="I36" i="15"/>
  <c r="L35" i="15"/>
  <c r="L43" i="15" s="1"/>
  <c r="I12" i="16" s="1"/>
  <c r="J35" i="15"/>
  <c r="J43" i="15" s="1"/>
  <c r="I35" i="15"/>
  <c r="L34" i="15"/>
  <c r="J34" i="15"/>
  <c r="I34" i="15"/>
  <c r="I43" i="15" s="1"/>
  <c r="D7" i="15" s="1"/>
  <c r="I30" i="15"/>
  <c r="I29" i="15"/>
  <c r="I28" i="15"/>
  <c r="I27" i="15"/>
  <c r="I26" i="15"/>
  <c r="I25" i="15"/>
  <c r="I24" i="15"/>
  <c r="I23" i="15"/>
  <c r="I22" i="15"/>
  <c r="I31" i="15" s="1"/>
  <c r="D5" i="15" s="1"/>
  <c r="J21" i="15"/>
  <c r="L20" i="15"/>
  <c r="J20" i="15"/>
  <c r="I20" i="15"/>
  <c r="L19" i="15"/>
  <c r="J19" i="15"/>
  <c r="I19" i="15"/>
  <c r="L18" i="15"/>
  <c r="L21" i="15" s="1"/>
  <c r="I13" i="16" s="1"/>
  <c r="J18" i="15"/>
  <c r="I18" i="15"/>
  <c r="I21" i="15" s="1"/>
  <c r="D4" i="15" s="1"/>
  <c r="L16" i="15"/>
  <c r="J16" i="15"/>
  <c r="I16" i="15"/>
  <c r="L15" i="15"/>
  <c r="J15" i="15"/>
  <c r="I15" i="15"/>
  <c r="L14" i="15"/>
  <c r="J14" i="15"/>
  <c r="I14" i="15"/>
  <c r="L13" i="15"/>
  <c r="L17" i="15" s="1"/>
  <c r="I11" i="16" s="1"/>
  <c r="J13" i="15"/>
  <c r="J17" i="15" s="1"/>
  <c r="I13" i="15"/>
  <c r="I17" i="15" s="1"/>
  <c r="D3" i="15" s="1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L110" i="14"/>
  <c r="J110" i="14"/>
  <c r="I110" i="14"/>
  <c r="L109" i="14"/>
  <c r="J109" i="14"/>
  <c r="I109" i="14"/>
  <c r="L108" i="14"/>
  <c r="J108" i="14"/>
  <c r="I108" i="14"/>
  <c r="L107" i="14"/>
  <c r="J107" i="14"/>
  <c r="I107" i="14"/>
  <c r="L106" i="14"/>
  <c r="J106" i="14"/>
  <c r="I106" i="14"/>
  <c r="L105" i="14"/>
  <c r="J105" i="14"/>
  <c r="I105" i="14"/>
  <c r="L104" i="14"/>
  <c r="J104" i="14"/>
  <c r="I104" i="14"/>
  <c r="L103" i="14"/>
  <c r="J103" i="14"/>
  <c r="I103" i="14"/>
  <c r="L102" i="14"/>
  <c r="J102" i="14"/>
  <c r="I102" i="14"/>
  <c r="L101" i="14"/>
  <c r="J101" i="14"/>
  <c r="I101" i="14"/>
  <c r="L100" i="14"/>
  <c r="J100" i="14"/>
  <c r="I100" i="14"/>
  <c r="L99" i="14"/>
  <c r="L111" i="14" s="1"/>
  <c r="J99" i="14"/>
  <c r="J111" i="14" s="1"/>
  <c r="I99" i="14"/>
  <c r="I111" i="14" s="1"/>
  <c r="D8" i="14" s="1"/>
  <c r="I97" i="14"/>
  <c r="I96" i="14"/>
  <c r="I95" i="14"/>
  <c r="I94" i="14"/>
  <c r="I93" i="14"/>
  <c r="I98" i="14" s="1"/>
  <c r="L91" i="14"/>
  <c r="J91" i="14"/>
  <c r="I91" i="14"/>
  <c r="L90" i="14"/>
  <c r="J90" i="14"/>
  <c r="I90" i="14"/>
  <c r="L89" i="14"/>
  <c r="J89" i="14"/>
  <c r="I89" i="14"/>
  <c r="L88" i="14"/>
  <c r="J88" i="14"/>
  <c r="I88" i="14"/>
  <c r="I92" i="14" s="1"/>
  <c r="D7" i="14" s="1"/>
  <c r="L87" i="14"/>
  <c r="J87" i="14"/>
  <c r="I87" i="14"/>
  <c r="L86" i="14"/>
  <c r="L92" i="14" s="1"/>
  <c r="H12" i="16" s="1"/>
  <c r="J86" i="14"/>
  <c r="J92" i="14" s="1"/>
  <c r="I86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82" i="14" s="1"/>
  <c r="D5" i="14" s="1"/>
  <c r="L30" i="14"/>
  <c r="J30" i="14"/>
  <c r="I30" i="14"/>
  <c r="L29" i="14"/>
  <c r="J29" i="14"/>
  <c r="I29" i="14"/>
  <c r="L28" i="14"/>
  <c r="L31" i="14" s="1"/>
  <c r="H13" i="16" s="1"/>
  <c r="K13" i="16" s="1"/>
  <c r="J28" i="14"/>
  <c r="J31" i="14" s="1"/>
  <c r="I28" i="14"/>
  <c r="I31" i="14" s="1"/>
  <c r="D4" i="14" s="1"/>
  <c r="L26" i="14"/>
  <c r="J26" i="14"/>
  <c r="I26" i="14"/>
  <c r="L25" i="14"/>
  <c r="J25" i="14"/>
  <c r="I25" i="14"/>
  <c r="L24" i="14"/>
  <c r="J24" i="14"/>
  <c r="I24" i="14"/>
  <c r="L23" i="14"/>
  <c r="J23" i="14"/>
  <c r="I23" i="14"/>
  <c r="L22" i="14"/>
  <c r="J22" i="14"/>
  <c r="I22" i="14"/>
  <c r="L21" i="14"/>
  <c r="J21" i="14"/>
  <c r="I21" i="14"/>
  <c r="L20" i="14"/>
  <c r="J20" i="14"/>
  <c r="I20" i="14"/>
  <c r="L19" i="14"/>
  <c r="J19" i="14"/>
  <c r="I19" i="14"/>
  <c r="L18" i="14"/>
  <c r="J18" i="14"/>
  <c r="I18" i="14"/>
  <c r="L17" i="14"/>
  <c r="J17" i="14"/>
  <c r="I17" i="14"/>
  <c r="L16" i="14"/>
  <c r="J16" i="14"/>
  <c r="I16" i="14"/>
  <c r="L15" i="14"/>
  <c r="J15" i="14"/>
  <c r="I15" i="14"/>
  <c r="I27" i="14" s="1"/>
  <c r="D3" i="14" s="1"/>
  <c r="L14" i="14"/>
  <c r="L27" i="14" s="1"/>
  <c r="H11" i="16" s="1"/>
  <c r="J14" i="14"/>
  <c r="J27" i="14" s="1"/>
  <c r="I14" i="14"/>
  <c r="I45" i="13"/>
  <c r="I44" i="13"/>
  <c r="I43" i="13"/>
  <c r="I42" i="13"/>
  <c r="I41" i="13"/>
  <c r="I40" i="13"/>
  <c r="I39" i="13"/>
  <c r="I38" i="13"/>
  <c r="I37" i="13"/>
  <c r="I36" i="13"/>
  <c r="I46" i="13" s="1"/>
  <c r="D7" i="13" s="1"/>
  <c r="L34" i="13"/>
  <c r="K34" i="13"/>
  <c r="I34" i="13"/>
  <c r="L33" i="13"/>
  <c r="K33" i="13"/>
  <c r="I33" i="13"/>
  <c r="L32" i="13"/>
  <c r="K32" i="13"/>
  <c r="I32" i="13"/>
  <c r="L31" i="13"/>
  <c r="L35" i="13" s="1"/>
  <c r="J12" i="16" s="1"/>
  <c r="K31" i="13"/>
  <c r="K35" i="13" s="1"/>
  <c r="I31" i="13"/>
  <c r="I35" i="13" s="1"/>
  <c r="D6" i="13" s="1"/>
  <c r="I26" i="13"/>
  <c r="I25" i="13"/>
  <c r="I24" i="13"/>
  <c r="I23" i="13"/>
  <c r="I22" i="13"/>
  <c r="I21" i="13"/>
  <c r="I20" i="13"/>
  <c r="I19" i="13"/>
  <c r="I27" i="13" s="1"/>
  <c r="D4" i="13" s="1"/>
  <c r="C14" i="16" s="1"/>
  <c r="I18" i="13"/>
  <c r="L16" i="13"/>
  <c r="K16" i="13"/>
  <c r="I16" i="13"/>
  <c r="L15" i="13"/>
  <c r="K15" i="13"/>
  <c r="I15" i="13"/>
  <c r="L14" i="13"/>
  <c r="K14" i="13"/>
  <c r="I14" i="13"/>
  <c r="L13" i="13"/>
  <c r="K13" i="13"/>
  <c r="K17" i="13" s="1"/>
  <c r="I13" i="13"/>
  <c r="I17" i="13" s="1"/>
  <c r="D3" i="13" s="1"/>
  <c r="L12" i="13"/>
  <c r="K12" i="13"/>
  <c r="I12" i="13"/>
  <c r="L11" i="13"/>
  <c r="L17" i="13" s="1"/>
  <c r="J11" i="16" s="1"/>
  <c r="K11" i="13"/>
  <c r="I11" i="13"/>
  <c r="C6" i="16" l="1"/>
  <c r="K2" i="13"/>
  <c r="K11" i="16"/>
  <c r="I131" i="14"/>
  <c r="D9" i="14" s="1"/>
  <c r="C7" i="16"/>
  <c r="C10" i="16" s="1"/>
  <c r="K12" i="16"/>
  <c r="J2" i="15"/>
  <c r="C15" i="16" l="1"/>
  <c r="C13" i="16" s="1"/>
  <c r="C16" i="16" s="1"/>
  <c r="L2" i="14"/>
  <c r="C11" i="16"/>
  <c r="C9" i="16"/>
  <c r="C8" i="16" s="1"/>
  <c r="C5" i="16"/>
  <c r="C12" i="16" s="1"/>
  <c r="D8" i="16" l="1"/>
  <c r="G80" i="12" l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D9" i="6"/>
  <c r="E9" i="6" s="1"/>
  <c r="D8" i="6"/>
  <c r="E8" i="6" s="1"/>
  <c r="D7" i="6"/>
  <c r="E7" i="6" s="1"/>
  <c r="D6" i="6"/>
  <c r="E6" i="6" s="1"/>
  <c r="D17" i="2"/>
  <c r="G29" i="2"/>
  <c r="G28" i="2"/>
  <c r="G27" i="2"/>
  <c r="G26" i="2"/>
  <c r="G25" i="2"/>
  <c r="E18" i="4"/>
  <c r="N8" i="3"/>
  <c r="N7" i="3"/>
  <c r="N6" i="3"/>
  <c r="N5" i="3"/>
  <c r="E12" i="6" l="1"/>
  <c r="E31" i="6" s="1"/>
  <c r="D31" i="6"/>
  <c r="N9" i="3"/>
  <c r="E22" i="4" l="1"/>
  <c r="E20" i="4"/>
  <c r="E19" i="4"/>
  <c r="E17" i="4"/>
  <c r="E14" i="4"/>
  <c r="E13" i="4"/>
  <c r="E12" i="4"/>
  <c r="E7" i="4"/>
  <c r="E8" i="4"/>
  <c r="E6" i="4"/>
  <c r="G51" i="3"/>
  <c r="E4" i="4"/>
  <c r="E3" i="4"/>
  <c r="G30" i="2" l="1"/>
  <c r="G68" i="3"/>
  <c r="G60" i="3"/>
  <c r="G59" i="3"/>
  <c r="G67" i="3"/>
  <c r="G62" i="3"/>
  <c r="G64" i="3"/>
  <c r="G63" i="3"/>
  <c r="G61" i="3"/>
  <c r="E21" i="4" s="1"/>
  <c r="G54" i="3"/>
  <c r="G50" i="3"/>
  <c r="G52" i="3"/>
  <c r="G49" i="3"/>
  <c r="G53" i="3"/>
  <c r="G55" i="3"/>
  <c r="G43" i="3"/>
  <c r="G41" i="3"/>
  <c r="G40" i="3"/>
  <c r="G31" i="2"/>
  <c r="G20" i="2"/>
  <c r="G24" i="2" l="1"/>
  <c r="G35" i="2" s="1"/>
  <c r="G42" i="3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G36" i="3"/>
  <c r="G35" i="3"/>
  <c r="G34" i="3"/>
  <c r="G37" i="3" s="1"/>
  <c r="E5" i="4" s="1"/>
  <c r="E24" i="4" s="1"/>
  <c r="G33" i="3"/>
  <c r="G32" i="3"/>
  <c r="G31" i="3"/>
  <c r="G29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D16" i="2"/>
  <c r="D15" i="2"/>
  <c r="L8" i="2"/>
  <c r="D11" i="2"/>
  <c r="I7" i="2"/>
  <c r="L7" i="2" s="1"/>
  <c r="L6" i="2"/>
  <c r="D6" i="2"/>
  <c r="D13" i="2" s="1"/>
  <c r="E17" i="1"/>
  <c r="E16" i="1"/>
  <c r="E22" i="1" s="1"/>
  <c r="F22" i="1" s="1"/>
  <c r="E24" i="1" s="1"/>
  <c r="D22" i="1"/>
  <c r="D9" i="1"/>
  <c r="G36" i="2" l="1"/>
  <c r="G37" i="2" s="1"/>
  <c r="D24" i="4"/>
  <c r="L9" i="2"/>
  <c r="D12" i="2"/>
  <c r="D10" i="2"/>
  <c r="D9" i="2" s="1"/>
  <c r="D14" i="2" l="1"/>
  <c r="E6" i="17" l="1"/>
  <c r="E14" i="17" s="1"/>
  <c r="D5" i="6"/>
  <c r="E5" i="6" l="1"/>
  <c r="E10" i="6" s="1"/>
  <c r="E32" i="6" s="1"/>
  <c r="D10" i="6"/>
  <c r="D32" i="6" s="1"/>
  <c r="F32" i="6" l="1"/>
</calcChain>
</file>

<file path=xl/comments1.xml><?xml version="1.0" encoding="utf-8"?>
<comments xmlns="http://schemas.openxmlformats.org/spreadsheetml/2006/main">
  <authors>
    <author>Author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Author:
REV.3 
30/12/2009</t>
        </r>
      </text>
    </comment>
  </commentList>
</comments>
</file>

<file path=xl/sharedStrings.xml><?xml version="1.0" encoding="utf-8"?>
<sst xmlns="http://schemas.openxmlformats.org/spreadsheetml/2006/main" count="4171" uniqueCount="1405">
  <si>
    <t>Trailor required</t>
  </si>
  <si>
    <t>Sr.no.</t>
  </si>
  <si>
    <t>Description</t>
  </si>
  <si>
    <t>Weight (MT)</t>
  </si>
  <si>
    <t>W&amp;S Column</t>
  </si>
  <si>
    <t>D2 column</t>
  </si>
  <si>
    <t>D3 column</t>
  </si>
  <si>
    <t>Total weight</t>
  </si>
  <si>
    <t>No.of trailor required</t>
  </si>
  <si>
    <t>3 Nos</t>
  </si>
  <si>
    <t>Open truck required (16MT)</t>
  </si>
  <si>
    <t>Rotary</t>
  </si>
  <si>
    <t>Static</t>
  </si>
  <si>
    <t>W&amp;S</t>
  </si>
  <si>
    <t>Fatty acid</t>
  </si>
  <si>
    <t>Sweet water treatment</t>
  </si>
  <si>
    <t xml:space="preserve">Utility </t>
  </si>
  <si>
    <t>Misc.</t>
  </si>
  <si>
    <t>Other items</t>
  </si>
  <si>
    <t>No.of open trucks required</t>
  </si>
  <si>
    <t>16 trucks</t>
  </si>
  <si>
    <t xml:space="preserve">Note -Due to volume of equipments space required more for that extra 14 nos trucks considered </t>
  </si>
  <si>
    <t>FATTY  ACID PLANT BADDI MATERIAL COST</t>
  </si>
  <si>
    <t>Total piping INM</t>
  </si>
  <si>
    <t>Sr No.</t>
  </si>
  <si>
    <t>Item Description</t>
  </si>
  <si>
    <t>Cost</t>
  </si>
  <si>
    <t>Sr.no</t>
  </si>
  <si>
    <t>MOC</t>
  </si>
  <si>
    <t>Lurgi</t>
  </si>
  <si>
    <t>Splitting</t>
  </si>
  <si>
    <t>Glycerine</t>
  </si>
  <si>
    <t>Total</t>
  </si>
  <si>
    <t>Pipe Cost  (INR)</t>
  </si>
  <si>
    <t>CS</t>
  </si>
  <si>
    <t>CS Pipes</t>
  </si>
  <si>
    <t>SS</t>
  </si>
  <si>
    <t>SS Pipes</t>
  </si>
  <si>
    <t>IBR</t>
  </si>
  <si>
    <t>Fittings Cost @ 50% (INR)</t>
  </si>
  <si>
    <t>CS Fittings</t>
  </si>
  <si>
    <t>SS Fittings</t>
  </si>
  <si>
    <t>Gaskets 10 % (INR)</t>
  </si>
  <si>
    <t>Stud Bolt  @ 7.5% (INR)</t>
  </si>
  <si>
    <t>Valves Cost (INR)</t>
  </si>
  <si>
    <t xml:space="preserve">CS Valves </t>
  </si>
  <si>
    <t>SS Valves</t>
  </si>
  <si>
    <t>Total Piping Cost (INR)</t>
  </si>
  <si>
    <t>Tax @ 25%</t>
  </si>
  <si>
    <t>Services</t>
  </si>
  <si>
    <t>Qty.</t>
  </si>
  <si>
    <t>Unit</t>
  </si>
  <si>
    <t>Rate</t>
  </si>
  <si>
    <t>Amount</t>
  </si>
  <si>
    <t>Engineering charges</t>
  </si>
  <si>
    <t>AU</t>
  </si>
  <si>
    <t>ISBL -Fab and erection of cs piping</t>
  </si>
  <si>
    <t>INM</t>
  </si>
  <si>
    <t>modification of cs piping</t>
  </si>
  <si>
    <t>IND</t>
  </si>
  <si>
    <t>fabrication and erection of ss piping</t>
  </si>
  <si>
    <t>Modification of ss piping</t>
  </si>
  <si>
    <t>fabrication and fixing of  cs shoe support</t>
  </si>
  <si>
    <t>fab and Fixing of ss shoe support</t>
  </si>
  <si>
    <t>OSBL- Fab and erection of cs piping</t>
  </si>
  <si>
    <t>D . P. Test</t>
  </si>
  <si>
    <t>Radiography</t>
  </si>
  <si>
    <t>Erection of spring support-CS</t>
  </si>
  <si>
    <t>NOS</t>
  </si>
  <si>
    <t>Fab and fixing of cs Trunion support piping</t>
  </si>
  <si>
    <t>Valve Fixing</t>
  </si>
  <si>
    <t>Fabrication  and erection of M.S. pipe support</t>
  </si>
  <si>
    <t>MT</t>
  </si>
  <si>
    <t>Drilling and fixing of Anchor Fastner</t>
  </si>
  <si>
    <t>Erection of static equipment</t>
  </si>
  <si>
    <t>Erection of Rotary Equipment</t>
  </si>
  <si>
    <t>Material Unloading -Hydra</t>
  </si>
  <si>
    <t>Material unloading-manual</t>
  </si>
  <si>
    <t>Hydra or material handling cap-14 MT</t>
  </si>
  <si>
    <t>SHF</t>
  </si>
  <si>
    <t xml:space="preserve">Equipment dismantling with shifting and loading (Static/Rotary) at baddi </t>
  </si>
  <si>
    <t>Crane hiring charges 600 MT (Main crane)</t>
  </si>
  <si>
    <t>Crane hiring charges 350 MT (Trailing crane)</t>
  </si>
  <si>
    <t>Crane hiring charges 150 MT for other equipment dismantling</t>
  </si>
  <si>
    <t>SFT</t>
  </si>
  <si>
    <t>Structural dismantling at baddi plant for equipment dismantling</t>
  </si>
  <si>
    <t>Piping dismantling at baddi plant</t>
  </si>
  <si>
    <t>Insulation removal charges</t>
  </si>
  <si>
    <t>Trailor for (Splitting tower/Distillation columns)</t>
  </si>
  <si>
    <t>Open truck (16 Ton capacity/25 FT long)</t>
  </si>
  <si>
    <t>Splitting tower erection at guwahati plant</t>
  </si>
  <si>
    <t>Crane hiring charges 350 MT for splitting tower erection</t>
  </si>
  <si>
    <t>Splitting tower welding at position</t>
  </si>
  <si>
    <t>MANPOWER SUPPLY FOR COMMISSIONING</t>
  </si>
  <si>
    <t>Supervisor</t>
  </si>
  <si>
    <t>Pipe Fitter</t>
  </si>
  <si>
    <t>Argon Welder</t>
  </si>
  <si>
    <t>Rigger</t>
  </si>
  <si>
    <t xml:space="preserve">Total </t>
  </si>
  <si>
    <t>Total amount</t>
  </si>
  <si>
    <t>Filter Press Dismantling to Re erection in all respect</t>
  </si>
  <si>
    <t>INR</t>
  </si>
  <si>
    <t>Transportation charges Sion/ Taloja To Baddi</t>
  </si>
  <si>
    <t>Mechanical/ Piping services at Baddi</t>
  </si>
  <si>
    <t>Dismantling equipment at Sion (postcon and S/W treatment plant</t>
  </si>
  <si>
    <t>IBR services</t>
  </si>
  <si>
    <t>Onsite welding charges of W/S splitting column</t>
  </si>
  <si>
    <t>Dismantling of Structures and equipments at Sion</t>
  </si>
  <si>
    <t>Electrical and instrumentation services</t>
  </si>
  <si>
    <t>Dismantling of utility equipments/ Tanks</t>
  </si>
  <si>
    <t>Mechanical Engineering services</t>
  </si>
  <si>
    <t>Internal fixing charges</t>
  </si>
  <si>
    <t>Fire Fighting Engineering</t>
  </si>
  <si>
    <t>Electrical Engineering services</t>
  </si>
  <si>
    <t>Civil engineering services</t>
  </si>
  <si>
    <t>Inspection charges (Third party)</t>
  </si>
  <si>
    <t>Insulation services Equipment/piping/tank at Baddi</t>
  </si>
  <si>
    <t>Insulation removal charges at Sion plant</t>
  </si>
  <si>
    <t>Scaffolding charges</t>
  </si>
  <si>
    <t>Chemical cleaning</t>
  </si>
  <si>
    <t>Valve/ Control valve/ mechanical refurbishing cost</t>
  </si>
  <si>
    <t>Civil services at Baddi</t>
  </si>
  <si>
    <t>ISMB</t>
  </si>
  <si>
    <t>ISMC</t>
  </si>
  <si>
    <t>ISA</t>
  </si>
  <si>
    <t>Qty</t>
  </si>
  <si>
    <t>New Equipment</t>
  </si>
  <si>
    <t>Heat exchanger</t>
  </si>
  <si>
    <t>SM items</t>
  </si>
  <si>
    <t>KGS</t>
  </si>
  <si>
    <t>Pipe/Fittings/gasket/Stud &amp; nut</t>
  </si>
  <si>
    <t>Valves/Hose box/Hose reel/Cylinders</t>
  </si>
  <si>
    <t>Insulation removal of piping</t>
  </si>
  <si>
    <t>Piping dismantling</t>
  </si>
  <si>
    <t>Filter press plates &amp; body dismantling</t>
  </si>
  <si>
    <t>Filter press reerection at site</t>
  </si>
  <si>
    <t>Total INM</t>
  </si>
  <si>
    <t xml:space="preserve">Scaffolding charges </t>
  </si>
  <si>
    <t>M2</t>
  </si>
  <si>
    <t>Splitting column shifting &amp; loading</t>
  </si>
  <si>
    <t>Equipment dismantling  at baddi</t>
  </si>
  <si>
    <t>Splitting tower/D2/D3 column dismantling</t>
  </si>
  <si>
    <t>Fire fighting engineering</t>
  </si>
  <si>
    <t xml:space="preserve">Crane hiring charges 150 MT </t>
  </si>
  <si>
    <t>Refurbishing of equipments/valves/pumps</t>
  </si>
  <si>
    <t>Third party inspection</t>
  </si>
  <si>
    <t>Visits</t>
  </si>
  <si>
    <t>Splitting tower cutting &amp; welding charges</t>
  </si>
  <si>
    <t>Splitting tower cutting at baddi</t>
  </si>
  <si>
    <t>Splitting tower on site welding charges</t>
  </si>
  <si>
    <t xml:space="preserve">Column internal removal &amp; fixing charges </t>
  </si>
  <si>
    <t>IBR piping material/fittings/valves</t>
  </si>
  <si>
    <t>IBR Accessories</t>
  </si>
  <si>
    <t>IBR preliminary approval</t>
  </si>
  <si>
    <t>IBR inspector visits</t>
  </si>
  <si>
    <t>IBR final approval</t>
  </si>
  <si>
    <t>Transportation (Baddi to Guwahati)</t>
  </si>
  <si>
    <t>Crane Hyring cap-150-200MT/BOOM 175 for equip.erection at guwahati</t>
  </si>
  <si>
    <t>Mechanical/piping services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</si>
  <si>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</si>
  <si>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</si>
  <si>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</si>
  <si>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</si>
  <si>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</si>
  <si>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</si>
  <si>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</si>
  <si>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</si>
  <si>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</si>
  <si>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</si>
  <si>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</si>
  <si>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</si>
  <si>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</si>
  <si>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</si>
  <si>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</si>
  <si>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</si>
  <si>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Bellow seal valves</t>
  </si>
  <si>
    <t>Old cost</t>
  </si>
  <si>
    <t>Current cost</t>
  </si>
  <si>
    <t>Insulation</t>
  </si>
  <si>
    <t>Providing and fixing of 50 MM LRB for CS piping</t>
  </si>
  <si>
    <t>Providing and fixing of 50 MM LRB for SS piping</t>
  </si>
  <si>
    <t>Providing and fixing of 50 MM LRB for CS Equipment</t>
  </si>
  <si>
    <t>Providing and fixing of 50 MM LRB for SS Equipment</t>
  </si>
  <si>
    <t>Nos</t>
  </si>
  <si>
    <t>Valves</t>
  </si>
  <si>
    <t>Pumps</t>
  </si>
  <si>
    <t>Column/vessel internal gaskets/Stud &amp; nuts</t>
  </si>
  <si>
    <t>Tax Amount</t>
  </si>
  <si>
    <t>Total piping Cost (INR)</t>
  </si>
  <si>
    <t>Structural material for pipe supports</t>
  </si>
  <si>
    <t>Fire fighting system cost</t>
  </si>
  <si>
    <t>MATERIAL</t>
  </si>
  <si>
    <t>SERVICES</t>
  </si>
  <si>
    <t>Filter press dismantling and re-erection</t>
  </si>
  <si>
    <t>Mechanical piping services at guwahati</t>
  </si>
  <si>
    <t>SUMMARY</t>
  </si>
  <si>
    <t>EQUIPMENT LIST</t>
  </si>
  <si>
    <t>FAT SPLITTING PLANT( W &amp;S Column)</t>
  </si>
  <si>
    <t xml:space="preserve">CAPACITY 5.6-10 TPH </t>
  </si>
  <si>
    <t>Sr.No</t>
  </si>
  <si>
    <t>Eqpt No.</t>
  </si>
  <si>
    <t>Title</t>
  </si>
  <si>
    <t xml:space="preserve">Working/Standby </t>
  </si>
  <si>
    <t>Type</t>
  </si>
  <si>
    <t>Area Code</t>
  </si>
  <si>
    <t>Brief Specs.</t>
  </si>
  <si>
    <t>Empty Wt. (Tons)</t>
  </si>
  <si>
    <t>Source of supply</t>
  </si>
  <si>
    <t>Remarks</t>
  </si>
  <si>
    <t>Revison</t>
  </si>
  <si>
    <t>C-101</t>
  </si>
  <si>
    <t xml:space="preserve">Wruster &amp; Sanger  Splitting Column </t>
  </si>
  <si>
    <t>1 W</t>
  </si>
  <si>
    <t>S</t>
  </si>
  <si>
    <t>FS</t>
  </si>
  <si>
    <t>Type          :    Column</t>
  </si>
  <si>
    <t>Opearating press.- 50Bar(a)</t>
  </si>
  <si>
    <t>Existing</t>
  </si>
  <si>
    <t xml:space="preserve">Sion Plant W&amp;S Spiltter  to be modified for 48 meters tan to tan Height. </t>
  </si>
  <si>
    <t>Rev.3</t>
  </si>
  <si>
    <t>Capacity    :  57 M3</t>
  </si>
  <si>
    <t>Design temp - 282°c</t>
  </si>
  <si>
    <t>30/12/09</t>
  </si>
  <si>
    <t>Dimns'n: Ø 1219ID x 48000 shell ht.</t>
  </si>
  <si>
    <t>Thickness -  38  mm</t>
  </si>
  <si>
    <t>MOC         : A 240 TP 316 L</t>
  </si>
  <si>
    <t>Designed pressure:-55 Bar(a)</t>
  </si>
  <si>
    <t>Water Filled Wt. 122  T</t>
  </si>
  <si>
    <t>V-101</t>
  </si>
  <si>
    <t>Crude Oil Deaerator</t>
  </si>
  <si>
    <t>Type          : Vessel</t>
  </si>
  <si>
    <t>Opearating press.-  60 torr</t>
  </si>
  <si>
    <t>Sion Plant Equipment as it is basis.</t>
  </si>
  <si>
    <t>Capacity    : 1.878 M3</t>
  </si>
  <si>
    <t>operating temp  -: 140 °C</t>
  </si>
  <si>
    <t>Dimension  : Ø  1000 x 2120</t>
  </si>
  <si>
    <t>MOC         :  SS 316 L</t>
  </si>
  <si>
    <t>Process fluid - : Oil/Fatty Acid</t>
  </si>
  <si>
    <t>E-101  A/B/C</t>
  </si>
  <si>
    <t>Crude Oil  / Split Fatty Acid Heat Exchanger</t>
  </si>
  <si>
    <t>Type : Shell &amp; Tube (U-tube Bundle)</t>
  </si>
  <si>
    <t>Design press.- 8 Bar</t>
  </si>
  <si>
    <t>HTA          :  6.15 M2 each</t>
  </si>
  <si>
    <t>Design  temp -125°C</t>
  </si>
  <si>
    <t xml:space="preserve">Dimension  :  </t>
  </si>
  <si>
    <t>SFA - : IN-98°C      OUT-70°C</t>
  </si>
  <si>
    <t xml:space="preserve">MOC         :   316 L  </t>
  </si>
  <si>
    <t>Cr.Oil -: IN-35- 55°C    OUT- 82°C</t>
  </si>
  <si>
    <t xml:space="preserve">Crude 0il feed rate </t>
  </si>
  <si>
    <t>10000Kg/Hr</t>
  </si>
  <si>
    <t>SFA</t>
  </si>
  <si>
    <t>E-102</t>
  </si>
  <si>
    <t xml:space="preserve">Crude Oil Pre-Heater </t>
  </si>
  <si>
    <t>Type          : Spiral  HE</t>
  </si>
  <si>
    <r>
      <t xml:space="preserve">HTA          :  </t>
    </r>
    <r>
      <rPr>
        <sz val="10"/>
        <color indexed="10"/>
        <rFont val="Calibri"/>
        <family val="2"/>
        <scheme val="minor"/>
      </rPr>
      <t>* M2</t>
    </r>
  </si>
  <si>
    <t>Design temp -200 °C</t>
  </si>
  <si>
    <t>Steam - : IN-140°C.Cond.OUT-140°C</t>
  </si>
  <si>
    <t>Cr.Oil -: IN-35- 55°C    OUT- 121°C</t>
  </si>
  <si>
    <t>MP Steam</t>
  </si>
  <si>
    <t>1100 Kg/Hr</t>
  </si>
  <si>
    <t>E-204 B</t>
  </si>
  <si>
    <t>FA Flash Vapour Condensor</t>
  </si>
  <si>
    <t>Type          :   Shell / Tube</t>
  </si>
  <si>
    <t xml:space="preserve"> Sion Plant Equipment as it is basis.                                  </t>
  </si>
  <si>
    <t>HTA          :   20M2</t>
  </si>
  <si>
    <t>SHELL</t>
  </si>
  <si>
    <t>TUBE</t>
  </si>
  <si>
    <t>Length  (mm)</t>
  </si>
  <si>
    <t>Outer Diameter (mm)</t>
  </si>
  <si>
    <t>No. of tubes</t>
  </si>
  <si>
    <t>No. of passes</t>
  </si>
  <si>
    <t>Thickness (mm)</t>
  </si>
  <si>
    <t>16 BWG</t>
  </si>
  <si>
    <t>Pitch</t>
  </si>
  <si>
    <t>1.25 od ,Triangular</t>
  </si>
  <si>
    <t>Operating temp (°C)</t>
  </si>
  <si>
    <t>Operating Pressure ( Kg/cm2)</t>
  </si>
  <si>
    <t xml:space="preserve">FULL VACUUM </t>
  </si>
  <si>
    <t xml:space="preserve">MOC         </t>
  </si>
  <si>
    <t>SA 312 TP 316L</t>
  </si>
  <si>
    <t>SA 213 TP 316L</t>
  </si>
  <si>
    <t>E-103</t>
  </si>
  <si>
    <t xml:space="preserve">Split Fatty Acid Cooler </t>
  </si>
  <si>
    <t>Type          : Shell &amp;Tube</t>
  </si>
  <si>
    <t>Sion Plant Equipment as it is basis</t>
  </si>
  <si>
    <t>Tube pass: 4  Nos.</t>
  </si>
  <si>
    <t>HTA          :  15 m^2</t>
  </si>
  <si>
    <t>Design temp :-125° C</t>
  </si>
  <si>
    <t>Dimension: Dia.0.261X 5.4M Length</t>
  </si>
  <si>
    <t>SFA - : IN-98°C      OUT-68°C</t>
  </si>
  <si>
    <t>Water -: IN- 35°C    OUT- 43°C</t>
  </si>
  <si>
    <t xml:space="preserve">Cooling Water </t>
  </si>
  <si>
    <r>
      <t>28000_</t>
    </r>
    <r>
      <rPr>
        <sz val="10"/>
        <color indexed="8"/>
        <rFont val="Calibri"/>
        <family val="2"/>
        <scheme val="minor"/>
      </rPr>
      <t>_Kg/Hr</t>
    </r>
  </si>
  <si>
    <t>E-205 A</t>
  </si>
  <si>
    <t>Sweet Water Flash Vapor Cooler</t>
  </si>
  <si>
    <r>
      <t xml:space="preserve">V-105 </t>
    </r>
    <r>
      <rPr>
        <b/>
        <sz val="10"/>
        <color indexed="8"/>
        <rFont val="Calibri"/>
        <family val="2"/>
        <scheme val="minor"/>
      </rPr>
      <t xml:space="preserve">          </t>
    </r>
    <r>
      <rPr>
        <b/>
        <u/>
        <sz val="10"/>
        <color indexed="8"/>
        <rFont val="Calibri"/>
        <family val="2"/>
        <scheme val="minor"/>
      </rPr>
      <t>( C2 )</t>
    </r>
  </si>
  <si>
    <t>Feed Water Tank</t>
  </si>
  <si>
    <t>Type          :   Cylindrical Tank</t>
  </si>
  <si>
    <t>Operating pressure -: ATMS</t>
  </si>
  <si>
    <t>Capacity    : 17  M3</t>
  </si>
  <si>
    <t>Operating temp-  85°C</t>
  </si>
  <si>
    <t>Dimension  : Ø 2100 x 5000 mm</t>
  </si>
  <si>
    <t>Thickness - :  mm</t>
  </si>
  <si>
    <t>MOC         :  SS 304</t>
  </si>
  <si>
    <t xml:space="preserve">V-103          </t>
  </si>
  <si>
    <t xml:space="preserve">Fatty Acid Dehydrator </t>
  </si>
  <si>
    <t>Type          :   Vessel</t>
  </si>
  <si>
    <t>Capacity    :   1.96 M3</t>
  </si>
  <si>
    <t>Dimension  :  Ø  1.02 x 2.0 m</t>
  </si>
  <si>
    <t>Shell</t>
  </si>
  <si>
    <t>Limpet  Coil</t>
  </si>
  <si>
    <t>sch 40</t>
  </si>
  <si>
    <t>Diameter</t>
  </si>
  <si>
    <t>Height</t>
  </si>
  <si>
    <t>Operating pressure (Kg/Cm2 a)</t>
  </si>
  <si>
    <t>Operating temp ( °C)</t>
  </si>
  <si>
    <t>SS 316 L</t>
  </si>
  <si>
    <t>V-104</t>
  </si>
  <si>
    <t>Sweet Water Flash Vessel</t>
  </si>
  <si>
    <t>Operating pressure -: 1 Kg/cm2(g)</t>
  </si>
  <si>
    <t xml:space="preserve">Sion Plant Equipment as it is basis           </t>
  </si>
  <si>
    <t>Capacity    : 3.2 M3</t>
  </si>
  <si>
    <t>Operating temp-  150°C</t>
  </si>
  <si>
    <t>Dimension  : Ø 1.35 X 1.84  M</t>
  </si>
  <si>
    <t>Thickness - : 6 mm</t>
  </si>
  <si>
    <t>MOC         : SS 316L</t>
  </si>
  <si>
    <t>INT.     Drum</t>
  </si>
  <si>
    <t>Interphase Drum</t>
  </si>
  <si>
    <t xml:space="preserve">Type          : </t>
  </si>
  <si>
    <t>Operating pressure -: Atm.</t>
  </si>
  <si>
    <t xml:space="preserve">Sion Plant dimensions as it is basis           </t>
  </si>
  <si>
    <t>Capacity    :  M3</t>
  </si>
  <si>
    <t xml:space="preserve">Operating temp-  </t>
  </si>
  <si>
    <t xml:space="preserve">Dimension  : </t>
  </si>
  <si>
    <t xml:space="preserve">MOC         : </t>
  </si>
  <si>
    <t>PIT</t>
  </si>
  <si>
    <t>Underground Pit</t>
  </si>
  <si>
    <t>Dimension : 1000 L X 500 W X 500 H mm</t>
  </si>
  <si>
    <t xml:space="preserve">To be made in W&amp;S area </t>
  </si>
  <si>
    <t>New</t>
  </si>
  <si>
    <t>Civil Work</t>
  </si>
  <si>
    <t>V-106</t>
  </si>
  <si>
    <r>
      <t xml:space="preserve"> Steam Separator (V-106)                    </t>
    </r>
    <r>
      <rPr>
        <b/>
        <sz val="10"/>
        <color indexed="8"/>
        <rFont val="Calibri"/>
        <family val="2"/>
        <scheme val="minor"/>
      </rPr>
      <t>IBR</t>
    </r>
  </si>
  <si>
    <t>Type          :</t>
  </si>
  <si>
    <t>Sion Plant Equipment.</t>
  </si>
  <si>
    <t>Capacity    :  3 T / Hr.</t>
  </si>
  <si>
    <t>Pressure  :   58 Bar g</t>
  </si>
  <si>
    <t>MOC         :   CS  /Boiler grade</t>
  </si>
  <si>
    <t>F-101 A/B</t>
  </si>
  <si>
    <t xml:space="preserve">Duplex Filter </t>
  </si>
  <si>
    <t>R</t>
  </si>
  <si>
    <t>Type          :  Basket Type</t>
  </si>
  <si>
    <t>Operating pressure -: 4 Kg/cm2(g)</t>
  </si>
  <si>
    <t>Capacity    : 10  TPH</t>
  </si>
  <si>
    <t xml:space="preserve">Mesh Size :  </t>
  </si>
  <si>
    <t>Pressure drop -: 0.5 Kg/Cm2</t>
  </si>
  <si>
    <t>MOC         : 316 L</t>
  </si>
  <si>
    <t>P-101</t>
  </si>
  <si>
    <t xml:space="preserve">Crude Oil (Feed) High Pressure Pump </t>
  </si>
  <si>
    <t>Type          :   Reciprocating</t>
  </si>
  <si>
    <t>W &amp; S Plant Equipment P-101 of Sion will be used as it is basis.</t>
  </si>
  <si>
    <t>Capacity    :   MT / Hr</t>
  </si>
  <si>
    <t>Diff. Head : 58 Kg/Cm2</t>
  </si>
  <si>
    <t>MOC         :  SS 316L</t>
  </si>
  <si>
    <t>P-102</t>
  </si>
  <si>
    <t xml:space="preserve">Crude oil / water feed High Pressure Pump </t>
  </si>
  <si>
    <t xml:space="preserve"> 1 S</t>
  </si>
  <si>
    <t>W &amp; S Plant Equipment        P-102 of Sion will be used as it is basis.</t>
  </si>
  <si>
    <t>Capacity    :  MT / Hr</t>
  </si>
  <si>
    <t>P-103</t>
  </si>
  <si>
    <t>Water Feed  High Pressure Pump</t>
  </si>
  <si>
    <t>Type          :  Reciprocating</t>
  </si>
  <si>
    <t>W &amp; S Plant Equipment        P-103 of Sion will be used as it is basis.</t>
  </si>
  <si>
    <t>Capacity    : 8.5 MT / Hr</t>
  </si>
  <si>
    <t>P-104   A</t>
  </si>
  <si>
    <t xml:space="preserve">Primary Fat Feed pump  Oil   to         V- 101 </t>
  </si>
  <si>
    <t xml:space="preserve">1 W </t>
  </si>
  <si>
    <t>Type          :   Centrifugal</t>
  </si>
  <si>
    <t>TO be arranged from Sion Plant. Pump near R1/R2 . Considered in Tank farm area.</t>
  </si>
  <si>
    <t>Capacity    : 30 M3 / Hr</t>
  </si>
  <si>
    <t>Diff. Head : 60  MLC</t>
  </si>
  <si>
    <t xml:space="preserve">P-105 </t>
  </si>
  <si>
    <t xml:space="preserve">DM Water Feed Pump </t>
  </si>
  <si>
    <t>Type          : Centrifugal</t>
  </si>
  <si>
    <t>W&amp;S  Plant Equipment        P-105A of Sion will be used for this duty.</t>
  </si>
  <si>
    <t>Capacity    : 9 M3/Hr</t>
  </si>
  <si>
    <t>Diff. Head : 15  MLC</t>
  </si>
  <si>
    <t xml:space="preserve">MOC         :  SS 316 </t>
  </si>
  <si>
    <t>P-106 A</t>
  </si>
  <si>
    <t xml:space="preserve">Split Fatty Acid Transfer Pump </t>
  </si>
  <si>
    <t>W&amp;S  Plant Equipment        P-106A of Sion will be used for this duty.</t>
  </si>
  <si>
    <t>Capacity    :   M3/Hr</t>
  </si>
  <si>
    <t>Diff. Head :  MLC</t>
  </si>
  <si>
    <t>P-107</t>
  </si>
  <si>
    <t>Sweet Water Transfer Pump</t>
  </si>
  <si>
    <t>Existing P-106 B of Sion plant will be used for this duty.</t>
  </si>
  <si>
    <t>Diff. Head : MLC</t>
  </si>
  <si>
    <t xml:space="preserve">P-108  </t>
  </si>
  <si>
    <t xml:space="preserve"> Crude OIl CIrculation Pump </t>
  </si>
  <si>
    <t>W&amp;S  Plant Equipment        P-108 of Sion will be used for this duty.</t>
  </si>
  <si>
    <t>P-109</t>
  </si>
  <si>
    <t>Interphase Drum Transfer Pump</t>
  </si>
  <si>
    <t>MOC         : SS 316</t>
  </si>
  <si>
    <t>P-110</t>
  </si>
  <si>
    <t>Pit Transfer Pump</t>
  </si>
  <si>
    <t>X-101</t>
  </si>
  <si>
    <t xml:space="preserve">vacuum Pumps (Water Ring) </t>
  </si>
  <si>
    <t>Type          :   Vacuum</t>
  </si>
  <si>
    <t>Air suction Capacity    :  M3/Hr</t>
  </si>
  <si>
    <t>Suction Temp - : 45°C</t>
  </si>
  <si>
    <t>System volume - : m^3</t>
  </si>
  <si>
    <t>CWP</t>
  </si>
  <si>
    <t>Cooling Water Circulation pump</t>
  </si>
  <si>
    <t>Cooling water from cooling tower pump.</t>
  </si>
  <si>
    <t>Capacity    :   65 M3/Hr</t>
  </si>
  <si>
    <t>Diff. Head : 40 MLC</t>
  </si>
  <si>
    <t>MOC         : CS</t>
  </si>
  <si>
    <t>FT</t>
  </si>
  <si>
    <t>Fat trap</t>
  </si>
  <si>
    <t>Type          :  Underground pit</t>
  </si>
  <si>
    <t>Drwg. is made for Civil work</t>
  </si>
  <si>
    <t xml:space="preserve"> Civil Work</t>
  </si>
  <si>
    <t>Dimension  : 3500 L X1750W X1750 H  mm</t>
  </si>
  <si>
    <t>PF-1</t>
  </si>
  <si>
    <t>Fat/Oil Transfer Pump from fat trap</t>
  </si>
  <si>
    <t>Pump ordered</t>
  </si>
  <si>
    <t>Capacity    :   3 M3/Hr</t>
  </si>
  <si>
    <t>Diff. Head : 30 MLC( With negative suction)</t>
  </si>
  <si>
    <t>MOC         :  CS</t>
  </si>
  <si>
    <t>PW-1</t>
  </si>
  <si>
    <t>Water Transfer Pump from fat trap</t>
  </si>
  <si>
    <t>TOTAL WEIGHT</t>
  </si>
  <si>
    <t>74.2 MT</t>
  </si>
  <si>
    <t>EQUIPEMENT LIST OF LURGI F.A DISTILLATION UNIT AT BADDI ( SHIFTED FROM SION )</t>
  </si>
  <si>
    <t>Date: 30/ 12 / 2009   .  Rev.02</t>
  </si>
  <si>
    <t>DOC.NO- VVF-BADDI-PE-002</t>
  </si>
  <si>
    <t>ITEM Tag. No</t>
  </si>
  <si>
    <t>DESCRIPTION</t>
  </si>
  <si>
    <t>QTY.</t>
  </si>
  <si>
    <t>PRESSURE</t>
  </si>
  <si>
    <t>TEMP</t>
  </si>
  <si>
    <t>DRG.NO</t>
  </si>
  <si>
    <t>REV.</t>
  </si>
  <si>
    <t>VENDOR</t>
  </si>
  <si>
    <t>SOURCE OF</t>
  </si>
  <si>
    <t>Revision</t>
  </si>
  <si>
    <t>TYPE</t>
  </si>
  <si>
    <t>WEIGHT (mt)</t>
  </si>
  <si>
    <t>NEW</t>
  </si>
  <si>
    <t>OLD</t>
  </si>
  <si>
    <t>NO</t>
  </si>
  <si>
    <t>ABS.(BAR)</t>
  </si>
  <si>
    <t>* C</t>
  </si>
  <si>
    <t>SUPLLY</t>
  </si>
  <si>
    <t>D-301</t>
  </si>
  <si>
    <t>D1</t>
  </si>
  <si>
    <t>DRIER</t>
  </si>
  <si>
    <t>VAC</t>
  </si>
  <si>
    <t>1.4571/316L</t>
  </si>
  <si>
    <t>1PC-D-615</t>
  </si>
  <si>
    <t>D</t>
  </si>
  <si>
    <t>GANSON</t>
  </si>
  <si>
    <t>Existing From Sion</t>
  </si>
  <si>
    <t>Sion plant eqpt. as it is basis</t>
  </si>
  <si>
    <t>1PC-D-615/1</t>
  </si>
  <si>
    <t>INCLUDING SPRAY NOZZLE</t>
  </si>
  <si>
    <t xml:space="preserve">CERAMIC SADDLES </t>
  </si>
  <si>
    <t>CERAMIC</t>
  </si>
  <si>
    <t>DEMISTER</t>
  </si>
  <si>
    <t>C-301</t>
  </si>
  <si>
    <t>D2</t>
  </si>
  <si>
    <t>PRECUT-COLUMN</t>
  </si>
  <si>
    <t>6PC-D-613</t>
  </si>
  <si>
    <t>B</t>
  </si>
  <si>
    <t>Sion plant eqpt. as it is basis with modification for structured packing.</t>
  </si>
  <si>
    <t>Rev.2</t>
  </si>
  <si>
    <t>6PC-D-613/1</t>
  </si>
  <si>
    <t>THORMANN-TRAYS</t>
  </si>
  <si>
    <t>1.4435/1.4571</t>
  </si>
  <si>
    <t>C-302</t>
  </si>
  <si>
    <t>D3</t>
  </si>
  <si>
    <t>DISTILLATION-STILL</t>
  </si>
  <si>
    <t>1PC-D-614</t>
  </si>
  <si>
    <t>WITH HEAVY ENDS SEPARATION</t>
  </si>
  <si>
    <t>1PC-D-614/1</t>
  </si>
  <si>
    <t>1PC-D-614/2</t>
  </si>
  <si>
    <t>THORMANN-TRAY</t>
  </si>
  <si>
    <t>DEMISTER PACKING</t>
  </si>
  <si>
    <t>HEATING ELEMENTS</t>
  </si>
  <si>
    <t>1.4571/317L</t>
  </si>
  <si>
    <t>7PC-D-610/1</t>
  </si>
  <si>
    <t>G/E</t>
  </si>
  <si>
    <t>D-302</t>
  </si>
  <si>
    <t>D4</t>
  </si>
  <si>
    <t>DEMISTER WITH COOLER</t>
  </si>
  <si>
    <t>VAC/6</t>
  </si>
  <si>
    <t>7PC-D-624</t>
  </si>
  <si>
    <t>A</t>
  </si>
  <si>
    <t>D-303</t>
  </si>
  <si>
    <t>E13 (old)</t>
  </si>
  <si>
    <t>FINAL CONDENSER(U-TUBE TYPE)</t>
  </si>
  <si>
    <t>VAC/4</t>
  </si>
  <si>
    <t>7PC-D-608</t>
  </si>
  <si>
    <t>Existing Old E-13 From Sion</t>
  </si>
  <si>
    <t>Rev.2 30/12/09</t>
  </si>
  <si>
    <t>E-301</t>
  </si>
  <si>
    <t>E1</t>
  </si>
  <si>
    <t>HEATER(SHELL / TUBE)</t>
  </si>
  <si>
    <t>7PC-D-626</t>
  </si>
  <si>
    <t>C-STEEL</t>
  </si>
  <si>
    <t>7PC-D-626/1</t>
  </si>
  <si>
    <t>E-302</t>
  </si>
  <si>
    <t>E2</t>
  </si>
  <si>
    <t>HEAT-EXCHANGER(SPIRAL TYPE)</t>
  </si>
  <si>
    <t>NU-2034</t>
  </si>
  <si>
    <t>L&amp;T</t>
  </si>
  <si>
    <t>E-303</t>
  </si>
  <si>
    <t>E3</t>
  </si>
  <si>
    <t>PRE-HEATER(SHELL / TUBE)</t>
  </si>
  <si>
    <t>7PC-D-627</t>
  </si>
  <si>
    <t>E-304</t>
  </si>
  <si>
    <t>E4</t>
  </si>
  <si>
    <t>HEAT-EXCHANGER(PLATE TYPE)</t>
  </si>
  <si>
    <t>ALFA-LAVAL</t>
  </si>
  <si>
    <t>E-305</t>
  </si>
  <si>
    <t>E5</t>
  </si>
  <si>
    <t>NU-2035</t>
  </si>
  <si>
    <t>E-306</t>
  </si>
  <si>
    <t>E6</t>
  </si>
  <si>
    <t xml:space="preserve">COOLING BUNDLE FOR RESIDUE </t>
  </si>
  <si>
    <t>7PC-D-619</t>
  </si>
  <si>
    <t>RECEIVER</t>
  </si>
  <si>
    <t>7PC-D-619/1</t>
  </si>
  <si>
    <t>C</t>
  </si>
  <si>
    <t>7PC-D-619/2</t>
  </si>
  <si>
    <t>E-307</t>
  </si>
  <si>
    <t>E7</t>
  </si>
  <si>
    <t>CONDENSER/STEAM GENERATOR</t>
  </si>
  <si>
    <t>7PC-D-621</t>
  </si>
  <si>
    <t>FOR HEAVY ENDS(U-TUBE TYPE)</t>
  </si>
  <si>
    <t>E-308</t>
  </si>
  <si>
    <t>E8</t>
  </si>
  <si>
    <t>REBOILER FOR D2</t>
  </si>
  <si>
    <t>7PC-D-611</t>
  </si>
  <si>
    <t>1.4435/317L</t>
  </si>
  <si>
    <t>E-310</t>
  </si>
  <si>
    <t>E12 (Old)</t>
  </si>
  <si>
    <t>7PC-D-609</t>
  </si>
  <si>
    <t>Existing Old E-12 From Sion</t>
  </si>
  <si>
    <t>E-311</t>
  </si>
  <si>
    <t>E11</t>
  </si>
  <si>
    <t>REBOILER FOR D3</t>
  </si>
  <si>
    <t>7PC-D-612</t>
  </si>
  <si>
    <t>7PC-D-612/1</t>
  </si>
  <si>
    <t>E-312</t>
  </si>
  <si>
    <t>E12</t>
  </si>
  <si>
    <t>QUANTITY</t>
  </si>
  <si>
    <t>E-313</t>
  </si>
  <si>
    <t>E13</t>
  </si>
  <si>
    <t>E-314</t>
  </si>
  <si>
    <t>E14</t>
  </si>
  <si>
    <t>DISTILLATE COOLER (PLATE TYPE)</t>
  </si>
  <si>
    <t>E-315</t>
  </si>
  <si>
    <t>E15</t>
  </si>
  <si>
    <t>E-316</t>
  </si>
  <si>
    <t>E16</t>
  </si>
  <si>
    <t>7PC-D-623</t>
  </si>
  <si>
    <t>E-317</t>
  </si>
  <si>
    <t>E17</t>
  </si>
  <si>
    <t>COOLER FOR PREFRACTON(PLATE)</t>
  </si>
  <si>
    <t>E-318/319</t>
  </si>
  <si>
    <t>E18/19</t>
  </si>
  <si>
    <t>JET CONDENSER</t>
  </si>
  <si>
    <t>1357-509-2</t>
  </si>
  <si>
    <t>WIEGAND</t>
  </si>
  <si>
    <t>E-320</t>
  </si>
  <si>
    <t>E20</t>
  </si>
  <si>
    <t>WCT-COOLER(PLATE TYPE)</t>
  </si>
  <si>
    <t>E-321</t>
  </si>
  <si>
    <t>E21</t>
  </si>
  <si>
    <t>1355-509-2</t>
  </si>
  <si>
    <t>E-322</t>
  </si>
  <si>
    <t>E22</t>
  </si>
  <si>
    <t>COOLING BUNDLE FOR HEAVY END</t>
  </si>
  <si>
    <t>7PC-D-620/1/2</t>
  </si>
  <si>
    <t>E/B/C</t>
  </si>
  <si>
    <t>F-301</t>
  </si>
  <si>
    <t>F1</t>
  </si>
  <si>
    <t>DISTILLATE RECEIVER</t>
  </si>
  <si>
    <t>1PC-D-617</t>
  </si>
  <si>
    <t>1PC-D-617/1</t>
  </si>
  <si>
    <t>F-302</t>
  </si>
  <si>
    <t>F2</t>
  </si>
  <si>
    <t>HEAVY ENDS  RECEIVER</t>
  </si>
  <si>
    <t>7PC-D-620</t>
  </si>
  <si>
    <t>E</t>
  </si>
  <si>
    <t>7PC-D-620/1</t>
  </si>
  <si>
    <t>7PC-D-620/2</t>
  </si>
  <si>
    <t>F-303</t>
  </si>
  <si>
    <t>F3</t>
  </si>
  <si>
    <t>PREFRACTION RECEIVER</t>
  </si>
  <si>
    <t>1PC-D-616</t>
  </si>
  <si>
    <t>F-304</t>
  </si>
  <si>
    <t>F4</t>
  </si>
  <si>
    <t>RESIDUE RECEIVER</t>
  </si>
  <si>
    <t>F-305</t>
  </si>
  <si>
    <t>F5</t>
  </si>
  <si>
    <t>HOT WELL</t>
  </si>
  <si>
    <t>Atmosperic</t>
  </si>
  <si>
    <t>1.4571/304</t>
  </si>
  <si>
    <t>D6513300017</t>
  </si>
  <si>
    <t>O</t>
  </si>
  <si>
    <t>LURGI</t>
  </si>
  <si>
    <t>F-306</t>
  </si>
  <si>
    <t>F6</t>
  </si>
  <si>
    <t>WCT-EXPANSION VESSEL</t>
  </si>
  <si>
    <t>D6513300016</t>
  </si>
  <si>
    <t>F-307</t>
  </si>
  <si>
    <t>F7</t>
  </si>
  <si>
    <t>STEAM VESSEL</t>
  </si>
  <si>
    <t>1PC-D-618</t>
  </si>
  <si>
    <t>Vacuum system</t>
  </si>
  <si>
    <t>Dosiing Systems ( BHT &amp; Boric Acid)</t>
  </si>
  <si>
    <t>Thermic Fluid Pit with transfer pump in plant.      Pump tag no. P-9503</t>
  </si>
  <si>
    <t>1W</t>
  </si>
  <si>
    <t xml:space="preserve"> R</t>
  </si>
  <si>
    <t>1 m3 Pit- Civil work  Dimension; 1 mt H x 1mt W X 1mt L.</t>
  </si>
  <si>
    <t>Drain Pit with pumping arrangement.  1 m3 underground Pit with Pump  ( Pump of  3m3/hr &amp; 40 mtr Head, CS pump )</t>
  </si>
  <si>
    <t>Pump Ordered</t>
  </si>
  <si>
    <t>P-301 A/B</t>
  </si>
  <si>
    <t>G-1 A/B</t>
  </si>
  <si>
    <t>Feed to D1/D2</t>
  </si>
  <si>
    <t>1W+1S</t>
  </si>
  <si>
    <t>P-304 A/B</t>
  </si>
  <si>
    <t>G-4 A/B</t>
  </si>
  <si>
    <t>Th.oil circulation to E8</t>
  </si>
  <si>
    <t>P-305 A/B</t>
  </si>
  <si>
    <t>G-5 A/B</t>
  </si>
  <si>
    <t>D2 bottom to D3</t>
  </si>
  <si>
    <t>P-308 A/B</t>
  </si>
  <si>
    <t>G-8 A/B</t>
  </si>
  <si>
    <t>Residue transfer pump</t>
  </si>
  <si>
    <t>P-309 A/B</t>
  </si>
  <si>
    <t>G-9 A/B</t>
  </si>
  <si>
    <t>DM water to E12</t>
  </si>
  <si>
    <t>P-311 A/B</t>
  </si>
  <si>
    <t>G-11 A/B</t>
  </si>
  <si>
    <t>Th.oil circulation to E11</t>
  </si>
  <si>
    <t>P-312 A/B</t>
  </si>
  <si>
    <t>G-12 A/B</t>
  </si>
  <si>
    <t>Th.oil circulation to D03</t>
  </si>
  <si>
    <t>P-314 A/B</t>
  </si>
  <si>
    <t>G-14 A/B</t>
  </si>
  <si>
    <t>C.W.circulation to E12</t>
  </si>
  <si>
    <t>P-318 A/B</t>
  </si>
  <si>
    <t>G-18 A/B</t>
  </si>
  <si>
    <t>Heavy end transfer pump</t>
  </si>
  <si>
    <t>P-310 A/B</t>
  </si>
  <si>
    <t>G-10 A/B</t>
  </si>
  <si>
    <t>Tempered water pump</t>
  </si>
  <si>
    <t>P-320 A/B</t>
  </si>
  <si>
    <t>G-20 A/B</t>
  </si>
  <si>
    <t>C.W.circulation to E20</t>
  </si>
  <si>
    <t>P-321 A</t>
  </si>
  <si>
    <t>G-21 A</t>
  </si>
  <si>
    <t>Hotwell pump</t>
  </si>
  <si>
    <t>G-22</t>
  </si>
  <si>
    <t>Vacuum pump</t>
  </si>
  <si>
    <t>P-302 A/B</t>
  </si>
  <si>
    <t>G-2 A/B</t>
  </si>
  <si>
    <t>Main dist.transfer pump</t>
  </si>
  <si>
    <t>P-303 A/B</t>
  </si>
  <si>
    <t>G-3 A/B</t>
  </si>
  <si>
    <t>L/E transfer pump</t>
  </si>
  <si>
    <t>P-306 A/B</t>
  </si>
  <si>
    <t>G-6 A/B</t>
  </si>
  <si>
    <t>Feed pump to D1</t>
  </si>
  <si>
    <t>G-7</t>
  </si>
  <si>
    <t>Main dist.booster pump</t>
  </si>
  <si>
    <t>P-313 A/B</t>
  </si>
  <si>
    <t>G-13 A/B</t>
  </si>
  <si>
    <t>C.W.Circulation to E-10</t>
  </si>
  <si>
    <t>P-319 A/B</t>
  </si>
  <si>
    <t>G-19 A/B</t>
  </si>
  <si>
    <t>Th.oil circ.to E03</t>
  </si>
  <si>
    <t>SWEET WATER TREATMENT &amp; EVAPORATION PLANT AT BADDI</t>
  </si>
  <si>
    <t xml:space="preserve">                                                                                              </t>
  </si>
  <si>
    <t>Eqpt No. Tag. No</t>
  </si>
  <si>
    <t>Old</t>
  </si>
  <si>
    <t>T-201</t>
  </si>
  <si>
    <t xml:space="preserve"> SP.TK1-TK5 </t>
  </si>
  <si>
    <t>Seperation Tank</t>
  </si>
  <si>
    <t>SW</t>
  </si>
  <si>
    <t>Type    : Rectangular Tank</t>
  </si>
  <si>
    <t xml:space="preserve">Opearating press.: </t>
  </si>
  <si>
    <t xml:space="preserve">Design pressure : </t>
  </si>
  <si>
    <t>Existing Eqpt.from Sion</t>
  </si>
  <si>
    <t>Sion plant equipment as it is basis.</t>
  </si>
  <si>
    <t xml:space="preserve">Capacity    :  </t>
  </si>
  <si>
    <t>Operating temp :  °C</t>
  </si>
  <si>
    <t>Design temperature:  °C</t>
  </si>
  <si>
    <t>Dimension : 2000 W x 10,000 L X 1600 H mm</t>
  </si>
  <si>
    <t>Thickness :  mm</t>
  </si>
  <si>
    <t>MOC         : SS 304</t>
  </si>
  <si>
    <t>T-202</t>
  </si>
  <si>
    <t>C-1</t>
  </si>
  <si>
    <t>1st  Treatment Tank 1</t>
  </si>
  <si>
    <t>Type : Cylindrivcal Tank with Conical bottom</t>
  </si>
  <si>
    <t>Dimension : Ø3100 X 7000 mm</t>
  </si>
  <si>
    <t>T-203</t>
  </si>
  <si>
    <t>C-2</t>
  </si>
  <si>
    <t>1st  Treatment Tank 2</t>
  </si>
  <si>
    <t>T-204</t>
  </si>
  <si>
    <t>C-3</t>
  </si>
  <si>
    <t xml:space="preserve">2nd  Treatment Tank </t>
  </si>
  <si>
    <t>T-205</t>
  </si>
  <si>
    <t>C-4</t>
  </si>
  <si>
    <t>Feed Tank for Concentration Plant</t>
  </si>
  <si>
    <t>T-206</t>
  </si>
  <si>
    <t>C-5</t>
  </si>
  <si>
    <t>Oil Collection Tank from Seperation Tank</t>
  </si>
  <si>
    <t xml:space="preserve">Type : Cylindrivcal Tank </t>
  </si>
  <si>
    <t xml:space="preserve">Dimension :1900 L X   1200 W X 950  H mm </t>
  </si>
  <si>
    <t xml:space="preserve">MOC         :  CS  </t>
  </si>
  <si>
    <t>T-207</t>
  </si>
  <si>
    <t>Skimmed Oil Tank</t>
  </si>
  <si>
    <t xml:space="preserve">Type : Rectangular Tank </t>
  </si>
  <si>
    <t>Tank drwg is available. Ordered</t>
  </si>
  <si>
    <t>Capacity    :  3 m3</t>
  </si>
  <si>
    <t>Dimension :3000 L X  1000 W X 1000 H mm</t>
  </si>
  <si>
    <t>FP-201</t>
  </si>
  <si>
    <t>Filter Press 1</t>
  </si>
  <si>
    <t>Type : Plate &amp; Frame Leaf filter</t>
  </si>
  <si>
    <t>Existing DINSHAW filter from Taloja plant.</t>
  </si>
  <si>
    <t>Taloja plant equipment as it is basis.</t>
  </si>
  <si>
    <t>Dimension : 5100 L X  800 W X 1900 H  mm</t>
  </si>
  <si>
    <t>Filter Height is including pedestrail</t>
  </si>
  <si>
    <t>FP-202</t>
  </si>
  <si>
    <t>Filter Press 2</t>
  </si>
  <si>
    <t>Ordered Placed on Bhatwadekar. To be delivered at Baddi .</t>
  </si>
  <si>
    <t>Dimension : Ø X mm</t>
  </si>
  <si>
    <t>MOC         :</t>
  </si>
  <si>
    <t>V-201 / E-201 / CV-201</t>
  </si>
  <si>
    <t>STAGE 1</t>
  </si>
  <si>
    <t>1st Effect Evaporator system (A)</t>
  </si>
  <si>
    <t>Flash Chamber</t>
  </si>
  <si>
    <t>Dimension : Ø 1500 X  3000 mm</t>
  </si>
  <si>
    <t>Evaporator Type : Shell &amp; Tube</t>
  </si>
  <si>
    <t xml:space="preserve">HTA          :  50m2 </t>
  </si>
  <si>
    <t>50 NB</t>
  </si>
  <si>
    <t>SS 304</t>
  </si>
  <si>
    <t>V-202 / E-202 / CV-202</t>
  </si>
  <si>
    <t>STAGE 3A</t>
  </si>
  <si>
    <t>2nd Effect Evaporator system  (A)</t>
  </si>
  <si>
    <t xml:space="preserve">Evaporator Type : Falling Film Shell &amp; Tube </t>
  </si>
  <si>
    <t>V-203 / E-203 / CV-203</t>
  </si>
  <si>
    <t>STAGE 2</t>
  </si>
  <si>
    <t>1st Effect Evaporator system (B)</t>
  </si>
  <si>
    <t>V-204 / E-204 / CV-204</t>
  </si>
  <si>
    <t>STAGE 3B</t>
  </si>
  <si>
    <t>2nd Effect Evaporator system  (B)</t>
  </si>
  <si>
    <t>E-205</t>
  </si>
  <si>
    <t>M-2</t>
  </si>
  <si>
    <t>Surface Condenser</t>
  </si>
  <si>
    <t>Type : Shell &amp; Tube</t>
  </si>
  <si>
    <t>HTA          :    M2</t>
  </si>
  <si>
    <t>V-205</t>
  </si>
  <si>
    <t>Intermediate Condensate Receiver</t>
  </si>
  <si>
    <t>Condensate Collection Tank</t>
  </si>
  <si>
    <t>Type        :  Cylindrical Vessel</t>
  </si>
  <si>
    <t>Opearating press.: 60Torr</t>
  </si>
  <si>
    <t>Design pressure : F.V / 1.5 bar G</t>
  </si>
  <si>
    <t>Existing Flash Vessel from Taloja to be used.</t>
  </si>
  <si>
    <t>Capacity    :  1.2  M3</t>
  </si>
  <si>
    <t>Operating temp :  100°C</t>
  </si>
  <si>
    <t>Design temperature: 120 °C</t>
  </si>
  <si>
    <t>20/1/2010</t>
  </si>
  <si>
    <t>Dimension  : Ø 800 x 2200</t>
  </si>
  <si>
    <t xml:space="preserve">Thickness - : </t>
  </si>
  <si>
    <t xml:space="preserve">MOC         :  </t>
  </si>
  <si>
    <t>V-206</t>
  </si>
  <si>
    <t>Final Crude Glycerin Receiver</t>
  </si>
  <si>
    <t>Crude Glycerine Receiver</t>
  </si>
  <si>
    <t>Type        :  Vertical Dished End</t>
  </si>
  <si>
    <t>Capacity    :  1.5 M3</t>
  </si>
  <si>
    <t>Dimension  : Ø 900 x 2200</t>
  </si>
  <si>
    <t>V-207</t>
  </si>
  <si>
    <t>Clean Condensate Collection Tank</t>
  </si>
  <si>
    <t>Type        :  Cylindrical Tank</t>
  </si>
  <si>
    <t>Drwg is made and ordered</t>
  </si>
  <si>
    <t>Capacity    :  2  M3</t>
  </si>
  <si>
    <t>Dimension  : Ø 1200 x 2000</t>
  </si>
  <si>
    <t>Leackage Collection Pit</t>
  </si>
  <si>
    <t>Filter Leackage Sweet Water collection pit</t>
  </si>
  <si>
    <t>Capacity    : 5  M3</t>
  </si>
  <si>
    <t>Dimension  :  2500 L x 2000 W X 1000 H  mm</t>
  </si>
  <si>
    <t>Sweet Water Treatment Area</t>
  </si>
  <si>
    <t>F-201 A/B</t>
  </si>
  <si>
    <t>1 W+S</t>
  </si>
  <si>
    <t xml:space="preserve">Capacity    : </t>
  </si>
  <si>
    <t>Pressure drop -:   Kg/Cm2</t>
  </si>
  <si>
    <t>P-201</t>
  </si>
  <si>
    <t>P- 6 (F-6)</t>
  </si>
  <si>
    <t>Seperated Oil Transfer Pump ( From Sepeartion tank to Oil Collection tank )</t>
  </si>
  <si>
    <t>Type  : Centrifugal pump</t>
  </si>
  <si>
    <t>Capacity    : M3 / Hr</t>
  </si>
  <si>
    <t>Diff. Head   : MLC</t>
  </si>
  <si>
    <t>P-202 A/B</t>
  </si>
  <si>
    <t>P7 &amp; P8</t>
  </si>
  <si>
    <t>Sweet water Feed Pump to 1st Treatment</t>
  </si>
  <si>
    <t>Type  : Centrifugal  pump</t>
  </si>
  <si>
    <t>Capacity    : 27 M3 / Hr</t>
  </si>
  <si>
    <t>Diff. Head   :  50 MLC</t>
  </si>
  <si>
    <t>MOC         :  SS</t>
  </si>
  <si>
    <t>P-203</t>
  </si>
  <si>
    <t>1st treated water      FP-1 feed pump</t>
  </si>
  <si>
    <t>Capacity    :  30  M3 / Hr</t>
  </si>
  <si>
    <t xml:space="preserve">Diff. Head :  60MLC </t>
  </si>
  <si>
    <t>P-204</t>
  </si>
  <si>
    <t>2nd treated water      FP-2 feed pump</t>
  </si>
  <si>
    <t>Capacity    :  30 M3 / Hr</t>
  </si>
  <si>
    <t>Diff. Head   :  60 MLC</t>
  </si>
  <si>
    <t xml:space="preserve">P-205 </t>
  </si>
  <si>
    <t>P-C7</t>
  </si>
  <si>
    <t>Filtrate Transfering Pump</t>
  </si>
  <si>
    <t>Capacity    : 22 M3 / Hr</t>
  </si>
  <si>
    <t>Diff. Head   : 32.5  MLC</t>
  </si>
  <si>
    <t xml:space="preserve">P-206 -I </t>
  </si>
  <si>
    <t>Hydraulic Unit Open/Close device for FP-201</t>
  </si>
  <si>
    <t>Type  :</t>
  </si>
  <si>
    <t>Existing Unit of DINSHAW filter from Taloja plant.</t>
  </si>
  <si>
    <t>To be shifted to Baddi</t>
  </si>
  <si>
    <t xml:space="preserve">Diff. Head   :  </t>
  </si>
  <si>
    <t>P-206 - II</t>
  </si>
  <si>
    <t>Hydraulic Unit Open/Close device for FP-202</t>
  </si>
  <si>
    <t xml:space="preserve">P-207 </t>
  </si>
  <si>
    <t>Skimmed Oil Transfer Pump</t>
  </si>
  <si>
    <t>Capacity    : 3 M3 / Hr</t>
  </si>
  <si>
    <t>Diff. Head   : 30  MLC</t>
  </si>
  <si>
    <t>P-208 A/B</t>
  </si>
  <si>
    <t>P-3 A/B</t>
  </si>
  <si>
    <t>Sweet Water Circulation Pumps of 2nd Effect (A/B ) evaporators</t>
  </si>
  <si>
    <t xml:space="preserve">2 W </t>
  </si>
  <si>
    <t>Capacity    :  66.6 M3 / Hr</t>
  </si>
  <si>
    <t>Diff. Head   :   23 MLC</t>
  </si>
  <si>
    <t>P-209</t>
  </si>
  <si>
    <t xml:space="preserve">G-20A </t>
  </si>
  <si>
    <t>Surface Condenser Cooling Water Pump</t>
  </si>
  <si>
    <t>Existing G-20A pump of Lurgi distillation to be used  ( located near cooling tower)</t>
  </si>
  <si>
    <t>Capacity    :  100 M3 / Hr</t>
  </si>
  <si>
    <t xml:space="preserve">Diff. Head   :   50MLC </t>
  </si>
  <si>
    <t>P-210</t>
  </si>
  <si>
    <t>P-21</t>
  </si>
  <si>
    <t>Vacuum Pump of Post Concentration</t>
  </si>
  <si>
    <t>Type  : Water ring vacuum pump</t>
  </si>
  <si>
    <t>Capacity    : 165 M3 / Hr</t>
  </si>
  <si>
    <t>P-211</t>
  </si>
  <si>
    <t>P-4</t>
  </si>
  <si>
    <t>Condensate Transfer Pump.</t>
  </si>
  <si>
    <t>Capacity    :  M3 / Hr</t>
  </si>
  <si>
    <t>Diff. Head   :  MLC</t>
  </si>
  <si>
    <t>P-212 A/B</t>
  </si>
  <si>
    <t>P-4 A/B</t>
  </si>
  <si>
    <t>Crude Glycerine Transfer Pump.</t>
  </si>
  <si>
    <t>1 W + 1 S</t>
  </si>
  <si>
    <t>Type  : Centrifugal</t>
  </si>
  <si>
    <t>Capacity    : 15.5  M3 / Hr</t>
  </si>
  <si>
    <t>Diff. Head   : 22.5  MLC</t>
  </si>
  <si>
    <t xml:space="preserve">P-213 </t>
  </si>
  <si>
    <t>Dirty Condensate Transfer Pump</t>
  </si>
  <si>
    <t>Capacity    : 10  M3 / Hr</t>
  </si>
  <si>
    <t>MOC         :  SS   Pump with Mech. Seal</t>
  </si>
  <si>
    <t xml:space="preserve">P-214 </t>
  </si>
  <si>
    <t>Clean Condensate Transfer Pump</t>
  </si>
  <si>
    <t>Capacity    : 7  M3 / Hr</t>
  </si>
  <si>
    <t xml:space="preserve">P-215 </t>
  </si>
  <si>
    <t>Filter leackage Sweet Water Transfer Pump</t>
  </si>
  <si>
    <t>Capacity    : 3  M3 / Hr</t>
  </si>
  <si>
    <t xml:space="preserve"> EQUIPMENTLIST</t>
  </si>
  <si>
    <t>UTILITY &amp; TANK FARM EQUIPMENT LIST FOR PLANT AT BADDI ( Shifted From Sion )</t>
  </si>
  <si>
    <t>Sr.No.</t>
  </si>
  <si>
    <t>EQ. NO.</t>
  </si>
  <si>
    <t>Item</t>
  </si>
  <si>
    <t xml:space="preserve">Workng/Standby </t>
  </si>
  <si>
    <t>Source Of Supply</t>
  </si>
  <si>
    <t>I )</t>
  </si>
  <si>
    <t>Cooling Tower</t>
  </si>
  <si>
    <t>CT-9001</t>
  </si>
  <si>
    <t xml:space="preserve">Clean Cooling Tower 1  </t>
  </si>
  <si>
    <t>Type - Indused Draft, Capacity- 110 m3/hr</t>
  </si>
  <si>
    <t>Lurgi Intercondensers    -  86 M3 /hr</t>
  </si>
  <si>
    <t>CT-9002</t>
  </si>
  <si>
    <t>Clean Cooling Tower 2</t>
  </si>
  <si>
    <t>Surface condenser - 100 m3/hr</t>
  </si>
  <si>
    <t>CT-9003</t>
  </si>
  <si>
    <t>Clean Cooling Tower 3</t>
  </si>
  <si>
    <t>Type - Indused Draft, Capacity- 55 m3/hr</t>
  </si>
  <si>
    <t>Vapor Condensers( Spltng Tower ) - 65 m3/hr</t>
  </si>
  <si>
    <t>CT-9004</t>
  </si>
  <si>
    <t>Dirty Cooling Tower</t>
  </si>
  <si>
    <t>Lurgi Vac Sytem - 110 m3/hr</t>
  </si>
  <si>
    <t>Total -  361 m3/hr</t>
  </si>
  <si>
    <t>Cooling Tower Pumps</t>
  </si>
  <si>
    <t>Type - Centrifugal</t>
  </si>
  <si>
    <t>P-9004</t>
  </si>
  <si>
    <t>a. To Vacuum system Lurgi ( Direct type)</t>
  </si>
  <si>
    <t>1 W+1 S</t>
  </si>
  <si>
    <t>Capacity : 110 M3 / Hr.  Head - 50MLC, MOC-SS 304</t>
  </si>
  <si>
    <t>Existing Sion G-20B pump capacity 125 m3/hr &amp; 50 mts head  ( Dirty Cooling Tower )</t>
  </si>
  <si>
    <t>P-9001</t>
  </si>
  <si>
    <t>b. To Surface Condenser</t>
  </si>
  <si>
    <t>Capacity : 100 M3 / Hr.  Head - 50MLC, MOC-CS</t>
  </si>
  <si>
    <t>Exsiting G-20 A pump capacity 125m3/hr &amp; 50 mts head of Lurgi Fatty Acid distln plant.</t>
  </si>
  <si>
    <t>P-9002 A&amp; B   or     P-9003</t>
  </si>
  <si>
    <t>c. To Vapor Condenser</t>
  </si>
  <si>
    <t>Capacity :   65 M3 / Hr.   Head - 40  MLC, MOC-CS</t>
  </si>
  <si>
    <t>Total requirement of . 180 m3/hr &amp; 45 Mts Head . Existing pump     G-21A/B capacity 130 m3/hr &amp; 41 mts head of Sion to be used            ( For Future) . Presently existing pump of 240 m3/hr &amp; 97 mts head from Taloja to be used.</t>
  </si>
  <si>
    <t>d. Tempered Water System (Lurgi)</t>
  </si>
  <si>
    <t>Capacity :   110 M3 / Hr.   Head - 30 MLC, MOC-CS</t>
  </si>
  <si>
    <t>e. To E-103 of Splitter</t>
  </si>
  <si>
    <t>Capacity :  ~5 M3 / Hr.  Head -  30 MLC</t>
  </si>
  <si>
    <t>Side Stream Filter For cooling Tower</t>
  </si>
  <si>
    <t>Capacity :   M3/Hr</t>
  </si>
  <si>
    <t>Not to be considered for March 2010 commissioning</t>
  </si>
  <si>
    <t>Chemical Dosing System</t>
  </si>
  <si>
    <t>II )</t>
  </si>
  <si>
    <t>Air</t>
  </si>
  <si>
    <t>AC-9101</t>
  </si>
  <si>
    <t>Air Compressor</t>
  </si>
  <si>
    <t>Existing air compresser( 1 No) at Kutch to be shifted.</t>
  </si>
  <si>
    <t>PA-9101</t>
  </si>
  <si>
    <t>Process Air Receiver</t>
  </si>
  <si>
    <t>Availibilty at Kutch 1 &amp; to be shifted.</t>
  </si>
  <si>
    <t>IA-9102</t>
  </si>
  <si>
    <t>Instrument Air Receiver</t>
  </si>
  <si>
    <t>AD-9101</t>
  </si>
  <si>
    <t>Dryer Unit</t>
  </si>
  <si>
    <t>From existing saponification Utility</t>
  </si>
  <si>
    <t>Rev.3 20/1/2010</t>
  </si>
  <si>
    <t>III )</t>
  </si>
  <si>
    <t>N2</t>
  </si>
  <si>
    <t>Not Considered</t>
  </si>
  <si>
    <t>IV)</t>
  </si>
  <si>
    <t>M.P Steam</t>
  </si>
  <si>
    <t>DMP-9201</t>
  </si>
  <si>
    <t>D.M. Water plant</t>
  </si>
  <si>
    <t>Capacity - 10 M3/hr</t>
  </si>
  <si>
    <t>Plant From Sion ( ION Exchange Make to be shifted )</t>
  </si>
  <si>
    <t>NPP-9203</t>
  </si>
  <si>
    <t>Neutralisation Pit Transfer Pump</t>
  </si>
  <si>
    <t>Existing Pump From Sion DM plant to be used.</t>
  </si>
  <si>
    <t>MBP-9201</t>
  </si>
  <si>
    <t>M.B. Plant</t>
  </si>
  <si>
    <t>Capacity :   2 M3/hr</t>
  </si>
  <si>
    <t xml:space="preserve">Plant From Sion after changing Resin </t>
  </si>
  <si>
    <t>DMT-9201</t>
  </si>
  <si>
    <t>D.M.Water Storage tank</t>
  </si>
  <si>
    <t xml:space="preserve"> 1W</t>
  </si>
  <si>
    <t>Capacity : 100 M3</t>
  </si>
  <si>
    <t>New tank to be made ( 4 mt Dia &amp; 10 Mts Height , SS tank )</t>
  </si>
  <si>
    <t>DMTP-9204 A</t>
  </si>
  <si>
    <t>D.M. Water Transfer Pump</t>
  </si>
  <si>
    <t xml:space="preserve">Capacity :  22 m3/hr  Head : 60 mlc,  SS </t>
  </si>
  <si>
    <t>Existing P-4A Condensate transfer pump of CGS plant at Sion plant to be used</t>
  </si>
  <si>
    <t>DA-9201</t>
  </si>
  <si>
    <t xml:space="preserve">De-Aerator </t>
  </si>
  <si>
    <t>From Sion to be shifted to Baddi. ( Will be used for Heating the feed water )</t>
  </si>
  <si>
    <t>MPT-9301</t>
  </si>
  <si>
    <t>M.P.Boiler Feed Water Tank</t>
  </si>
  <si>
    <t>Capacity - 60 m3</t>
  </si>
  <si>
    <t>Existing NS1 Tank from Sion to be used.</t>
  </si>
  <si>
    <t>BFTP-9205 A/B</t>
  </si>
  <si>
    <t>Boiler Feed Transfer Pump</t>
  </si>
  <si>
    <t xml:space="preserve">Capacity :  15 m3/hr  Head : 20 mlc,  SS </t>
  </si>
  <si>
    <t>Existing F-4 &amp; F-5 pump of CGS plant at Sion to be used</t>
  </si>
  <si>
    <t>FODT-9401</t>
  </si>
  <si>
    <t>F.O.Storage Tank ( Main Tank )</t>
  </si>
  <si>
    <t>Capacity : 100 M3 - 150 M3</t>
  </si>
  <si>
    <t>Existing Capacity at Baddi plant to be checked.</t>
  </si>
  <si>
    <t>F.O.Day tank</t>
  </si>
  <si>
    <t>Capacity : 20 KL</t>
  </si>
  <si>
    <r>
      <t xml:space="preserve">To be shifted From Taloja with </t>
    </r>
    <r>
      <rPr>
        <b/>
        <u/>
        <sz val="10"/>
        <color indexed="8"/>
        <rFont val="Calibri"/>
        <family val="2"/>
        <scheme val="minor"/>
      </rPr>
      <t>New electrical heater purchase</t>
    </r>
    <r>
      <rPr>
        <b/>
        <sz val="10"/>
        <color indexed="8"/>
        <rFont val="Calibri"/>
        <family val="2"/>
        <scheme val="minor"/>
      </rPr>
      <t>.</t>
    </r>
  </si>
  <si>
    <t>P-9402</t>
  </si>
  <si>
    <t>F.O. Transfer pump</t>
  </si>
  <si>
    <t xml:space="preserve">Capacity :  5 m3/hr  Head : 60 mlc,  CS </t>
  </si>
  <si>
    <t>MPB-9301</t>
  </si>
  <si>
    <t>M.P.Boiler  with Chimney</t>
  </si>
  <si>
    <t>Sion arrangement to be shifted to Baddi.</t>
  </si>
  <si>
    <t>T-9302</t>
  </si>
  <si>
    <t>Boiler condensate  Tank</t>
  </si>
  <si>
    <t>Capacity : 10 m3        CS Tank                          Dim'n ; 4000 L X 2500 W X 1000 H mm</t>
  </si>
  <si>
    <t>Tank drg.made &amp; odered</t>
  </si>
  <si>
    <t>P-9301</t>
  </si>
  <si>
    <t>Boiler Condensate  Transfer pump</t>
  </si>
  <si>
    <t xml:space="preserve">Capacity :10m3/hr, Head : 30 mlc , CS </t>
  </si>
  <si>
    <t>Chemical Dosing system</t>
  </si>
  <si>
    <t>Existing system from Sion to be shifted.</t>
  </si>
  <si>
    <t>Located At ETP</t>
  </si>
  <si>
    <t>Effluent Transfer Pump( P-9801)</t>
  </si>
  <si>
    <t>Capacity : 8m3/hr, Head : 30 mlc , CI</t>
  </si>
  <si>
    <t>New pump located at New ETP plant.</t>
  </si>
  <si>
    <t>V )</t>
  </si>
  <si>
    <t>H.P.Boiler</t>
  </si>
  <si>
    <t>HPB-9302</t>
  </si>
  <si>
    <t>H.P.Boiler with Chimney</t>
  </si>
  <si>
    <t xml:space="preserve">S </t>
  </si>
  <si>
    <t>Sion Boiler to be shifted to Baddi.</t>
  </si>
  <si>
    <t>HSD Storage Tank</t>
  </si>
  <si>
    <t>HSD to be procured in Barrels.</t>
  </si>
  <si>
    <t>HSDP-9403</t>
  </si>
  <si>
    <t>HSD Tranfer Pump</t>
  </si>
  <si>
    <t>Existing HSD transfer pump at Sion to be used.</t>
  </si>
  <si>
    <t>P-9303</t>
  </si>
  <si>
    <t>Barrel Unloading pump</t>
  </si>
  <si>
    <t>Capacity              Head        MOC- CS</t>
  </si>
  <si>
    <t>New Air opearted pump for barrel unloading to day tank to be procured. Quote received</t>
  </si>
  <si>
    <t>HSDT-9402</t>
  </si>
  <si>
    <t>HSD Day Tank</t>
  </si>
  <si>
    <t>From Sion to be shifted to Baddi.</t>
  </si>
  <si>
    <t>DA-9202</t>
  </si>
  <si>
    <t>De-Aerator for H.P.Boiler ( IBR )</t>
  </si>
  <si>
    <t xml:space="preserve">Capacity : 8 M3 </t>
  </si>
  <si>
    <t>Ordered</t>
  </si>
  <si>
    <t>MBT-9202</t>
  </si>
  <si>
    <t>M.B.Water storage tank</t>
  </si>
  <si>
    <t>MBTP-9206</t>
  </si>
  <si>
    <t>M.B.Water transfer pump</t>
  </si>
  <si>
    <t>Existing MB Water Transfer pump at Sion to be used.</t>
  </si>
  <si>
    <t>VI )</t>
  </si>
  <si>
    <t>Hot Oil Heater</t>
  </si>
  <si>
    <t>TH-9501</t>
  </si>
  <si>
    <t>TPB-15 with Chimney</t>
  </si>
  <si>
    <t>Thermic Fluid</t>
  </si>
  <si>
    <r>
      <t>Capacity :  5 KL</t>
    </r>
    <r>
      <rPr>
        <sz val="10"/>
        <rFont val="Calibri"/>
        <family val="2"/>
        <scheme val="minor"/>
      </rPr>
      <t xml:space="preserve"> *</t>
    </r>
  </si>
  <si>
    <t>Availible at Taloja.</t>
  </si>
  <si>
    <t>THET-9501</t>
  </si>
  <si>
    <t>Expansion Tank</t>
  </si>
  <si>
    <t>One tank From Sion to be shifted to Baddi.( Tank nozzles &amp; instruments to be made )</t>
  </si>
  <si>
    <t>THST-9501</t>
  </si>
  <si>
    <t>Thermic Fluid Storage Tank</t>
  </si>
  <si>
    <t>Capacity : 30 KL</t>
  </si>
  <si>
    <t>One tank from Sion to be shifted.</t>
  </si>
  <si>
    <t>THPT-9501 , THP-9502</t>
  </si>
  <si>
    <t>Thermic Fluid unloading sytem at Tank farm</t>
  </si>
  <si>
    <t>Drain tank with pumping arrangement.  1 m3 Tank with Pump          ( Pump of   3 m3/hr &amp; 50 mtr Head is available )</t>
  </si>
  <si>
    <t>TDA-9501</t>
  </si>
  <si>
    <t>De-Aerator</t>
  </si>
  <si>
    <t>Quote from Ambekar is received / Ordered</t>
  </si>
  <si>
    <t>Tank Farm</t>
  </si>
  <si>
    <t>Equipment</t>
  </si>
  <si>
    <t>Dimensions</t>
  </si>
  <si>
    <t>T-8001</t>
  </si>
  <si>
    <t>Crude Oil Storage Tank</t>
  </si>
  <si>
    <t>Dim'n: Ø 4500 X 10000 Ht mm, SS Tank</t>
  </si>
  <si>
    <t>New tank to be made</t>
  </si>
  <si>
    <t>T-8002</t>
  </si>
  <si>
    <t>CFA Storage Tank</t>
  </si>
  <si>
    <t>T-8003</t>
  </si>
  <si>
    <t>DFA Storage Tank 1</t>
  </si>
  <si>
    <t>T-8004</t>
  </si>
  <si>
    <t>DFA Storage Tank 2</t>
  </si>
  <si>
    <t>T-8005</t>
  </si>
  <si>
    <t>Residue Storage Tank</t>
  </si>
  <si>
    <t>Dim'n : Ø 2900 X 10000 Ht mm, SS Tank</t>
  </si>
  <si>
    <t>T-8007</t>
  </si>
  <si>
    <t>Light Ends Storage Tank</t>
  </si>
  <si>
    <t>Exsiting Lorry Tanker available at Sion be used ( Chk) ?</t>
  </si>
  <si>
    <t>T-8008</t>
  </si>
  <si>
    <t>Glycerin Storage</t>
  </si>
  <si>
    <t>Dim'n : 2500 mm L X 2500 mm W X 4000 mm Ht.</t>
  </si>
  <si>
    <t>Existing square tank of FO available at Sion to be used. (Chk) ?</t>
  </si>
  <si>
    <t>T-8006</t>
  </si>
  <si>
    <t>Collected Oil Storage Tank</t>
  </si>
  <si>
    <t>Dim'n : Ø 3100 X 7800 Ht mm, SS Tank.</t>
  </si>
  <si>
    <t>Existing NS2 Tank from Sion to be used.</t>
  </si>
  <si>
    <t>V-8001</t>
  </si>
  <si>
    <t>Tank Form condensate tank</t>
  </si>
  <si>
    <t>Dim'n : Ø 1200 X 2000 Ht mm, CS Tank</t>
  </si>
  <si>
    <t>Existing T-820 of Taloja to be used.</t>
  </si>
  <si>
    <t>P-8007</t>
  </si>
  <si>
    <t>Tank Form condensate transfer pump</t>
  </si>
  <si>
    <t xml:space="preserve">Capacity :3m3/hr, Head : 30 mlc , CS </t>
  </si>
  <si>
    <t>Unloading Facility for Oil / CFA</t>
  </si>
  <si>
    <t xml:space="preserve">2 Nos.Trolley with Hose connections  </t>
  </si>
  <si>
    <t>P-8001 A&amp;B</t>
  </si>
  <si>
    <t>Unloading Pumps for Oil / CFA</t>
  </si>
  <si>
    <t>1W+ 1W</t>
  </si>
  <si>
    <t xml:space="preserve">Capacity :100m3/hr, Head : 30 mlc , SS </t>
  </si>
  <si>
    <t>P-8002</t>
  </si>
  <si>
    <t>Feed Pump for W&amp;S Splitter</t>
  </si>
  <si>
    <t xml:space="preserve">Capacity : * m3/hr, Head :  mlc , SS </t>
  </si>
  <si>
    <t>Existing P-104A pump located at tank farm of Sion to be used</t>
  </si>
  <si>
    <t>P-8003</t>
  </si>
  <si>
    <t>Feed Pump for Lurgi Distillation</t>
  </si>
  <si>
    <t>Existing feed pump located at tank farm of Sion to be used</t>
  </si>
  <si>
    <t>P-8004</t>
  </si>
  <si>
    <t>Unloading Pumps for Crude Glycerin</t>
  </si>
  <si>
    <t xml:space="preserve">Capacity :50m3/hr, Head : 30 mlc , SS </t>
  </si>
  <si>
    <t>P-8005</t>
  </si>
  <si>
    <t>Residue Unloading pump</t>
  </si>
  <si>
    <t xml:space="preserve">Capacity :10m3/hr, Head : 30 mlc , SS </t>
  </si>
  <si>
    <t xml:space="preserve">New </t>
  </si>
  <si>
    <t>Pump ordered. ( Common for both Residue + Collected Oil )</t>
  </si>
  <si>
    <t>P-8006 A</t>
  </si>
  <si>
    <t>DFA Transfer pump to Saponification plant</t>
  </si>
  <si>
    <t>Existing P-4B Condensate transfer pump of CGS plant at Sion plant to be used</t>
  </si>
  <si>
    <t>*   - 20 KL FO Day Tank can be used for TPB-15 heater.</t>
  </si>
  <si>
    <t>Located At Saponification Area</t>
  </si>
  <si>
    <t>Condensate Collection Vessel</t>
  </si>
  <si>
    <t>New tank to be made at Site .</t>
  </si>
  <si>
    <t>Condensate Transfer Pump</t>
  </si>
  <si>
    <t xml:space="preserve">Capacity : 5m3/hr, Head : 35 mlc , CS </t>
  </si>
  <si>
    <t>Existing pump from Taloja to be used</t>
  </si>
  <si>
    <t xml:space="preserve">Capacity : 5m3/hr, Head : 50 mlc , CI </t>
  </si>
  <si>
    <t xml:space="preserve">New pump </t>
  </si>
  <si>
    <t>Fatty acid plant pumps data</t>
  </si>
  <si>
    <t>Tag no.</t>
  </si>
  <si>
    <t>New tag no.</t>
  </si>
  <si>
    <t>Area</t>
  </si>
  <si>
    <t>No.of pump</t>
  </si>
  <si>
    <t>Utility</t>
  </si>
  <si>
    <t>TF</t>
  </si>
  <si>
    <t>total no of pumps</t>
  </si>
  <si>
    <t>Cost Summary Glycerene</t>
  </si>
  <si>
    <t>CS PIPES COST INR</t>
  </si>
  <si>
    <t>CS VALVES COST INR</t>
  </si>
  <si>
    <t>SS 304 PIPES COST INR</t>
  </si>
  <si>
    <t>SS VALVES COST INR</t>
  </si>
  <si>
    <t>CS Material</t>
  </si>
  <si>
    <t>ITEM</t>
  </si>
  <si>
    <t>GRADE</t>
  </si>
  <si>
    <t>SIZE (NB)</t>
  </si>
  <si>
    <t>SCH/CLASS</t>
  </si>
  <si>
    <t>QTY (Mtr/Nos)</t>
  </si>
  <si>
    <t>UNIT COST (INR)</t>
  </si>
  <si>
    <t>PRICE INR)</t>
  </si>
  <si>
    <t>Size (INCH</t>
  </si>
  <si>
    <t>Ins.(50 MM)</t>
  </si>
  <si>
    <t>Pipe</t>
  </si>
  <si>
    <t>IS-1239</t>
  </si>
  <si>
    <t>HC</t>
  </si>
  <si>
    <t>GI</t>
  </si>
  <si>
    <t>CS PIPES COST</t>
  </si>
  <si>
    <t>Ball valve</t>
  </si>
  <si>
    <t>Gate valve</t>
  </si>
  <si>
    <t>A105</t>
  </si>
  <si>
    <t>Globe valve</t>
  </si>
  <si>
    <t>NRV</t>
  </si>
  <si>
    <t>Steam Trap</t>
  </si>
  <si>
    <t>Strainer</t>
  </si>
  <si>
    <t>CS VALVES COST</t>
  </si>
  <si>
    <t>SS Material</t>
  </si>
  <si>
    <t>SIZE (INCH)</t>
  </si>
  <si>
    <t>S40</t>
  </si>
  <si>
    <t>S10</t>
  </si>
  <si>
    <t>SS304 PIPES COST</t>
  </si>
  <si>
    <t>CF8</t>
  </si>
  <si>
    <t>Sight glass</t>
  </si>
  <si>
    <t>SS VALVES COST</t>
  </si>
  <si>
    <t>Cost Summary Lurgi</t>
  </si>
  <si>
    <t>CS-IBR PIPES COST INR</t>
  </si>
  <si>
    <t>SS 316L PIPES COST INR</t>
  </si>
  <si>
    <t>Dia(NB)</t>
  </si>
  <si>
    <t>Ins.(50 mm)</t>
  </si>
  <si>
    <t>A106</t>
  </si>
  <si>
    <t>S80</t>
  </si>
  <si>
    <t>IS-3589</t>
  </si>
  <si>
    <t>Pipe-IBR</t>
  </si>
  <si>
    <t>CS-IBR</t>
  </si>
  <si>
    <t xml:space="preserve">A106 </t>
  </si>
  <si>
    <t>CS-IBR PIPES COST</t>
  </si>
  <si>
    <t>A216</t>
  </si>
  <si>
    <t>Butterfly valve</t>
  </si>
  <si>
    <t>NRV LCV</t>
  </si>
  <si>
    <t>NRV SCV</t>
  </si>
  <si>
    <t>PRV</t>
  </si>
  <si>
    <t>Steam trap</t>
  </si>
  <si>
    <t>Sight Glass</t>
  </si>
  <si>
    <t>Size(NB)</t>
  </si>
  <si>
    <t>INS(50 MM)</t>
  </si>
  <si>
    <t>SS 304 PIPES COST</t>
  </si>
  <si>
    <t>Ball Valve</t>
  </si>
  <si>
    <t>Demister</t>
  </si>
  <si>
    <t>SS304 VALVES COST</t>
  </si>
  <si>
    <t>316L</t>
  </si>
  <si>
    <t>SS316L PIPES COST</t>
  </si>
  <si>
    <t>Gate Valve</t>
  </si>
  <si>
    <t>SS 316L VALVES COST</t>
  </si>
  <si>
    <t>Cost Summary Splitting</t>
  </si>
  <si>
    <t>Pipe -IBR</t>
  </si>
  <si>
    <t>CWS</t>
  </si>
  <si>
    <t>PSV</t>
  </si>
  <si>
    <t>Moisture trap</t>
  </si>
  <si>
    <t>CF3M</t>
  </si>
  <si>
    <t>Pul dampner</t>
  </si>
  <si>
    <t>FATTY  ACID PLANT BADDI PIPING COST</t>
  </si>
  <si>
    <t>Total process plant Mechanical cost</t>
  </si>
  <si>
    <t>W/O Tax</t>
  </si>
  <si>
    <t>Only Tax</t>
  </si>
  <si>
    <t>With Tax</t>
  </si>
  <si>
    <t>Sr No</t>
  </si>
  <si>
    <t>Items</t>
  </si>
  <si>
    <t>New Equipment and accessories</t>
  </si>
  <si>
    <t>Pipe, Pipe fittings, fastners</t>
  </si>
  <si>
    <t>Plate</t>
  </si>
  <si>
    <t>Structural parts</t>
  </si>
  <si>
    <t>Civil Material</t>
  </si>
  <si>
    <t>Pump</t>
  </si>
  <si>
    <t>Instrument and Electrical cost</t>
  </si>
  <si>
    <t>Misc</t>
  </si>
  <si>
    <t>TOTAL</t>
  </si>
  <si>
    <t>Only Pipe support</t>
  </si>
  <si>
    <t>Fire fighting system</t>
  </si>
  <si>
    <t>Old Cost</t>
  </si>
  <si>
    <t>New cost</t>
  </si>
  <si>
    <t>Q</t>
  </si>
  <si>
    <t>Material packeging and handling cost</t>
  </si>
  <si>
    <t>R.</t>
  </si>
  <si>
    <t>Vendor consulting and site visit charges</t>
  </si>
  <si>
    <t>Cheema boiler 2 TPH Baddi to Guwahati shifting</t>
  </si>
  <si>
    <t>Tax amount</t>
  </si>
  <si>
    <t>Boiler package dismantling with loading</t>
  </si>
  <si>
    <t>Furnace</t>
  </si>
  <si>
    <t xml:space="preserve">Boiler </t>
  </si>
  <si>
    <t>APH</t>
  </si>
  <si>
    <t>Cyclone</t>
  </si>
  <si>
    <t>Petcoke bunker</t>
  </si>
  <si>
    <t>ID fan</t>
  </si>
  <si>
    <t>FD fan</t>
  </si>
  <si>
    <t>Ash system</t>
  </si>
  <si>
    <t>Ductings</t>
  </si>
  <si>
    <t>Other equipment dismantling &amp; loading</t>
  </si>
  <si>
    <t>Petcoke feeding system</t>
  </si>
  <si>
    <t>Wet scrubber</t>
  </si>
  <si>
    <t>TF expansion tank</t>
  </si>
  <si>
    <t>Dearater</t>
  </si>
  <si>
    <t>Re-erection whole unit at Guwahati</t>
  </si>
  <si>
    <t>IBR approval charges of piping</t>
  </si>
  <si>
    <t>Engineering of OSBL &amp; IBR piping</t>
  </si>
  <si>
    <t>Insulation cost</t>
  </si>
  <si>
    <t>Non IBR piping</t>
  </si>
  <si>
    <t>IBR piping</t>
  </si>
  <si>
    <t>Equipments</t>
  </si>
  <si>
    <t xml:space="preserve">Material cost </t>
  </si>
  <si>
    <t xml:space="preserve">Service cost </t>
  </si>
  <si>
    <t>Cheema boiler supervision charges</t>
  </si>
  <si>
    <t>Refractory cost</t>
  </si>
  <si>
    <t>Refurbishing cost</t>
  </si>
  <si>
    <t>l.</t>
  </si>
  <si>
    <t>Material handling and packeging cost</t>
  </si>
  <si>
    <t>Total (Material + Services)</t>
  </si>
  <si>
    <t>W/O TAX</t>
  </si>
  <si>
    <t>ONLY TAX</t>
  </si>
  <si>
    <t>WITH TAX</t>
  </si>
  <si>
    <t>2.5 Mkcal/Hr petcoke boiler Baddi to Guwahati shifting</t>
  </si>
  <si>
    <t>Petcoke boiler package dismantling with loading</t>
  </si>
  <si>
    <t>Radiant coil</t>
  </si>
  <si>
    <t>Convection coil</t>
  </si>
  <si>
    <t>Expansion tank</t>
  </si>
  <si>
    <t>Storage tank</t>
  </si>
  <si>
    <t xml:space="preserve">Engineering </t>
  </si>
  <si>
    <t>Piping</t>
  </si>
  <si>
    <t>Supervision charges</t>
  </si>
  <si>
    <t>Service cost piping (Fabricaion &amp; Erection)</t>
  </si>
  <si>
    <t>Thermic fluid transportation</t>
  </si>
  <si>
    <t>Crane 175-200 MT for equipment erection (3 SFT)</t>
  </si>
  <si>
    <t>Bellow seal valve</t>
  </si>
  <si>
    <t>Size</t>
  </si>
  <si>
    <t>Plates</t>
  </si>
  <si>
    <t>Shell plate (10 mm thk.-3 nos course)</t>
  </si>
  <si>
    <t>10 mm thk. x 6.3 m x 1.5 m</t>
  </si>
  <si>
    <t>Kgs</t>
  </si>
  <si>
    <t>Shell plate (8 mm thk.-6 nos course)</t>
  </si>
  <si>
    <t>8 mm thk. x 6.3 m x 1.5 m</t>
  </si>
  <si>
    <t>Shell plate (6 mm thk.-8 nos course)</t>
  </si>
  <si>
    <t>6 mm thk. x 6.3 m x 1.5 m</t>
  </si>
  <si>
    <t>Shell plate (5 mm thk.-3 nos course)</t>
  </si>
  <si>
    <t>5 mm thk. x 6.3 m x 1.5 m</t>
  </si>
  <si>
    <t>Bottom plate (10 mm thk.)</t>
  </si>
  <si>
    <t>Top roof plate (5 mm thk.)</t>
  </si>
  <si>
    <t>Anchor chair plate (32 mm thk.)</t>
  </si>
  <si>
    <t>32 mm thk. x 6.3 m x 1.5 m</t>
  </si>
  <si>
    <t>Guset plate/pad plate (5 mm thk.)</t>
  </si>
  <si>
    <t>Central drum/Bottom sump</t>
  </si>
  <si>
    <t xml:space="preserve">6 mm thk. </t>
  </si>
  <si>
    <t>Structural material</t>
  </si>
  <si>
    <t>Curb angle (18.84 Mtrs)</t>
  </si>
  <si>
    <t>75 x 75 x  8 mm thk.</t>
  </si>
  <si>
    <t>Wind gurder channel (2 Nos)</t>
  </si>
  <si>
    <t>ISMC 100</t>
  </si>
  <si>
    <t>Top roof supporting channel</t>
  </si>
  <si>
    <t>Hand railing pipe</t>
  </si>
  <si>
    <t>40 NB GI.</t>
  </si>
  <si>
    <t>Mtrs</t>
  </si>
  <si>
    <t>Nozzle pipe &amp; flanges</t>
  </si>
  <si>
    <t>Manhole (2 Nos) 10 mm thk.</t>
  </si>
  <si>
    <t>600 NB (2 m x 1 m)</t>
  </si>
  <si>
    <t>On shell (6 Nos)</t>
  </si>
  <si>
    <t>150 NB</t>
  </si>
  <si>
    <t>Pipe,Sch.40,smls</t>
  </si>
  <si>
    <t>On shell (2 Nos)</t>
  </si>
  <si>
    <t>100 NB</t>
  </si>
  <si>
    <t>80 NB</t>
  </si>
  <si>
    <t>On shell (8 Nos)</t>
  </si>
  <si>
    <t>Flange  A 105,sorf,150#</t>
  </si>
  <si>
    <t>600 NB</t>
  </si>
  <si>
    <t>Blind flange A 105,150 #</t>
  </si>
  <si>
    <t>Stud and nut</t>
  </si>
  <si>
    <t>1 1/4" x 175 mm</t>
  </si>
  <si>
    <t>Steam coil 50 NB</t>
  </si>
  <si>
    <t>Pipe,SS 304,Sch.40,erw</t>
  </si>
  <si>
    <t>3.91 kgs/m</t>
  </si>
  <si>
    <t>Elbows,SS 304,Sch.40,erw</t>
  </si>
  <si>
    <t>0.710 kgs/elbow</t>
  </si>
  <si>
    <t>SS 304 angle</t>
  </si>
  <si>
    <t>60 x 60 x 6mm</t>
  </si>
  <si>
    <t xml:space="preserve">5.40 kgs/m </t>
  </si>
  <si>
    <t>SS 304 Clamp (u bolt with 2 nuts)</t>
  </si>
  <si>
    <t>0.140 kgs/pcs.</t>
  </si>
  <si>
    <t>Flange,sorf,ss 304,150#</t>
  </si>
  <si>
    <t>2.3 kgs/pcs.</t>
  </si>
  <si>
    <t>10 mm thk.</t>
  </si>
  <si>
    <t>8 mm thk.</t>
  </si>
  <si>
    <t>6 mm thk.</t>
  </si>
  <si>
    <t>5 mm thk.</t>
  </si>
  <si>
    <t xml:space="preserve"> 32 mm thk.</t>
  </si>
  <si>
    <t>Structural steel</t>
  </si>
  <si>
    <t>Hand railing</t>
  </si>
  <si>
    <t>Nozzle pipe &amp; Flanges</t>
  </si>
  <si>
    <t>SS coil &amp; structural</t>
  </si>
  <si>
    <t>Au</t>
  </si>
  <si>
    <t>Fabrication and erection of CS</t>
  </si>
  <si>
    <t>Structural steel fabrication and erection</t>
  </si>
  <si>
    <t>mtrs</t>
  </si>
  <si>
    <t>Sand blasting and painting</t>
  </si>
  <si>
    <t>m2</t>
  </si>
  <si>
    <t>Nozzle fab &amp; erection</t>
  </si>
  <si>
    <t>SS coil fabrication and erection</t>
  </si>
  <si>
    <t>SS structural fab ere.</t>
  </si>
  <si>
    <t>Instrumentation</t>
  </si>
  <si>
    <t>Summary</t>
  </si>
  <si>
    <t>Material</t>
  </si>
  <si>
    <t>4.75 mtrs.Dia. X 30 mtrs.Ht. CS tank consting</t>
  </si>
  <si>
    <t>4 mtrs.Dia. X 30 mtrs.Ht. CS tank consting</t>
  </si>
  <si>
    <t>New utility requirement at Guwahati</t>
  </si>
  <si>
    <t>N2 Plant</t>
  </si>
  <si>
    <t>ETP</t>
  </si>
  <si>
    <t>Cooling tower clean-350 M3/Hr. x 2 Nos</t>
  </si>
  <si>
    <t xml:space="preserve">Cooling tower Dirty-110 M3/Hr. </t>
  </si>
  <si>
    <t>Chimney (Common)</t>
  </si>
  <si>
    <t>Tank farm cost summary</t>
  </si>
  <si>
    <t>TPI inspection charges</t>
  </si>
  <si>
    <t>Tank Material cost</t>
  </si>
  <si>
    <t>4.75 M.Dia. X 30 M.Ht.CS - 8 Nos</t>
  </si>
  <si>
    <t>4 M.Dia. X 30 M.Ht.CS - 6 Nos</t>
  </si>
  <si>
    <t>4 M.Dia. X 30 M.Ht.SS 304 -8 Nos</t>
  </si>
  <si>
    <t>New Equipments/SM Items</t>
  </si>
  <si>
    <t>Loading pumps</t>
  </si>
  <si>
    <t>Unloading pumps</t>
  </si>
  <si>
    <t>Tank circulation pumps</t>
  </si>
  <si>
    <t>Material unloading with trolly piping</t>
  </si>
  <si>
    <t>Material loading piping</t>
  </si>
  <si>
    <t>Tank interconnecting piping</t>
  </si>
  <si>
    <t>Strainers</t>
  </si>
  <si>
    <t>Steam traps</t>
  </si>
  <si>
    <t>Spectacle blind/End blind flanges</t>
  </si>
  <si>
    <t xml:space="preserve">Tank  fabrication services </t>
  </si>
  <si>
    <t>Piping fabrication services</t>
  </si>
  <si>
    <t>Fabrication and erection of ss</t>
  </si>
  <si>
    <t>4 mtrs.Dia. X 30 mtrs.Ht. SS tank consting</t>
  </si>
  <si>
    <t>Unloading trolley</t>
  </si>
  <si>
    <t>Piping material with Services</t>
  </si>
  <si>
    <t>2.5 Mkcal/Hr.Petcoke boiler shifting baddi to guwahati</t>
  </si>
  <si>
    <t>New tank farm at guwahati</t>
  </si>
  <si>
    <t>New utilities</t>
  </si>
  <si>
    <t>MP boiler &amp; Fuel feeding system shifting baddi to guwahati</t>
  </si>
  <si>
    <t>SUMMARY (Tank farm &amp; Utilities)</t>
  </si>
  <si>
    <t>OnlyTtax</t>
  </si>
  <si>
    <t>Total tank farm &amp; utilities Mechanical cost</t>
  </si>
  <si>
    <t>Thermic fluid drums (70 kl)</t>
  </si>
  <si>
    <t>Material packaging and handling cost</t>
  </si>
  <si>
    <t>Thermic fluid for top up (3 Kl)</t>
  </si>
  <si>
    <t>MP Boiler &amp; fuel feeding system Baddi to Guwahati shifting</t>
  </si>
  <si>
    <t>Boiler package with fuel feeding system dismantling with loading</t>
  </si>
  <si>
    <t>IBR/Non IBR piping</t>
  </si>
  <si>
    <t>IBR approval charges with IBR material</t>
  </si>
  <si>
    <t>Piping fabrication &amp; Erection services</t>
  </si>
  <si>
    <t>Thermax &amp; other vendor supervision charges</t>
  </si>
  <si>
    <t>Crane hiring charges</t>
  </si>
  <si>
    <t>Baddi plant shifting from Baddi to Guwahati costing summary</t>
  </si>
  <si>
    <t>Without tax</t>
  </si>
  <si>
    <t>Tax only</t>
  </si>
  <si>
    <t>With tax</t>
  </si>
  <si>
    <t xml:space="preserve">Fatty acid plant </t>
  </si>
  <si>
    <t>Cheema boiler</t>
  </si>
  <si>
    <t>2.5 Mkcal heater</t>
  </si>
  <si>
    <t>Tankfarm</t>
  </si>
  <si>
    <t>MP boiler &amp; Fuel feeding</t>
  </si>
  <si>
    <t>Saponification Plant</t>
  </si>
  <si>
    <t>Process Plant</t>
  </si>
  <si>
    <t>Saponification tank farm</t>
  </si>
  <si>
    <t>Saponification MP boiler</t>
  </si>
  <si>
    <t>Splitting plant</t>
  </si>
  <si>
    <t>Distillation plant</t>
  </si>
  <si>
    <t>Sweet water treatment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</si>
</sst>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indexed="10"/>
      <name val="Arial"/>
      <family val="2"/>
    </font>
    <font>
      <b/>
      <sz val="10"/>
      <color indexed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0"/>
      <color indexed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8"/>
      <name val="Calibri"/>
      <family val="2"/>
      <scheme val="minor"/>
    </font>
    <font>
      <b/>
      <sz val="8"/>
      <color indexed="81"/>
      <name val="Tahoma"/>
      <family val="2"/>
    </font>
    <font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3" fillId="0" borderId="0" xfId="0" applyFont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8" fillId="3" borderId="1" xfId="1" applyFont="1" applyFill="1" applyBorder="1"/>
    <xf numFmtId="0" fontId="9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0" borderId="1" xfId="0" applyFont="1" applyFill="1" applyBorder="1"/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6" fillId="4" borderId="0" xfId="0" applyFont="1" applyFill="1"/>
    <xf numFmtId="0" fontId="6" fillId="0" borderId="0" xfId="0" applyFont="1"/>
    <xf numFmtId="0" fontId="6" fillId="4" borderId="0" xfId="0" applyFont="1" applyFill="1" applyBorder="1"/>
    <xf numFmtId="0" fontId="6" fillId="0" borderId="0" xfId="0" applyFont="1" applyBorder="1"/>
    <xf numFmtId="0" fontId="6" fillId="4" borderId="1" xfId="0" applyFont="1" applyFill="1" applyBorder="1"/>
    <xf numFmtId="0" fontId="4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11" fillId="0" borderId="1" xfId="0" applyFont="1" applyFill="1" applyBorder="1"/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4" fontId="9" fillId="0" borderId="1" xfId="0" applyNumberFormat="1" applyFont="1" applyBorder="1"/>
    <xf numFmtId="0" fontId="9" fillId="0" borderId="1" xfId="0" applyFont="1" applyFill="1" applyBorder="1" applyAlignment="1">
      <alignment horizontal="center"/>
    </xf>
    <xf numFmtId="4" fontId="9" fillId="0" borderId="1" xfId="0" applyNumberFormat="1" applyFont="1" applyFill="1" applyBorder="1"/>
    <xf numFmtId="4" fontId="4" fillId="0" borderId="1" xfId="0" applyNumberFormat="1" applyFont="1" applyBorder="1"/>
    <xf numFmtId="0" fontId="6" fillId="0" borderId="0" xfId="0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left" indent="1"/>
    </xf>
    <xf numFmtId="2" fontId="4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0" fontId="1" fillId="0" borderId="0" xfId="0" applyFont="1"/>
    <xf numFmtId="0" fontId="12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0" fillId="0" borderId="1" xfId="0" applyFont="1" applyFill="1" applyBorder="1" applyAlignment="1">
      <alignment wrapText="1"/>
    </xf>
    <xf numFmtId="0" fontId="0" fillId="0" borderId="0" xfId="0" applyFont="1"/>
    <xf numFmtId="1" fontId="0" fillId="0" borderId="1" xfId="0" applyNumberForma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4" xfId="0" applyBorder="1"/>
    <xf numFmtId="0" fontId="6" fillId="0" borderId="14" xfId="0" applyFont="1" applyBorder="1"/>
    <xf numFmtId="0" fontId="17" fillId="0" borderId="15" xfId="0" applyFont="1" applyBorder="1" applyAlignment="1">
      <alignment vertical="top" wrapText="1"/>
    </xf>
    <xf numFmtId="0" fontId="17" fillId="0" borderId="15" xfId="0" applyFont="1" applyBorder="1" applyAlignment="1">
      <alignment horizontal="center" vertical="top" wrapText="1"/>
    </xf>
    <xf numFmtId="0" fontId="17" fillId="0" borderId="16" xfId="0" applyFont="1" applyBorder="1" applyAlignment="1">
      <alignment horizontal="center" vertical="top" wrapText="1"/>
    </xf>
    <xf numFmtId="0" fontId="17" fillId="0" borderId="17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center" vertical="top" wrapText="1"/>
    </xf>
    <xf numFmtId="0" fontId="17" fillId="0" borderId="17" xfId="0" applyFont="1" applyBorder="1" applyAlignment="1">
      <alignment vertical="top" wrapText="1"/>
    </xf>
    <xf numFmtId="0" fontId="18" fillId="0" borderId="19" xfId="0" applyFont="1" applyBorder="1" applyAlignment="1">
      <alignment horizontal="left" vertical="top"/>
    </xf>
    <xf numFmtId="0" fontId="19" fillId="4" borderId="3" xfId="0" applyFont="1" applyFill="1" applyBorder="1" applyAlignment="1">
      <alignment vertical="top" wrapText="1"/>
    </xf>
    <xf numFmtId="0" fontId="19" fillId="4" borderId="9" xfId="0" applyFont="1" applyFill="1" applyBorder="1" applyAlignment="1">
      <alignment vertical="top" wrapText="1"/>
    </xf>
    <xf numFmtId="0" fontId="21" fillId="4" borderId="3" xfId="0" applyFont="1" applyFill="1" applyBorder="1"/>
    <xf numFmtId="0" fontId="17" fillId="4" borderId="21" xfId="0" applyFont="1" applyFill="1" applyBorder="1"/>
    <xf numFmtId="0" fontId="15" fillId="4" borderId="22" xfId="0" applyFont="1" applyFill="1" applyBorder="1" applyAlignment="1">
      <alignment vertical="top" wrapText="1"/>
    </xf>
    <xf numFmtId="0" fontId="19" fillId="4" borderId="11" xfId="0" applyFont="1" applyFill="1" applyBorder="1" applyAlignment="1">
      <alignment vertical="top" wrapText="1"/>
    </xf>
    <xf numFmtId="0" fontId="21" fillId="4" borderId="0" xfId="0" applyFont="1" applyFill="1" applyBorder="1"/>
    <xf numFmtId="0" fontId="21" fillId="4" borderId="21" xfId="0" applyFont="1" applyFill="1" applyBorder="1"/>
    <xf numFmtId="0" fontId="19" fillId="4" borderId="22" xfId="0" applyFont="1" applyFill="1" applyBorder="1" applyAlignment="1">
      <alignment vertical="top" wrapText="1"/>
    </xf>
    <xf numFmtId="0" fontId="19" fillId="4" borderId="23" xfId="0" applyFont="1" applyFill="1" applyBorder="1" applyAlignment="1">
      <alignment vertical="top" wrapText="1"/>
    </xf>
    <xf numFmtId="0" fontId="15" fillId="4" borderId="24" xfId="0" applyFont="1" applyFill="1" applyBorder="1" applyAlignment="1">
      <alignment vertical="top" wrapText="1"/>
    </xf>
    <xf numFmtId="0" fontId="21" fillId="4" borderId="25" xfId="0" applyFont="1" applyFill="1" applyBorder="1"/>
    <xf numFmtId="0" fontId="19" fillId="0" borderId="3" xfId="0" applyFont="1" applyBorder="1" applyAlignment="1">
      <alignment vertical="top" wrapText="1"/>
    </xf>
    <xf numFmtId="0" fontId="19" fillId="0" borderId="9" xfId="0" applyFont="1" applyBorder="1" applyAlignment="1">
      <alignment vertical="top" wrapText="1"/>
    </xf>
    <xf numFmtId="0" fontId="23" fillId="0" borderId="26" xfId="0" applyFont="1" applyBorder="1"/>
    <xf numFmtId="0" fontId="19" fillId="0" borderId="22" xfId="0" applyFont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0" fontId="23" fillId="0" borderId="21" xfId="0" applyFont="1" applyBorder="1"/>
    <xf numFmtId="0" fontId="19" fillId="0" borderId="23" xfId="0" applyFont="1" applyBorder="1" applyAlignment="1">
      <alignment vertical="top" wrapText="1"/>
    </xf>
    <xf numFmtId="0" fontId="19" fillId="0" borderId="24" xfId="0" applyFont="1" applyBorder="1" applyAlignment="1">
      <alignment vertical="top" wrapText="1"/>
    </xf>
    <xf numFmtId="0" fontId="23" fillId="0" borderId="25" xfId="0" applyFont="1" applyBorder="1"/>
    <xf numFmtId="0" fontId="23" fillId="0" borderId="0" xfId="0" applyFont="1" applyBorder="1"/>
    <xf numFmtId="0" fontId="19" fillId="0" borderId="22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4" fillId="0" borderId="11" xfId="0" applyFont="1" applyBorder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19" fillId="0" borderId="12" xfId="0" applyFont="1" applyBorder="1" applyAlignment="1">
      <alignment vertical="top" wrapText="1"/>
    </xf>
    <xf numFmtId="0" fontId="19" fillId="5" borderId="22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vertical="top" wrapText="1"/>
    </xf>
    <xf numFmtId="0" fontId="19" fillId="0" borderId="24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" xfId="0" applyFont="1" applyFill="1" applyBorder="1" applyAlignment="1">
      <alignment vertical="top" wrapText="1"/>
    </xf>
    <xf numFmtId="0" fontId="19" fillId="0" borderId="9" xfId="0" applyFont="1" applyFill="1" applyBorder="1" applyAlignment="1">
      <alignment vertical="top" wrapText="1"/>
    </xf>
    <xf numFmtId="0" fontId="19" fillId="0" borderId="11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vertical="top" wrapText="1"/>
    </xf>
    <xf numFmtId="0" fontId="19" fillId="0" borderId="24" xfId="0" applyFont="1" applyFill="1" applyBorder="1" applyAlignment="1">
      <alignment vertical="top" wrapText="1"/>
    </xf>
    <xf numFmtId="0" fontId="17" fillId="0" borderId="9" xfId="0" applyFont="1" applyFill="1" applyBorder="1" applyAlignment="1">
      <alignment vertical="top" wrapText="1"/>
    </xf>
    <xf numFmtId="0" fontId="17" fillId="0" borderId="22" xfId="0" applyFont="1" applyFill="1" applyBorder="1" applyAlignment="1">
      <alignment vertical="top" wrapText="1"/>
    </xf>
    <xf numFmtId="0" fontId="19" fillId="0" borderId="23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top" wrapText="1"/>
    </xf>
    <xf numFmtId="0" fontId="22" fillId="0" borderId="3" xfId="0" applyFont="1" applyFill="1" applyBorder="1" applyAlignment="1">
      <alignment vertical="top" wrapText="1"/>
    </xf>
    <xf numFmtId="0" fontId="22" fillId="0" borderId="22" xfId="0" applyFont="1" applyFill="1" applyBorder="1" applyAlignment="1">
      <alignment vertical="top" wrapText="1"/>
    </xf>
    <xf numFmtId="0" fontId="22" fillId="0" borderId="23" xfId="0" applyFont="1" applyFill="1" applyBorder="1" applyAlignment="1">
      <alignment vertical="top" wrapText="1"/>
    </xf>
    <xf numFmtId="0" fontId="24" fillId="0" borderId="22" xfId="0" applyFont="1" applyBorder="1" applyAlignment="1">
      <alignment vertical="top" wrapText="1"/>
    </xf>
    <xf numFmtId="0" fontId="6" fillId="0" borderId="25" xfId="0" applyFont="1" applyBorder="1"/>
    <xf numFmtId="0" fontId="4" fillId="0" borderId="0" xfId="0" applyFont="1"/>
    <xf numFmtId="0" fontId="6" fillId="0" borderId="17" xfId="0" applyFont="1" applyBorder="1"/>
    <xf numFmtId="0" fontId="6" fillId="0" borderId="16" xfId="0" applyFont="1" applyBorder="1"/>
    <xf numFmtId="0" fontId="18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/>
    <xf numFmtId="0" fontId="18" fillId="0" borderId="28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3" fillId="0" borderId="28" xfId="0" applyFont="1" applyBorder="1"/>
    <xf numFmtId="0" fontId="6" fillId="0" borderId="30" xfId="0" applyFont="1" applyBorder="1"/>
    <xf numFmtId="0" fontId="23" fillId="0" borderId="33" xfId="0" applyFont="1" applyBorder="1" applyAlignment="1">
      <alignment horizontal="center"/>
    </xf>
    <xf numFmtId="0" fontId="23" fillId="0" borderId="33" xfId="0" applyFont="1" applyFill="1" applyBorder="1"/>
    <xf numFmtId="0" fontId="23" fillId="0" borderId="31" xfId="0" applyFont="1" applyFill="1" applyBorder="1" applyAlignment="1">
      <alignment horizontal="center"/>
    </xf>
    <xf numFmtId="0" fontId="23" fillId="0" borderId="33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1" xfId="0" applyFont="1" applyBorder="1"/>
    <xf numFmtId="0" fontId="23" fillId="0" borderId="1" xfId="0" applyFont="1" applyFill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36" xfId="0" applyFont="1" applyBorder="1"/>
    <xf numFmtId="0" fontId="23" fillId="0" borderId="36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23" fillId="0" borderId="37" xfId="0" applyFont="1" applyBorder="1"/>
    <xf numFmtId="0" fontId="6" fillId="0" borderId="37" xfId="0" applyFont="1" applyBorder="1"/>
    <xf numFmtId="0" fontId="23" fillId="0" borderId="38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22" xfId="0" applyFont="1" applyBorder="1"/>
    <xf numFmtId="0" fontId="23" fillId="0" borderId="22" xfId="0" applyFont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6" fillId="0" borderId="24" xfId="0" applyFont="1" applyBorder="1"/>
    <xf numFmtId="0" fontId="23" fillId="0" borderId="24" xfId="0" applyFont="1" applyBorder="1" applyAlignment="1">
      <alignment horizontal="center"/>
    </xf>
    <xf numFmtId="0" fontId="6" fillId="0" borderId="4" xfId="0" applyFont="1" applyBorder="1"/>
    <xf numFmtId="0" fontId="15" fillId="5" borderId="9" xfId="0" applyFont="1" applyFill="1" applyBorder="1" applyAlignment="1">
      <alignment horizontal="center"/>
    </xf>
    <xf numFmtId="0" fontId="23" fillId="5" borderId="22" xfId="0" applyFont="1" applyFill="1" applyBorder="1"/>
    <xf numFmtId="0" fontId="23" fillId="5" borderId="22" xfId="0" applyFont="1" applyFill="1" applyBorder="1" applyAlignment="1">
      <alignment horizontal="center"/>
    </xf>
    <xf numFmtId="0" fontId="15" fillId="5" borderId="2" xfId="0" applyFont="1" applyFill="1" applyBorder="1"/>
    <xf numFmtId="0" fontId="15" fillId="5" borderId="1" xfId="0" applyFont="1" applyFill="1" applyBorder="1" applyAlignment="1">
      <alignment horizontal="center"/>
    </xf>
    <xf numFmtId="0" fontId="6" fillId="5" borderId="11" xfId="0" applyFont="1" applyFill="1" applyBorder="1"/>
    <xf numFmtId="0" fontId="23" fillId="5" borderId="11" xfId="0" applyFont="1" applyFill="1" applyBorder="1" applyAlignment="1">
      <alignment horizontal="center"/>
    </xf>
    <xf numFmtId="0" fontId="15" fillId="5" borderId="10" xfId="0" applyFont="1" applyFill="1" applyBorder="1"/>
    <xf numFmtId="0" fontId="6" fillId="5" borderId="24" xfId="0" applyFont="1" applyFill="1" applyBorder="1"/>
    <xf numFmtId="0" fontId="23" fillId="5" borderId="24" xfId="0" applyFont="1" applyFill="1" applyBorder="1" applyAlignment="1">
      <alignment horizontal="center"/>
    </xf>
    <xf numFmtId="0" fontId="23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6" fillId="5" borderId="4" xfId="0" applyFont="1" applyFill="1" applyBorder="1"/>
    <xf numFmtId="0" fontId="6" fillId="5" borderId="1" xfId="0" applyFont="1" applyFill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3" xfId="0" applyFont="1" applyBorder="1"/>
    <xf numFmtId="0" fontId="23" fillId="0" borderId="3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5" xfId="0" applyFont="1" applyBorder="1"/>
    <xf numFmtId="0" fontId="6" fillId="0" borderId="5" xfId="0" applyFont="1" applyBorder="1"/>
    <xf numFmtId="0" fontId="23" fillId="0" borderId="20" xfId="0" applyFont="1" applyBorder="1" applyAlignment="1">
      <alignment horizontal="center" vertical="top"/>
    </xf>
    <xf numFmtId="0" fontId="15" fillId="5" borderId="7" xfId="0" applyFont="1" applyFill="1" applyBorder="1" applyAlignment="1">
      <alignment horizontal="center" vertical="top"/>
    </xf>
    <xf numFmtId="0" fontId="15" fillId="5" borderId="24" xfId="0" applyFont="1" applyFill="1" applyBorder="1" applyAlignment="1">
      <alignment horizontal="center" vertical="top"/>
    </xf>
    <xf numFmtId="0" fontId="23" fillId="5" borderId="23" xfId="0" applyFont="1" applyFill="1" applyBorder="1" applyAlignment="1">
      <alignment vertical="top"/>
    </xf>
    <xf numFmtId="0" fontId="23" fillId="5" borderId="23" xfId="0" applyFont="1" applyFill="1" applyBorder="1" applyAlignment="1">
      <alignment horizontal="center" vertical="top"/>
    </xf>
    <xf numFmtId="0" fontId="15" fillId="5" borderId="23" xfId="0" applyFont="1" applyFill="1" applyBorder="1" applyAlignment="1">
      <alignment horizontal="center" vertical="top"/>
    </xf>
    <xf numFmtId="0" fontId="15" fillId="5" borderId="4" xfId="0" applyFont="1" applyFill="1" applyBorder="1" applyAlignment="1">
      <alignment vertical="top"/>
    </xf>
    <xf numFmtId="0" fontId="15" fillId="5" borderId="5" xfId="0" applyFont="1" applyFill="1" applyBorder="1" applyAlignment="1">
      <alignment vertical="top" wrapText="1"/>
    </xf>
    <xf numFmtId="0" fontId="15" fillId="5" borderId="1" xfId="0" applyFont="1" applyFill="1" applyBorder="1" applyAlignment="1">
      <alignment horizontal="center" vertical="top" wrapText="1"/>
    </xf>
    <xf numFmtId="0" fontId="23" fillId="0" borderId="20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6" xfId="0" applyFont="1" applyBorder="1"/>
    <xf numFmtId="0" fontId="23" fillId="0" borderId="7" xfId="0" applyFont="1" applyBorder="1"/>
    <xf numFmtId="0" fontId="23" fillId="0" borderId="27" xfId="0" applyFont="1" applyBorder="1" applyAlignment="1">
      <alignment horizontal="center"/>
    </xf>
    <xf numFmtId="0" fontId="23" fillId="0" borderId="23" xfId="0" applyFont="1" applyBorder="1"/>
    <xf numFmtId="0" fontId="23" fillId="0" borderId="23" xfId="0" applyFont="1" applyBorder="1" applyAlignment="1">
      <alignment horizontal="center"/>
    </xf>
    <xf numFmtId="0" fontId="23" fillId="5" borderId="3" xfId="0" applyFont="1" applyFill="1" applyBorder="1"/>
    <xf numFmtId="0" fontId="23" fillId="5" borderId="3" xfId="0" applyFont="1" applyFill="1" applyBorder="1" applyAlignment="1">
      <alignment horizontal="center"/>
    </xf>
    <xf numFmtId="0" fontId="23" fillId="5" borderId="23" xfId="0" applyFont="1" applyFill="1" applyBorder="1"/>
    <xf numFmtId="0" fontId="23" fillId="5" borderId="23" xfId="0" applyFont="1" applyFill="1" applyBorder="1" applyAlignment="1">
      <alignment horizontal="center"/>
    </xf>
    <xf numFmtId="0" fontId="23" fillId="0" borderId="3" xfId="0" applyFont="1" applyBorder="1" applyAlignment="1">
      <alignment horizontal="center" vertical="top" wrapText="1"/>
    </xf>
    <xf numFmtId="0" fontId="23" fillId="0" borderId="22" xfId="0" applyFont="1" applyBorder="1" applyAlignment="1">
      <alignment horizontal="center" vertical="top" wrapText="1"/>
    </xf>
    <xf numFmtId="0" fontId="23" fillId="0" borderId="23" xfId="0" applyFont="1" applyBorder="1" applyAlignment="1">
      <alignment horizontal="center" vertical="top" wrapText="1"/>
    </xf>
    <xf numFmtId="0" fontId="23" fillId="0" borderId="40" xfId="0" applyFont="1" applyBorder="1" applyAlignment="1">
      <alignment horizontal="center"/>
    </xf>
    <xf numFmtId="0" fontId="23" fillId="0" borderId="41" xfId="0" applyFont="1" applyBorder="1" applyAlignment="1">
      <alignment horizontal="center"/>
    </xf>
    <xf numFmtId="0" fontId="23" fillId="0" borderId="42" xfId="0" applyFont="1" applyBorder="1"/>
    <xf numFmtId="0" fontId="23" fillId="0" borderId="42" xfId="0" applyFont="1" applyBorder="1" applyAlignment="1">
      <alignment horizontal="center"/>
    </xf>
    <xf numFmtId="0" fontId="23" fillId="0" borderId="42" xfId="0" applyFont="1" applyBorder="1" applyAlignment="1">
      <alignment horizontal="center" vertical="top" wrapText="1"/>
    </xf>
    <xf numFmtId="0" fontId="23" fillId="0" borderId="16" xfId="0" applyFont="1" applyBorder="1"/>
    <xf numFmtId="0" fontId="6" fillId="0" borderId="43" xfId="0" applyFont="1" applyBorder="1"/>
    <xf numFmtId="0" fontId="23" fillId="0" borderId="44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33" xfId="0" applyFont="1" applyBorder="1"/>
    <xf numFmtId="0" fontId="23" fillId="0" borderId="31" xfId="0" applyFont="1" applyBorder="1" applyAlignment="1">
      <alignment horizontal="center"/>
    </xf>
    <xf numFmtId="0" fontId="23" fillId="0" borderId="33" xfId="0" applyFont="1" applyBorder="1" applyAlignment="1">
      <alignment horizontal="center" vertical="top" wrapText="1"/>
    </xf>
    <xf numFmtId="0" fontId="23" fillId="0" borderId="45" xfId="0" applyFont="1" applyBorder="1" applyAlignment="1">
      <alignment horizontal="center"/>
    </xf>
    <xf numFmtId="0" fontId="6" fillId="0" borderId="46" xfId="0" applyFont="1" applyBorder="1"/>
    <xf numFmtId="0" fontId="23" fillId="0" borderId="30" xfId="0" applyFont="1" applyBorder="1" applyAlignment="1">
      <alignment horizontal="center"/>
    </xf>
    <xf numFmtId="0" fontId="23" fillId="0" borderId="47" xfId="0" applyFont="1" applyBorder="1" applyAlignment="1">
      <alignment horizontal="center"/>
    </xf>
    <xf numFmtId="0" fontId="23" fillId="0" borderId="48" xfId="0" applyFont="1" applyBorder="1"/>
    <xf numFmtId="0" fontId="23" fillId="0" borderId="48" xfId="0" applyFont="1" applyBorder="1" applyAlignment="1">
      <alignment horizontal="center"/>
    </xf>
    <xf numFmtId="0" fontId="23" fillId="0" borderId="49" xfId="0" applyFont="1" applyBorder="1"/>
    <xf numFmtId="0" fontId="6" fillId="0" borderId="49" xfId="0" applyFont="1" applyBorder="1"/>
    <xf numFmtId="0" fontId="6" fillId="0" borderId="24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3" xfId="0" applyFont="1" applyBorder="1"/>
    <xf numFmtId="0" fontId="23" fillId="0" borderId="9" xfId="0" applyFont="1" applyFill="1" applyBorder="1" applyAlignment="1">
      <alignment horizontal="center"/>
    </xf>
    <xf numFmtId="0" fontId="23" fillId="0" borderId="3" xfId="0" applyFont="1" applyFill="1" applyBorder="1"/>
    <xf numFmtId="0" fontId="23" fillId="5" borderId="20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vertical="top"/>
    </xf>
    <xf numFmtId="0" fontId="23" fillId="5" borderId="1" xfId="0" applyFont="1" applyFill="1" applyBorder="1" applyAlignment="1">
      <alignment horizontal="center" vertical="top"/>
    </xf>
    <xf numFmtId="0" fontId="15" fillId="5" borderId="1" xfId="0" applyFont="1" applyFill="1" applyBorder="1" applyAlignment="1">
      <alignment vertical="top"/>
    </xf>
    <xf numFmtId="0" fontId="23" fillId="5" borderId="1" xfId="0" applyFont="1" applyFill="1" applyBorder="1" applyAlignment="1">
      <alignment vertical="top"/>
    </xf>
    <xf numFmtId="0" fontId="23" fillId="5" borderId="13" xfId="0" applyFont="1" applyFill="1" applyBorder="1" applyAlignment="1">
      <alignment horizontal="center" vertical="top"/>
    </xf>
    <xf numFmtId="0" fontId="15" fillId="5" borderId="9" xfId="0" applyFont="1" applyFill="1" applyBorder="1" applyAlignment="1">
      <alignment vertical="top" wrapText="1"/>
    </xf>
    <xf numFmtId="0" fontId="23" fillId="5" borderId="2" xfId="0" applyFont="1" applyFill="1" applyBorder="1" applyAlignment="1">
      <alignment horizontal="center" vertical="top"/>
    </xf>
    <xf numFmtId="0" fontId="23" fillId="5" borderId="3" xfId="0" applyFont="1" applyFill="1" applyBorder="1" applyAlignment="1">
      <alignment horizontal="center" vertical="top"/>
    </xf>
    <xf numFmtId="0" fontId="23" fillId="5" borderId="3" xfId="0" applyFont="1" applyFill="1" applyBorder="1" applyAlignment="1">
      <alignment vertical="top"/>
    </xf>
    <xf numFmtId="0" fontId="23" fillId="5" borderId="9" xfId="0" applyFont="1" applyFill="1" applyBorder="1" applyAlignment="1">
      <alignment vertical="top"/>
    </xf>
    <xf numFmtId="0" fontId="23" fillId="5" borderId="2" xfId="0" applyFont="1" applyFill="1" applyBorder="1" applyAlignment="1">
      <alignment vertical="top"/>
    </xf>
    <xf numFmtId="0" fontId="18" fillId="0" borderId="50" xfId="0" applyFont="1" applyFill="1" applyBorder="1" applyAlignment="1">
      <alignment horizontal="center" vertical="top"/>
    </xf>
    <xf numFmtId="0" fontId="23" fillId="0" borderId="2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18" fillId="0" borderId="3" xfId="0" applyFont="1" applyFill="1" applyBorder="1" applyAlignment="1">
      <alignment horizontal="center" vertical="top"/>
    </xf>
    <xf numFmtId="0" fontId="18" fillId="0" borderId="2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6" fillId="0" borderId="51" xfId="0" applyFont="1" applyBorder="1"/>
    <xf numFmtId="0" fontId="6" fillId="0" borderId="53" xfId="0" applyFont="1" applyBorder="1"/>
    <xf numFmtId="0" fontId="17" fillId="6" borderId="54" xfId="0" applyFont="1" applyFill="1" applyBorder="1" applyAlignment="1">
      <alignment vertical="top" wrapText="1"/>
    </xf>
    <xf numFmtId="0" fontId="17" fillId="6" borderId="17" xfId="0" applyFont="1" applyFill="1" applyBorder="1" applyAlignment="1">
      <alignment vertical="top" wrapText="1"/>
    </xf>
    <xf numFmtId="0" fontId="18" fillId="6" borderId="18" xfId="0" applyFont="1" applyFill="1" applyBorder="1" applyAlignment="1">
      <alignment vertical="top" wrapText="1"/>
    </xf>
    <xf numFmtId="0" fontId="17" fillId="6" borderId="54" xfId="0" applyFont="1" applyFill="1" applyBorder="1" applyAlignment="1">
      <alignment horizontal="center" vertical="top" wrapText="1"/>
    </xf>
    <xf numFmtId="0" fontId="17" fillId="6" borderId="15" xfId="0" applyFont="1" applyFill="1" applyBorder="1" applyAlignment="1">
      <alignment horizontal="center" vertical="top" wrapText="1"/>
    </xf>
    <xf numFmtId="0" fontId="17" fillId="6" borderId="15" xfId="0" applyFont="1" applyFill="1" applyBorder="1" applyAlignment="1">
      <alignment vertical="top" wrapText="1"/>
    </xf>
    <xf numFmtId="0" fontId="18" fillId="0" borderId="15" xfId="0" applyFont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17" fillId="6" borderId="18" xfId="0" applyFont="1" applyFill="1" applyBorder="1" applyAlignment="1">
      <alignment horizontal="center" vertical="top" wrapText="1"/>
    </xf>
    <xf numFmtId="0" fontId="19" fillId="6" borderId="54" xfId="0" applyFont="1" applyFill="1" applyBorder="1" applyAlignment="1">
      <alignment vertical="top" wrapText="1"/>
    </xf>
    <xf numFmtId="0" fontId="19" fillId="6" borderId="55" xfId="0" applyFont="1" applyFill="1" applyBorder="1" applyAlignment="1">
      <alignment vertical="top" wrapText="1"/>
    </xf>
    <xf numFmtId="0" fontId="19" fillId="6" borderId="0" xfId="0" applyFont="1" applyFill="1" applyBorder="1" applyAlignment="1">
      <alignment vertical="top" wrapText="1"/>
    </xf>
    <xf numFmtId="0" fontId="19" fillId="6" borderId="14" xfId="0" applyFont="1" applyFill="1" applyBorder="1" applyAlignment="1">
      <alignment vertical="top" wrapText="1"/>
    </xf>
    <xf numFmtId="0" fontId="6" fillId="0" borderId="54" xfId="0" applyFont="1" applyBorder="1"/>
    <xf numFmtId="0" fontId="17" fillId="0" borderId="32" xfId="0" applyFont="1" applyBorder="1" applyAlignment="1">
      <alignment vertical="top" wrapText="1"/>
    </xf>
    <xf numFmtId="0" fontId="19" fillId="0" borderId="32" xfId="0" applyFont="1" applyBorder="1" applyAlignment="1">
      <alignment vertical="top" wrapText="1"/>
    </xf>
    <xf numFmtId="0" fontId="21" fillId="0" borderId="51" xfId="0" applyFont="1" applyBorder="1"/>
    <xf numFmtId="0" fontId="21" fillId="0" borderId="14" xfId="0" applyFont="1" applyBorder="1"/>
    <xf numFmtId="0" fontId="17" fillId="0" borderId="11" xfId="0" applyFont="1" applyBorder="1" applyAlignment="1">
      <alignment vertical="top" wrapText="1"/>
    </xf>
    <xf numFmtId="0" fontId="21" fillId="0" borderId="0" xfId="0" applyFont="1" applyBorder="1"/>
    <xf numFmtId="0" fontId="21" fillId="0" borderId="62" xfId="0" applyFont="1" applyBorder="1"/>
    <xf numFmtId="0" fontId="17" fillId="0" borderId="9" xfId="0" applyFont="1" applyBorder="1" applyAlignment="1">
      <alignment vertical="top" wrapText="1"/>
    </xf>
    <xf numFmtId="0" fontId="23" fillId="0" borderId="14" xfId="0" applyFont="1" applyBorder="1"/>
    <xf numFmtId="0" fontId="23" fillId="0" borderId="62" xfId="0" applyFont="1" applyBorder="1"/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vertical="top"/>
    </xf>
    <xf numFmtId="0" fontId="17" fillId="0" borderId="11" xfId="0" applyFont="1" applyFill="1" applyBorder="1" applyAlignment="1">
      <alignment vertical="top" wrapText="1"/>
    </xf>
    <xf numFmtId="0" fontId="17" fillId="0" borderId="11" xfId="0" applyFont="1" applyBorder="1"/>
    <xf numFmtId="0" fontId="18" fillId="0" borderId="9" xfId="0" applyFont="1" applyBorder="1"/>
    <xf numFmtId="0" fontId="23" fillId="0" borderId="64" xfId="0" applyFont="1" applyBorder="1"/>
    <xf numFmtId="0" fontId="15" fillId="0" borderId="11" xfId="0" applyFont="1" applyBorder="1" applyAlignment="1">
      <alignment vertical="top" wrapText="1"/>
    </xf>
    <xf numFmtId="0" fontId="17" fillId="0" borderId="11" xfId="0" applyFont="1" applyFill="1" applyBorder="1" applyAlignment="1">
      <alignment horizontal="left" vertical="top" wrapText="1"/>
    </xf>
    <xf numFmtId="0" fontId="17" fillId="0" borderId="22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vertical="top" wrapText="1"/>
    </xf>
    <xf numFmtId="0" fontId="19" fillId="0" borderId="11" xfId="0" applyFont="1" applyFill="1" applyBorder="1" applyAlignment="1">
      <alignment horizontal="left" vertical="top" wrapText="1"/>
    </xf>
    <xf numFmtId="0" fontId="19" fillId="0" borderId="22" xfId="0" applyFont="1" applyFill="1" applyBorder="1" applyAlignment="1">
      <alignment horizontal="left" vertical="top" wrapText="1"/>
    </xf>
    <xf numFmtId="0" fontId="23" fillId="6" borderId="24" xfId="0" applyFont="1" applyFill="1" applyBorder="1" applyAlignment="1">
      <alignment vertical="top" wrapText="1"/>
    </xf>
    <xf numFmtId="0" fontId="19" fillId="7" borderId="23" xfId="0" applyFont="1" applyFill="1" applyBorder="1" applyAlignment="1">
      <alignment vertical="top" wrapText="1"/>
    </xf>
    <xf numFmtId="0" fontId="19" fillId="6" borderId="24" xfId="0" applyFont="1" applyFill="1" applyBorder="1" applyAlignment="1">
      <alignment vertical="top" wrapText="1"/>
    </xf>
    <xf numFmtId="0" fontId="23" fillId="4" borderId="0" xfId="0" applyFont="1" applyFill="1" applyBorder="1"/>
    <xf numFmtId="0" fontId="18" fillId="4" borderId="14" xfId="0" applyFont="1" applyFill="1" applyBorder="1"/>
    <xf numFmtId="0" fontId="23" fillId="4" borderId="14" xfId="0" applyFont="1" applyFill="1" applyBorder="1"/>
    <xf numFmtId="0" fontId="19" fillId="4" borderId="24" xfId="0" applyFont="1" applyFill="1" applyBorder="1" applyAlignment="1">
      <alignment vertical="top" wrapText="1"/>
    </xf>
    <xf numFmtId="0" fontId="23" fillId="4" borderId="62" xfId="0" applyFont="1" applyFill="1" applyBorder="1"/>
    <xf numFmtId="0" fontId="17" fillId="0" borderId="24" xfId="0" applyFont="1" applyBorder="1" applyAlignment="1">
      <alignment vertical="top" wrapText="1"/>
    </xf>
    <xf numFmtId="0" fontId="17" fillId="0" borderId="63" xfId="0" applyFont="1" applyBorder="1" applyAlignment="1">
      <alignment vertical="top" wrapText="1"/>
    </xf>
    <xf numFmtId="0" fontId="17" fillId="0" borderId="63" xfId="0" applyFont="1" applyFill="1" applyBorder="1" applyAlignment="1">
      <alignment vertical="top" wrapText="1"/>
    </xf>
    <xf numFmtId="0" fontId="19" fillId="0" borderId="63" xfId="0" applyFont="1" applyBorder="1" applyAlignment="1">
      <alignment vertical="top" wrapText="1"/>
    </xf>
    <xf numFmtId="0" fontId="17" fillId="0" borderId="55" xfId="0" applyFont="1" applyBorder="1" applyAlignment="1">
      <alignment vertical="top" wrapText="1"/>
    </xf>
    <xf numFmtId="0" fontId="17" fillId="0" borderId="55" xfId="0" applyFont="1" applyFill="1" applyBorder="1" applyAlignment="1">
      <alignment vertical="top" wrapText="1"/>
    </xf>
    <xf numFmtId="0" fontId="19" fillId="0" borderId="55" xfId="0" applyFont="1" applyBorder="1" applyAlignment="1">
      <alignment vertical="top" wrapText="1"/>
    </xf>
    <xf numFmtId="0" fontId="17" fillId="0" borderId="61" xfId="0" applyFont="1" applyBorder="1" applyAlignment="1">
      <alignment vertical="top" wrapText="1"/>
    </xf>
    <xf numFmtId="0" fontId="17" fillId="0" borderId="61" xfId="0" applyFont="1" applyFill="1" applyBorder="1" applyAlignment="1">
      <alignment vertical="top" wrapText="1"/>
    </xf>
    <xf numFmtId="0" fontId="19" fillId="0" borderId="61" xfId="0" applyFont="1" applyBorder="1" applyAlignment="1">
      <alignment vertical="top" wrapText="1"/>
    </xf>
    <xf numFmtId="0" fontId="6" fillId="0" borderId="62" xfId="0" applyFont="1" applyBorder="1"/>
    <xf numFmtId="0" fontId="6" fillId="0" borderId="64" xfId="0" applyFont="1" applyBorder="1"/>
    <xf numFmtId="0" fontId="19" fillId="0" borderId="22" xfId="0" applyFont="1" applyBorder="1" applyAlignment="1">
      <alignment horizontal="center" vertical="top" wrapText="1"/>
    </xf>
    <xf numFmtId="0" fontId="17" fillId="0" borderId="54" xfId="0" applyFont="1" applyBorder="1" applyAlignment="1">
      <alignment vertical="top" wrapText="1"/>
    </xf>
    <xf numFmtId="0" fontId="19" fillId="0" borderId="54" xfId="0" applyFont="1" applyBorder="1" applyAlignment="1">
      <alignment vertical="top" wrapText="1"/>
    </xf>
    <xf numFmtId="0" fontId="19" fillId="0" borderId="36" xfId="0" applyFont="1" applyBorder="1" applyAlignment="1">
      <alignment horizontal="center" vertical="top" wrapText="1"/>
    </xf>
    <xf numFmtId="0" fontId="18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vertical="center"/>
    </xf>
    <xf numFmtId="0" fontId="17" fillId="0" borderId="15" xfId="0" applyFont="1" applyFill="1" applyBorder="1" applyAlignment="1">
      <alignment horizontal="center" vertical="top" wrapText="1"/>
    </xf>
    <xf numFmtId="0" fontId="18" fillId="0" borderId="15" xfId="0" applyFont="1" applyBorder="1" applyAlignment="1">
      <alignment vertical="center" wrapText="1"/>
    </xf>
    <xf numFmtId="0" fontId="18" fillId="0" borderId="17" xfId="0" applyFont="1" applyBorder="1" applyAlignment="1">
      <alignment horizontal="left" vertical="center"/>
    </xf>
    <xf numFmtId="0" fontId="6" fillId="0" borderId="68" xfId="0" applyFont="1" applyBorder="1" applyAlignment="1">
      <alignment horizontal="center" wrapText="1"/>
    </xf>
    <xf numFmtId="0" fontId="18" fillId="0" borderId="17" xfId="0" applyFont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0" fontId="18" fillId="0" borderId="16" xfId="0" applyFont="1" applyBorder="1" applyAlignment="1">
      <alignment vertical="center"/>
    </xf>
    <xf numFmtId="0" fontId="17" fillId="0" borderId="16" xfId="0" applyFont="1" applyFill="1" applyBorder="1" applyAlignment="1">
      <alignment horizontal="center" vertical="top" wrapText="1"/>
    </xf>
    <xf numFmtId="0" fontId="18" fillId="0" borderId="43" xfId="0" applyFont="1" applyBorder="1" applyAlignment="1">
      <alignment vertical="center"/>
    </xf>
    <xf numFmtId="0" fontId="18" fillId="0" borderId="43" xfId="0" applyFont="1" applyBorder="1" applyAlignment="1">
      <alignment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7" xfId="0" applyFont="1" applyBorder="1"/>
    <xf numFmtId="0" fontId="6" fillId="0" borderId="68" xfId="0" applyFont="1" applyBorder="1" applyAlignment="1">
      <alignment horizontal="center"/>
    </xf>
    <xf numFmtId="0" fontId="15" fillId="0" borderId="33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3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5" fillId="0" borderId="22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65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6" xfId="0" applyFont="1" applyBorder="1" applyAlignment="1">
      <alignment vertical="center"/>
    </xf>
    <xf numFmtId="0" fontId="6" fillId="0" borderId="59" xfId="0" applyFont="1" applyBorder="1" applyAlignment="1">
      <alignment vertical="center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17" fillId="0" borderId="50" xfId="0" applyFont="1" applyFill="1" applyBorder="1" applyAlignment="1">
      <alignment vertical="center"/>
    </xf>
    <xf numFmtId="0" fontId="15" fillId="0" borderId="22" xfId="0" applyFont="1" applyFill="1" applyBorder="1" applyAlignment="1">
      <alignment vertical="center" wrapText="1"/>
    </xf>
    <xf numFmtId="0" fontId="17" fillId="0" borderId="13" xfId="0" applyFont="1" applyFill="1" applyBorder="1" applyAlignment="1">
      <alignment vertical="center"/>
    </xf>
    <xf numFmtId="0" fontId="15" fillId="0" borderId="2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15" fillId="0" borderId="22" xfId="0" applyFont="1" applyFill="1" applyBorder="1" applyAlignment="1">
      <alignment vertical="center"/>
    </xf>
    <xf numFmtId="0" fontId="6" fillId="0" borderId="52" xfId="0" applyFont="1" applyBorder="1" applyAlignment="1">
      <alignment vertical="center"/>
    </xf>
    <xf numFmtId="0" fontId="18" fillId="0" borderId="40" xfId="0" applyFont="1" applyBorder="1" applyAlignment="1">
      <alignment horizontal="center" vertical="center"/>
    </xf>
    <xf numFmtId="0" fontId="6" fillId="0" borderId="43" xfId="0" applyFont="1" applyBorder="1" applyAlignment="1">
      <alignment horizontal="left" vertical="center"/>
    </xf>
    <xf numFmtId="0" fontId="6" fillId="0" borderId="43" xfId="0" applyFont="1" applyBorder="1" applyAlignment="1">
      <alignment horizontal="center" vertical="center"/>
    </xf>
    <xf numFmtId="0" fontId="6" fillId="0" borderId="43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17" fillId="0" borderId="65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/>
    </xf>
    <xf numFmtId="0" fontId="15" fillId="5" borderId="0" xfId="0" applyFont="1" applyFill="1" applyBorder="1" applyAlignment="1">
      <alignment horizontal="left" vertical="top"/>
    </xf>
    <xf numFmtId="0" fontId="6" fillId="5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horizontal="center" vertical="top"/>
    </xf>
    <xf numFmtId="0" fontId="6" fillId="5" borderId="22" xfId="0" applyFont="1" applyFill="1" applyBorder="1" applyAlignment="1">
      <alignment horizontal="center" vertical="top"/>
    </xf>
    <xf numFmtId="0" fontId="15" fillId="5" borderId="22" xfId="0" applyFont="1" applyFill="1" applyBorder="1" applyAlignment="1">
      <alignment vertical="top"/>
    </xf>
    <xf numFmtId="0" fontId="15" fillId="5" borderId="73" xfId="0" applyFont="1" applyFill="1" applyBorder="1" applyAlignment="1">
      <alignment vertical="center" wrapText="1"/>
    </xf>
    <xf numFmtId="0" fontId="18" fillId="0" borderId="16" xfId="0" applyFont="1" applyBorder="1" applyAlignment="1">
      <alignment horizontal="left"/>
    </xf>
    <xf numFmtId="0" fontId="18" fillId="0" borderId="43" xfId="0" applyFont="1" applyBorder="1"/>
    <xf numFmtId="0" fontId="6" fillId="0" borderId="43" xfId="0" applyFont="1" applyBorder="1" applyAlignment="1">
      <alignment horizontal="center"/>
    </xf>
    <xf numFmtId="0" fontId="6" fillId="0" borderId="42" xfId="0" applyFont="1" applyBorder="1"/>
    <xf numFmtId="0" fontId="6" fillId="0" borderId="16" xfId="0" applyFont="1" applyBorder="1" applyAlignment="1">
      <alignment horizontal="left" vertical="center" wrapText="1" indent="1"/>
    </xf>
    <xf numFmtId="0" fontId="6" fillId="0" borderId="18" xfId="0" applyFont="1" applyBorder="1" applyAlignment="1">
      <alignment horizontal="left" vertical="center" wrapText="1" indent="1"/>
    </xf>
    <xf numFmtId="0" fontId="6" fillId="0" borderId="17" xfId="0" applyFont="1" applyBorder="1" applyAlignment="1">
      <alignment vertical="center"/>
    </xf>
    <xf numFmtId="0" fontId="15" fillId="0" borderId="48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49" xfId="0" applyFont="1" applyBorder="1" applyAlignment="1">
      <alignment horizontal="center" vertical="center"/>
    </xf>
    <xf numFmtId="0" fontId="6" fillId="0" borderId="48" xfId="0" applyFont="1" applyBorder="1"/>
    <xf numFmtId="0" fontId="6" fillId="0" borderId="56" xfId="0" applyFont="1" applyBorder="1"/>
    <xf numFmtId="0" fontId="15" fillId="5" borderId="22" xfId="0" applyFont="1" applyFill="1" applyBorder="1" applyAlignment="1">
      <alignment horizontal="left" vertical="top"/>
    </xf>
    <xf numFmtId="0" fontId="6" fillId="5" borderId="22" xfId="0" applyFont="1" applyFill="1" applyBorder="1" applyAlignment="1">
      <alignment horizontal="left" vertical="top"/>
    </xf>
    <xf numFmtId="0" fontId="6" fillId="5" borderId="22" xfId="0" applyFont="1" applyFill="1" applyBorder="1" applyAlignment="1">
      <alignment vertical="top"/>
    </xf>
    <xf numFmtId="0" fontId="15" fillId="5" borderId="59" xfId="0" applyFont="1" applyFill="1" applyBorder="1" applyAlignment="1">
      <alignment vertical="top" wrapText="1"/>
    </xf>
    <xf numFmtId="0" fontId="6" fillId="0" borderId="59" xfId="0" applyFont="1" applyBorder="1"/>
    <xf numFmtId="0" fontId="17" fillId="0" borderId="1" xfId="0" applyFont="1" applyFill="1" applyBorder="1"/>
    <xf numFmtId="0" fontId="15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vertical="top"/>
    </xf>
    <xf numFmtId="0" fontId="17" fillId="0" borderId="59" xfId="0" applyFont="1" applyFill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top"/>
    </xf>
    <xf numFmtId="0" fontId="19" fillId="0" borderId="1" xfId="0" applyFont="1" applyFill="1" applyBorder="1"/>
    <xf numFmtId="0" fontId="17" fillId="0" borderId="1" xfId="0" applyFont="1" applyBorder="1"/>
    <xf numFmtId="0" fontId="15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68" xfId="0" applyFont="1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/>
    </xf>
    <xf numFmtId="0" fontId="6" fillId="0" borderId="5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top"/>
    </xf>
    <xf numFmtId="0" fontId="18" fillId="5" borderId="6" xfId="0" applyFont="1" applyFill="1" applyBorder="1" applyAlignment="1">
      <alignment vertical="top"/>
    </xf>
    <xf numFmtId="0" fontId="6" fillId="5" borderId="1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center" vertical="top"/>
    </xf>
    <xf numFmtId="0" fontId="15" fillId="5" borderId="6" xfId="0" applyFont="1" applyFill="1" applyBorder="1" applyAlignment="1">
      <alignment vertical="top" wrapText="1"/>
    </xf>
    <xf numFmtId="0" fontId="18" fillId="0" borderId="76" xfId="0" applyFont="1" applyBorder="1" applyAlignment="1">
      <alignment horizontal="center" vertical="center"/>
    </xf>
    <xf numFmtId="0" fontId="18" fillId="0" borderId="46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0" fontId="6" fillId="0" borderId="36" xfId="0" applyFont="1" applyBorder="1"/>
    <xf numFmtId="0" fontId="6" fillId="0" borderId="46" xfId="0" applyFont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0" borderId="52" xfId="0" applyFont="1" applyBorder="1"/>
    <xf numFmtId="0" fontId="15" fillId="0" borderId="28" xfId="0" applyFont="1" applyFill="1" applyBorder="1" applyAlignment="1">
      <alignment horizontal="left"/>
    </xf>
    <xf numFmtId="0" fontId="6" fillId="0" borderId="33" xfId="0" applyFont="1" applyBorder="1" applyAlignment="1">
      <alignment horizontal="left" vertical="top"/>
    </xf>
    <xf numFmtId="0" fontId="6" fillId="0" borderId="33" xfId="0" applyFont="1" applyBorder="1" applyAlignment="1">
      <alignment horizontal="center" vertical="top"/>
    </xf>
    <xf numFmtId="0" fontId="6" fillId="0" borderId="33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/>
    <xf numFmtId="0" fontId="15" fillId="0" borderId="1" xfId="0" applyFont="1" applyFill="1" applyBorder="1"/>
    <xf numFmtId="0" fontId="15" fillId="0" borderId="1" xfId="0" applyFont="1" applyBorder="1" applyAlignment="1">
      <alignment horizontal="left" vertical="top"/>
    </xf>
    <xf numFmtId="0" fontId="0" fillId="0" borderId="38" xfId="0" applyFont="1" applyBorder="1" applyAlignment="1">
      <alignment vertical="top"/>
    </xf>
    <xf numFmtId="0" fontId="15" fillId="0" borderId="7" xfId="0" applyFont="1" applyBorder="1" applyAlignment="1">
      <alignment horizontal="left" vertical="top"/>
    </xf>
    <xf numFmtId="0" fontId="6" fillId="0" borderId="6" xfId="0" applyFont="1" applyFill="1" applyBorder="1"/>
    <xf numFmtId="0" fontId="6" fillId="0" borderId="6" xfId="0" applyFont="1" applyBorder="1"/>
    <xf numFmtId="0" fontId="0" fillId="0" borderId="52" xfId="0" applyFont="1" applyBorder="1" applyAlignment="1">
      <alignment vertical="top"/>
    </xf>
    <xf numFmtId="0" fontId="15" fillId="0" borderId="35" xfId="0" applyFont="1" applyFill="1" applyBorder="1" applyAlignment="1">
      <alignment horizontal="left" vertical="top"/>
    </xf>
    <xf numFmtId="0" fontId="6" fillId="0" borderId="46" xfId="0" applyFont="1" applyFill="1" applyBorder="1" applyAlignment="1">
      <alignment vertical="top"/>
    </xf>
    <xf numFmtId="0" fontId="6" fillId="0" borderId="37" xfId="0" applyFont="1" applyFill="1" applyBorder="1" applyAlignment="1">
      <alignment horizontal="center" vertical="top"/>
    </xf>
    <xf numFmtId="0" fontId="6" fillId="0" borderId="36" xfId="0" applyFont="1" applyFill="1" applyBorder="1" applyAlignment="1">
      <alignment horizontal="center" vertical="top"/>
    </xf>
    <xf numFmtId="0" fontId="17" fillId="0" borderId="36" xfId="0" applyFont="1" applyFill="1" applyBorder="1" applyAlignment="1">
      <alignment vertical="top"/>
    </xf>
    <xf numFmtId="0" fontId="17" fillId="0" borderId="73" xfId="0" applyFont="1" applyFill="1" applyBorder="1" applyAlignment="1">
      <alignment vertical="top" wrapText="1"/>
    </xf>
    <xf numFmtId="0" fontId="18" fillId="0" borderId="17" xfId="0" applyFont="1" applyBorder="1" applyAlignment="1">
      <alignment horizontal="center" vertical="top"/>
    </xf>
    <xf numFmtId="0" fontId="18" fillId="0" borderId="43" xfId="0" applyFont="1" applyBorder="1" applyAlignment="1">
      <alignment horizontal="left" vertical="top"/>
    </xf>
    <xf numFmtId="0" fontId="6" fillId="0" borderId="16" xfId="0" applyFont="1" applyFill="1" applyBorder="1"/>
    <xf numFmtId="0" fontId="6" fillId="0" borderId="42" xfId="0" applyFont="1" applyBorder="1" applyAlignment="1">
      <alignment horizontal="center"/>
    </xf>
    <xf numFmtId="0" fontId="6" fillId="0" borderId="42" xfId="0" applyFont="1" applyFill="1" applyBorder="1"/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5" fillId="0" borderId="31" xfId="0" applyFont="1" applyBorder="1" applyAlignment="1">
      <alignment horizontal="left"/>
    </xf>
    <xf numFmtId="0" fontId="6" fillId="0" borderId="33" xfId="0" applyFont="1" applyBorder="1" applyAlignment="1">
      <alignment horizontal="center"/>
    </xf>
    <xf numFmtId="0" fontId="6" fillId="0" borderId="65" xfId="0" applyFont="1" applyBorder="1"/>
    <xf numFmtId="0" fontId="23" fillId="0" borderId="1" xfId="0" applyFont="1" applyBorder="1" applyAlignment="1">
      <alignment horizontal="center" vertical="top"/>
    </xf>
    <xf numFmtId="0" fontId="15" fillId="0" borderId="1" xfId="0" applyFont="1" applyFill="1" applyBorder="1" applyAlignment="1">
      <alignment horizontal="left" vertical="top" wrapText="1"/>
    </xf>
    <xf numFmtId="0" fontId="15" fillId="0" borderId="37" xfId="0" applyFont="1" applyBorder="1" applyAlignment="1">
      <alignment horizontal="left"/>
    </xf>
    <xf numFmtId="0" fontId="17" fillId="0" borderId="36" xfId="0" applyFont="1" applyFill="1" applyBorder="1"/>
    <xf numFmtId="0" fontId="6" fillId="0" borderId="71" xfId="0" applyFont="1" applyBorder="1"/>
    <xf numFmtId="0" fontId="18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vertical="top" wrapText="1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center" vertical="top"/>
    </xf>
    <xf numFmtId="0" fontId="19" fillId="0" borderId="1" xfId="0" applyFont="1" applyFill="1" applyBorder="1" applyAlignment="1">
      <alignment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horizontal="left" vertical="top"/>
    </xf>
    <xf numFmtId="0" fontId="19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/>
    </xf>
    <xf numFmtId="0" fontId="19" fillId="0" borderId="1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19" fillId="5" borderId="1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9" fillId="0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/>
    </xf>
    <xf numFmtId="0" fontId="21" fillId="5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0" borderId="0" xfId="0" applyFont="1" applyAlignment="1">
      <alignment horizontal="left" vertical="center"/>
    </xf>
    <xf numFmtId="0" fontId="1" fillId="3" borderId="1" xfId="0" applyFont="1" applyFill="1" applyBorder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9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9" borderId="1" xfId="0" applyFill="1" applyBorder="1"/>
    <xf numFmtId="0" fontId="1" fillId="9" borderId="22" xfId="0" applyFont="1" applyFill="1" applyBorder="1"/>
    <xf numFmtId="0" fontId="1" fillId="9" borderId="1" xfId="0" applyFont="1" applyFill="1" applyBorder="1"/>
    <xf numFmtId="0" fontId="0" fillId="4" borderId="1" xfId="0" applyFill="1" applyBorder="1"/>
    <xf numFmtId="0" fontId="0" fillId="9" borderId="22" xfId="0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9" borderId="0" xfId="0" applyFill="1"/>
    <xf numFmtId="0" fontId="30" fillId="0" borderId="2" xfId="0" applyFont="1" applyBorder="1"/>
    <xf numFmtId="0" fontId="30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1" fillId="3" borderId="1" xfId="1" applyFont="1" applyFill="1" applyBorder="1"/>
    <xf numFmtId="0" fontId="5" fillId="0" borderId="1" xfId="0" applyFont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9" fillId="3" borderId="1" xfId="0" applyFont="1" applyFill="1" applyBorder="1"/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2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Font="1" applyBorder="1" applyAlignment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15" fillId="0" borderId="13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7" fillId="0" borderId="17" xfId="0" applyFont="1" applyBorder="1" applyAlignment="1">
      <alignment horizontal="center" vertical="top" wrapText="1"/>
    </xf>
    <xf numFmtId="0" fontId="17" fillId="0" borderId="16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center" vertical="top" wrapText="1"/>
    </xf>
    <xf numFmtId="0" fontId="19" fillId="0" borderId="20" xfId="0" applyFont="1" applyBorder="1" applyAlignment="1">
      <alignment horizontal="center" vertical="top" wrapText="1"/>
    </xf>
    <xf numFmtId="0" fontId="20" fillId="4" borderId="1" xfId="0" applyFont="1" applyFill="1" applyBorder="1" applyAlignment="1">
      <alignment horizontal="center" vertical="top" wrapText="1"/>
    </xf>
    <xf numFmtId="0" fontId="19" fillId="4" borderId="1" xfId="0" applyFont="1" applyFill="1" applyBorder="1" applyAlignment="1">
      <alignment vertical="top" wrapText="1"/>
    </xf>
    <xf numFmtId="0" fontId="19" fillId="4" borderId="1" xfId="0" applyFont="1" applyFill="1" applyBorder="1" applyAlignment="1">
      <alignment horizontal="center" vertical="top" wrapText="1"/>
    </xf>
    <xf numFmtId="0" fontId="19" fillId="4" borderId="3" xfId="0" applyFont="1" applyFill="1" applyBorder="1" applyAlignment="1">
      <alignment horizontal="center" vertical="top" wrapText="1"/>
    </xf>
    <xf numFmtId="0" fontId="19" fillId="4" borderId="22" xfId="0" applyFont="1" applyFill="1" applyBorder="1" applyAlignment="1">
      <alignment horizontal="center" vertical="top" wrapText="1"/>
    </xf>
    <xf numFmtId="0" fontId="19" fillId="4" borderId="23" xfId="0" applyFont="1" applyFill="1" applyBorder="1" applyAlignment="1">
      <alignment horizontal="center" vertical="top" wrapText="1"/>
    </xf>
    <xf numFmtId="0" fontId="15" fillId="4" borderId="3" xfId="0" applyFont="1" applyFill="1" applyBorder="1" applyAlignment="1">
      <alignment horizontal="center" vertical="top"/>
    </xf>
    <xf numFmtId="0" fontId="15" fillId="4" borderId="22" xfId="0" applyFont="1" applyFill="1" applyBorder="1" applyAlignment="1">
      <alignment horizontal="center" vertical="top"/>
    </xf>
    <xf numFmtId="0" fontId="15" fillId="4" borderId="23" xfId="0" applyFont="1" applyFill="1" applyBorder="1" applyAlignment="1">
      <alignment horizontal="center" vertical="top"/>
    </xf>
    <xf numFmtId="0" fontId="15" fillId="4" borderId="5" xfId="0" applyFont="1" applyFill="1" applyBorder="1" applyAlignment="1">
      <alignment vertical="top" wrapText="1"/>
    </xf>
    <xf numFmtId="0" fontId="22" fillId="0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/>
    </xf>
    <xf numFmtId="0" fontId="19" fillId="0" borderId="5" xfId="0" applyFont="1" applyBorder="1" applyAlignment="1">
      <alignment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22" xfId="0" applyFont="1" applyBorder="1" applyAlignment="1">
      <alignment horizontal="center" vertical="top" wrapText="1"/>
    </xf>
    <xf numFmtId="165" fontId="19" fillId="0" borderId="1" xfId="0" applyNumberFormat="1" applyFont="1" applyBorder="1" applyAlignment="1">
      <alignment horizontal="center" vertical="top"/>
    </xf>
    <xf numFmtId="0" fontId="19" fillId="0" borderId="23" xfId="0" applyFont="1" applyBorder="1" applyAlignment="1">
      <alignment horizontal="center" vertical="top" wrapText="1"/>
    </xf>
    <xf numFmtId="0" fontId="23" fillId="0" borderId="9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24" xfId="0" applyFont="1" applyBorder="1" applyAlignment="1">
      <alignment horizontal="center" vertical="top"/>
    </xf>
    <xf numFmtId="0" fontId="19" fillId="0" borderId="7" xfId="0" applyFont="1" applyBorder="1" applyAlignment="1">
      <alignment horizontal="center" vertical="top" wrapText="1"/>
    </xf>
    <xf numFmtId="0" fontId="19" fillId="0" borderId="23" xfId="0" applyFont="1" applyBorder="1" applyAlignment="1">
      <alignment horizontal="center" vertical="top"/>
    </xf>
    <xf numFmtId="0" fontId="19" fillId="0" borderId="1" xfId="0" applyFont="1" applyFill="1" applyBorder="1" applyAlignment="1">
      <alignment vertical="top" wrapText="1"/>
    </xf>
    <xf numFmtId="0" fontId="19" fillId="0" borderId="1" xfId="0" applyFont="1" applyFill="1" applyBorder="1" applyAlignment="1">
      <alignment horizontal="center" vertical="top" wrapText="1"/>
    </xf>
    <xf numFmtId="0" fontId="19" fillId="0" borderId="2" xfId="0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top" wrapText="1"/>
    </xf>
    <xf numFmtId="0" fontId="17" fillId="5" borderId="1" xfId="0" applyFont="1" applyFill="1" applyBorder="1" applyAlignment="1">
      <alignment horizontal="center" vertical="top" wrapText="1"/>
    </xf>
    <xf numFmtId="0" fontId="19" fillId="0" borderId="5" xfId="0" applyFont="1" applyFill="1" applyBorder="1" applyAlignment="1">
      <alignment vertical="top" wrapText="1"/>
    </xf>
    <xf numFmtId="0" fontId="17" fillId="0" borderId="1" xfId="0" applyFont="1" applyFill="1" applyBorder="1" applyAlignment="1">
      <alignment horizontal="center" vertical="top" wrapText="1"/>
    </xf>
    <xf numFmtId="0" fontId="19" fillId="3" borderId="1" xfId="0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vertical="top" wrapText="1"/>
    </xf>
    <xf numFmtId="0" fontId="23" fillId="0" borderId="5" xfId="0" applyFont="1" applyFill="1" applyBorder="1" applyAlignment="1">
      <alignment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27" xfId="0" applyFont="1" applyBorder="1" applyAlignment="1">
      <alignment horizontal="center" vertical="top" wrapText="1"/>
    </xf>
    <xf numFmtId="0" fontId="24" fillId="0" borderId="1" xfId="0" applyFont="1" applyFill="1" applyBorder="1" applyAlignment="1">
      <alignment horizontal="center" vertical="top" wrapText="1"/>
    </xf>
    <xf numFmtId="0" fontId="24" fillId="0" borderId="3" xfId="0" applyFont="1" applyFill="1" applyBorder="1" applyAlignment="1">
      <alignment horizontal="center" vertical="top" wrapText="1"/>
    </xf>
    <xf numFmtId="0" fontId="19" fillId="0" borderId="3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9" fillId="3" borderId="1" xfId="0" applyFont="1" applyFill="1" applyBorder="1" applyAlignment="1">
      <alignment horizontal="center" vertical="top"/>
    </xf>
    <xf numFmtId="0" fontId="19" fillId="5" borderId="5" xfId="0" applyFont="1" applyFill="1" applyBorder="1" applyAlignment="1">
      <alignment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5" xfId="0" applyFont="1" applyBorder="1" applyAlignment="1">
      <alignment vertical="top" wrapText="1"/>
    </xf>
    <xf numFmtId="0" fontId="15" fillId="0" borderId="3" xfId="0" applyFont="1" applyFill="1" applyBorder="1" applyAlignment="1">
      <alignment horizontal="center" vertical="top" wrapText="1"/>
    </xf>
    <xf numFmtId="0" fontId="15" fillId="0" borderId="22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vertical="top" wrapText="1"/>
    </xf>
    <xf numFmtId="0" fontId="23" fillId="0" borderId="3" xfId="0" applyFont="1" applyBorder="1" applyAlignment="1">
      <alignment horizontal="center" vertical="top" wrapText="1"/>
    </xf>
    <xf numFmtId="0" fontId="23" fillId="0" borderId="22" xfId="0" applyFont="1" applyBorder="1" applyAlignment="1">
      <alignment horizontal="center" vertical="top" wrapText="1"/>
    </xf>
    <xf numFmtId="0" fontId="23" fillId="0" borderId="23" xfId="0" applyFont="1" applyBorder="1" applyAlignment="1">
      <alignment horizontal="center" vertical="top" wrapText="1"/>
    </xf>
    <xf numFmtId="0" fontId="23" fillId="0" borderId="2" xfId="0" applyFont="1" applyBorder="1" applyAlignment="1">
      <alignment vertical="top" wrapText="1"/>
    </xf>
    <xf numFmtId="0" fontId="23" fillId="0" borderId="10" xfId="0" applyFont="1" applyBorder="1" applyAlignment="1">
      <alignment vertical="top" wrapText="1"/>
    </xf>
    <xf numFmtId="0" fontId="23" fillId="0" borderId="4" xfId="0" applyFont="1" applyBorder="1" applyAlignment="1">
      <alignment vertical="top" wrapText="1"/>
    </xf>
    <xf numFmtId="0" fontId="23" fillId="0" borderId="31" xfId="0" applyFont="1" applyBorder="1" applyAlignment="1">
      <alignment horizontal="center" wrapText="1"/>
    </xf>
    <xf numFmtId="0" fontId="6" fillId="0" borderId="32" xfId="0" applyFont="1" applyBorder="1" applyAlignment="1">
      <alignment horizontal="center" wrapText="1"/>
    </xf>
    <xf numFmtId="0" fontId="6" fillId="0" borderId="22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6" fillId="0" borderId="10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23" fillId="5" borderId="3" xfId="0" applyFont="1" applyFill="1" applyBorder="1" applyAlignment="1">
      <alignment horizontal="center" vertical="top" wrapText="1"/>
    </xf>
    <xf numFmtId="0" fontId="6" fillId="5" borderId="22" xfId="0" applyFont="1" applyFill="1" applyBorder="1" applyAlignment="1">
      <alignment horizontal="center" vertical="top" wrapText="1"/>
    </xf>
    <xf numFmtId="0" fontId="6" fillId="5" borderId="23" xfId="0" applyFont="1" applyFill="1" applyBorder="1" applyAlignment="1">
      <alignment horizontal="center" vertical="top" wrapText="1"/>
    </xf>
    <xf numFmtId="0" fontId="15" fillId="5" borderId="3" xfId="0" applyFont="1" applyFill="1" applyBorder="1" applyAlignment="1">
      <alignment vertical="top" wrapText="1"/>
    </xf>
    <xf numFmtId="0" fontId="15" fillId="5" borderId="22" xfId="0" applyFont="1" applyFill="1" applyBorder="1" applyAlignment="1">
      <alignment vertical="top" wrapText="1"/>
    </xf>
    <xf numFmtId="0" fontId="15" fillId="5" borderId="23" xfId="0" applyFont="1" applyFill="1" applyBorder="1" applyAlignment="1">
      <alignment vertical="top" wrapText="1"/>
    </xf>
    <xf numFmtId="0" fontId="15" fillId="5" borderId="3" xfId="0" applyFont="1" applyFill="1" applyBorder="1" applyAlignment="1">
      <alignment horizontal="center" vertical="top" wrapText="1"/>
    </xf>
    <xf numFmtId="0" fontId="15" fillId="5" borderId="22" xfId="0" applyFont="1" applyFill="1" applyBorder="1" applyAlignment="1">
      <alignment horizontal="center" vertical="top" wrapText="1"/>
    </xf>
    <xf numFmtId="0" fontId="15" fillId="5" borderId="23" xfId="0" applyFont="1" applyFill="1" applyBorder="1" applyAlignment="1">
      <alignment horizontal="center" vertical="top" wrapText="1"/>
    </xf>
    <xf numFmtId="0" fontId="15" fillId="5" borderId="2" xfId="0" applyFont="1" applyFill="1" applyBorder="1" applyAlignment="1">
      <alignment vertical="top" wrapText="1"/>
    </xf>
    <xf numFmtId="0" fontId="15" fillId="5" borderId="10" xfId="0" applyFont="1" applyFill="1" applyBorder="1" applyAlignment="1">
      <alignment vertical="top" wrapText="1"/>
    </xf>
    <xf numFmtId="0" fontId="15" fillId="5" borderId="4" xfId="0" applyFont="1" applyFill="1" applyBorder="1" applyAlignment="1">
      <alignment vertical="top" wrapText="1"/>
    </xf>
    <xf numFmtId="0" fontId="18" fillId="0" borderId="2" xfId="0" applyFont="1" applyFill="1" applyBorder="1" applyAlignment="1">
      <alignment vertical="top" wrapText="1"/>
    </xf>
    <xf numFmtId="0" fontId="18" fillId="0" borderId="8" xfId="0" applyFont="1" applyFill="1" applyBorder="1" applyAlignment="1">
      <alignment vertical="top" wrapText="1"/>
    </xf>
    <xf numFmtId="0" fontId="18" fillId="0" borderId="9" xfId="0" applyFont="1" applyFill="1" applyBorder="1" applyAlignment="1">
      <alignment vertical="top" wrapText="1"/>
    </xf>
    <xf numFmtId="0" fontId="18" fillId="0" borderId="2" xfId="0" applyFont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3" fillId="0" borderId="28" xfId="0" applyFont="1" applyBorder="1" applyAlignment="1">
      <alignment horizontal="center" wrapText="1"/>
    </xf>
    <xf numFmtId="0" fontId="20" fillId="0" borderId="29" xfId="0" applyFont="1" applyBorder="1" applyAlignment="1">
      <alignment horizontal="center" vertical="top" wrapText="1"/>
    </xf>
    <xf numFmtId="0" fontId="20" fillId="0" borderId="28" xfId="0" applyFont="1" applyBorder="1" applyAlignment="1">
      <alignment horizontal="center" vertical="top" wrapText="1"/>
    </xf>
    <xf numFmtId="0" fontId="17" fillId="0" borderId="13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52" xfId="0" applyFont="1" applyBorder="1" applyAlignment="1">
      <alignment horizontal="center" vertical="top" wrapText="1"/>
    </xf>
    <xf numFmtId="0" fontId="17" fillId="0" borderId="46" xfId="0" applyFont="1" applyBorder="1" applyAlignment="1">
      <alignment horizontal="center" vertical="top" wrapText="1"/>
    </xf>
    <xf numFmtId="0" fontId="17" fillId="6" borderId="17" xfId="0" applyFont="1" applyFill="1" applyBorder="1" applyAlignment="1">
      <alignment horizontal="center" vertical="top" wrapText="1"/>
    </xf>
    <xf numFmtId="0" fontId="17" fillId="6" borderId="16" xfId="0" applyFont="1" applyFill="1" applyBorder="1" applyAlignment="1">
      <alignment horizontal="center" vertical="top" wrapText="1"/>
    </xf>
    <xf numFmtId="0" fontId="17" fillId="6" borderId="18" xfId="0" applyFont="1" applyFill="1" applyBorder="1" applyAlignment="1">
      <alignment horizontal="center" vertical="top" wrapText="1"/>
    </xf>
    <xf numFmtId="0" fontId="19" fillId="0" borderId="56" xfId="0" applyFont="1" applyBorder="1" applyAlignment="1">
      <alignment horizontal="center" vertical="top" wrapText="1"/>
    </xf>
    <xf numFmtId="0" fontId="19" fillId="0" borderId="59" xfId="0" applyFont="1" applyBorder="1" applyAlignment="1">
      <alignment horizontal="center" vertical="top" wrapText="1"/>
    </xf>
    <xf numFmtId="0" fontId="17" fillId="0" borderId="57" xfId="0" applyFont="1" applyBorder="1" applyAlignment="1">
      <alignment horizontal="center" vertical="top"/>
    </xf>
    <xf numFmtId="0" fontId="17" fillId="0" borderId="55" xfId="0" applyFont="1" applyBorder="1" applyAlignment="1">
      <alignment horizontal="center" vertical="top"/>
    </xf>
    <xf numFmtId="0" fontId="17" fillId="0" borderId="61" xfId="0" applyFont="1" applyBorder="1" applyAlignment="1">
      <alignment horizontal="center" vertical="top"/>
    </xf>
    <xf numFmtId="0" fontId="17" fillId="0" borderId="57" xfId="0" applyFont="1" applyBorder="1" applyAlignment="1">
      <alignment horizontal="left" vertical="top" wrapText="1"/>
    </xf>
    <xf numFmtId="0" fontId="17" fillId="0" borderId="55" xfId="0" applyFont="1" applyBorder="1" applyAlignment="1">
      <alignment horizontal="left" vertical="top" wrapText="1"/>
    </xf>
    <xf numFmtId="0" fontId="17" fillId="0" borderId="61" xfId="0" applyFont="1" applyBorder="1" applyAlignment="1">
      <alignment horizontal="left" vertical="top" wrapText="1"/>
    </xf>
    <xf numFmtId="0" fontId="19" fillId="0" borderId="58" xfId="0" applyFont="1" applyBorder="1" applyAlignment="1">
      <alignment vertical="top" wrapText="1"/>
    </xf>
    <xf numFmtId="0" fontId="19" fillId="0" borderId="60" xfId="0" applyFont="1" applyBorder="1" applyAlignment="1">
      <alignment vertical="top" wrapText="1"/>
    </xf>
    <xf numFmtId="0" fontId="19" fillId="0" borderId="58" xfId="0" applyFont="1" applyBorder="1" applyAlignment="1">
      <alignment horizontal="center" vertical="top" wrapText="1"/>
    </xf>
    <xf numFmtId="0" fontId="19" fillId="0" borderId="60" xfId="0" applyFont="1" applyBorder="1" applyAlignment="1">
      <alignment horizontal="center" vertical="top" wrapText="1"/>
    </xf>
    <xf numFmtId="0" fontId="19" fillId="0" borderId="57" xfId="0" applyFont="1" applyBorder="1" applyAlignment="1">
      <alignment horizontal="center" vertical="top" wrapText="1"/>
    </xf>
    <xf numFmtId="0" fontId="19" fillId="0" borderId="55" xfId="0" applyFont="1" applyBorder="1" applyAlignment="1">
      <alignment horizontal="center" vertical="top" wrapText="1"/>
    </xf>
    <xf numFmtId="0" fontId="19" fillId="0" borderId="61" xfId="0" applyFont="1" applyBorder="1" applyAlignment="1">
      <alignment horizontal="center" vertical="top" wrapText="1"/>
    </xf>
    <xf numFmtId="0" fontId="19" fillId="0" borderId="3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top" wrapText="1"/>
    </xf>
    <xf numFmtId="0" fontId="19" fillId="0" borderId="48" xfId="0" applyFont="1" applyBorder="1" applyAlignment="1">
      <alignment vertical="top" wrapText="1"/>
    </xf>
    <xf numFmtId="0" fontId="17" fillId="0" borderId="63" xfId="0" applyFont="1" applyBorder="1" applyAlignment="1">
      <alignment horizontal="center" vertical="top" wrapText="1"/>
    </xf>
    <xf numFmtId="0" fontId="17" fillId="0" borderId="55" xfId="0" applyFont="1" applyBorder="1" applyAlignment="1">
      <alignment horizontal="center" vertical="top" wrapText="1"/>
    </xf>
    <xf numFmtId="0" fontId="17" fillId="0" borderId="61" xfId="0" applyFont="1" applyBorder="1" applyAlignment="1">
      <alignment horizontal="center" vertical="top" wrapText="1"/>
    </xf>
    <xf numFmtId="0" fontId="17" fillId="0" borderId="60" xfId="0" applyFont="1" applyBorder="1" applyAlignment="1">
      <alignment horizontal="center" vertical="top" wrapText="1"/>
    </xf>
    <xf numFmtId="0" fontId="19" fillId="0" borderId="63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center"/>
    </xf>
    <xf numFmtId="0" fontId="17" fillId="0" borderId="63" xfId="0" applyFont="1" applyFill="1" applyBorder="1" applyAlignment="1">
      <alignment horizontal="center" vertical="top" wrapText="1"/>
    </xf>
    <xf numFmtId="0" fontId="17" fillId="0" borderId="55" xfId="0" applyFont="1" applyFill="1" applyBorder="1" applyAlignment="1">
      <alignment horizontal="center" vertical="top" wrapText="1"/>
    </xf>
    <xf numFmtId="0" fontId="17" fillId="0" borderId="6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 wrapText="1"/>
    </xf>
    <xf numFmtId="0" fontId="19" fillId="0" borderId="50" xfId="0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 wrapText="1"/>
    </xf>
    <xf numFmtId="0" fontId="19" fillId="0" borderId="65" xfId="0" applyFont="1" applyBorder="1" applyAlignment="1">
      <alignment horizontal="center" vertical="top" wrapText="1"/>
    </xf>
    <xf numFmtId="0" fontId="19" fillId="0" borderId="63" xfId="0" applyFont="1" applyBorder="1" applyAlignment="1">
      <alignment vertical="top" wrapText="1"/>
    </xf>
    <xf numFmtId="0" fontId="19" fillId="0" borderId="55" xfId="0" applyFont="1" applyBorder="1" applyAlignment="1">
      <alignment vertical="top" wrapText="1"/>
    </xf>
    <xf numFmtId="0" fontId="19" fillId="0" borderId="61" xfId="0" applyFont="1" applyBorder="1" applyAlignment="1">
      <alignment vertical="top" wrapText="1"/>
    </xf>
    <xf numFmtId="0" fontId="19" fillId="4" borderId="59" xfId="0" applyFont="1" applyFill="1" applyBorder="1" applyAlignment="1">
      <alignment horizontal="center" vertical="top" wrapText="1"/>
    </xf>
    <xf numFmtId="0" fontId="17" fillId="4" borderId="63" xfId="0" applyFont="1" applyFill="1" applyBorder="1" applyAlignment="1">
      <alignment horizontal="center" vertical="top" wrapText="1"/>
    </xf>
    <xf numFmtId="0" fontId="17" fillId="4" borderId="55" xfId="0" applyFont="1" applyFill="1" applyBorder="1" applyAlignment="1">
      <alignment horizontal="center" vertical="top" wrapText="1"/>
    </xf>
    <xf numFmtId="0" fontId="17" fillId="4" borderId="61" xfId="0" applyFont="1" applyFill="1" applyBorder="1" applyAlignment="1">
      <alignment horizontal="center" vertical="top" wrapText="1"/>
    </xf>
    <xf numFmtId="0" fontId="17" fillId="4" borderId="60" xfId="0" applyFont="1" applyFill="1" applyBorder="1" applyAlignment="1">
      <alignment horizontal="center" vertical="top" wrapText="1"/>
    </xf>
    <xf numFmtId="0" fontId="19" fillId="4" borderId="60" xfId="0" applyFont="1" applyFill="1" applyBorder="1" applyAlignment="1">
      <alignment vertical="top" wrapText="1"/>
    </xf>
    <xf numFmtId="0" fontId="19" fillId="4" borderId="60" xfId="0" applyFont="1" applyFill="1" applyBorder="1" applyAlignment="1">
      <alignment horizontal="center" vertical="top" wrapText="1"/>
    </xf>
    <xf numFmtId="0" fontId="19" fillId="4" borderId="63" xfId="0" applyFont="1" applyFill="1" applyBorder="1" applyAlignment="1">
      <alignment horizontal="center" vertical="top" wrapText="1"/>
    </xf>
    <xf numFmtId="0" fontId="19" fillId="4" borderId="55" xfId="0" applyFont="1" applyFill="1" applyBorder="1" applyAlignment="1">
      <alignment horizontal="center" vertical="top" wrapText="1"/>
    </xf>
    <xf numFmtId="0" fontId="19" fillId="4" borderId="61" xfId="0" applyFont="1" applyFill="1" applyBorder="1" applyAlignment="1">
      <alignment horizontal="center" vertical="top" wrapText="1"/>
    </xf>
    <xf numFmtId="0" fontId="19" fillId="4" borderId="23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center" vertical="top"/>
    </xf>
    <xf numFmtId="0" fontId="15" fillId="4" borderId="3" xfId="0" applyFont="1" applyFill="1" applyBorder="1" applyAlignment="1">
      <alignment horizontal="center" vertical="top" wrapText="1"/>
    </xf>
    <xf numFmtId="0" fontId="15" fillId="4" borderId="22" xfId="0" applyFont="1" applyFill="1" applyBorder="1" applyAlignment="1">
      <alignment horizontal="center" vertical="top" wrapText="1"/>
    </xf>
    <xf numFmtId="0" fontId="15" fillId="4" borderId="23" xfId="0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vertical="top" wrapText="1"/>
    </xf>
    <xf numFmtId="0" fontId="17" fillId="0" borderId="60" xfId="0" applyFont="1" applyBorder="1" applyAlignment="1">
      <alignment vertical="top" wrapText="1"/>
    </xf>
    <xf numFmtId="0" fontId="19" fillId="0" borderId="8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/>
    <xf numFmtId="0" fontId="19" fillId="0" borderId="6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center" vertical="top" wrapText="1"/>
    </xf>
    <xf numFmtId="0" fontId="17" fillId="4" borderId="1" xfId="0" applyFont="1" applyFill="1" applyBorder="1" applyAlignment="1">
      <alignment vertical="top" wrapText="1"/>
    </xf>
    <xf numFmtId="0" fontId="19" fillId="0" borderId="0" xfId="0" applyFont="1" applyBorder="1" applyAlignment="1">
      <alignment horizontal="center" vertical="top" wrapText="1"/>
    </xf>
    <xf numFmtId="0" fontId="19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35" xfId="0" applyFont="1" applyBorder="1" applyAlignment="1">
      <alignment vertical="top" wrapText="1"/>
    </xf>
    <xf numFmtId="0" fontId="19" fillId="0" borderId="46" xfId="0" applyFont="1" applyBorder="1" applyAlignment="1">
      <alignment horizontal="center" vertical="top" wrapText="1"/>
    </xf>
    <xf numFmtId="0" fontId="19" fillId="0" borderId="66" xfId="0" applyFont="1" applyBorder="1" applyAlignment="1">
      <alignment horizontal="center" vertical="top" wrapText="1"/>
    </xf>
    <xf numFmtId="0" fontId="27" fillId="0" borderId="30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7" fillId="0" borderId="67" xfId="0" applyFont="1" applyBorder="1" applyAlignment="1">
      <alignment horizontal="center"/>
    </xf>
    <xf numFmtId="0" fontId="27" fillId="0" borderId="13" xfId="0" applyFont="1" applyBorder="1" applyAlignment="1">
      <alignment horizontal="center" vertical="top" wrapText="1"/>
    </xf>
    <xf numFmtId="0" fontId="27" fillId="0" borderId="0" xfId="0" applyFont="1" applyBorder="1" applyAlignment="1">
      <alignment horizontal="center" vertical="top" wrapText="1"/>
    </xf>
    <xf numFmtId="0" fontId="27" fillId="0" borderId="14" xfId="0" applyFont="1" applyBorder="1" applyAlignment="1">
      <alignment horizontal="center" vertical="top" wrapText="1"/>
    </xf>
    <xf numFmtId="0" fontId="28" fillId="0" borderId="13" xfId="0" applyFont="1" applyBorder="1" applyAlignment="1">
      <alignment horizontal="center" vertical="top" wrapText="1"/>
    </xf>
    <xf numFmtId="0" fontId="28" fillId="0" borderId="0" xfId="0" applyFont="1" applyBorder="1" applyAlignment="1">
      <alignment horizontal="center" vertical="top" wrapText="1"/>
    </xf>
    <xf numFmtId="0" fontId="28" fillId="0" borderId="14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6" fillId="0" borderId="51" xfId="0" applyFont="1" applyBorder="1" applyAlignment="1">
      <alignment horizontal="left" vertical="center"/>
    </xf>
    <xf numFmtId="0" fontId="6" fillId="0" borderId="68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9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9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0" fillId="0" borderId="2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69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62" xfId="0" applyFont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64" xfId="0" applyFont="1" applyBorder="1" applyAlignment="1">
      <alignment horizontal="left" vertical="center"/>
    </xf>
    <xf numFmtId="0" fontId="17" fillId="0" borderId="37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17" fillId="0" borderId="53" xfId="0" applyFont="1" applyBorder="1" applyAlignment="1">
      <alignment vertical="center"/>
    </xf>
    <xf numFmtId="0" fontId="17" fillId="0" borderId="31" xfId="0" applyFont="1" applyFill="1" applyBorder="1" applyAlignment="1">
      <alignment horizontal="left" vertical="center" wrapText="1" indent="1"/>
    </xf>
    <xf numFmtId="0" fontId="17" fillId="0" borderId="28" xfId="0" applyFont="1" applyFill="1" applyBorder="1" applyAlignment="1">
      <alignment horizontal="left" vertical="center" wrapText="1" indent="1"/>
    </xf>
    <xf numFmtId="0" fontId="17" fillId="0" borderId="51" xfId="0" applyFont="1" applyFill="1" applyBorder="1" applyAlignment="1">
      <alignment horizontal="left" vertical="center" wrapText="1" indent="1"/>
    </xf>
    <xf numFmtId="0" fontId="17" fillId="0" borderId="1" xfId="0" applyFont="1" applyBorder="1" applyAlignment="1">
      <alignment horizontal="left" vertical="center" wrapText="1" indent="1"/>
    </xf>
    <xf numFmtId="0" fontId="17" fillId="0" borderId="68" xfId="0" applyFont="1" applyBorder="1" applyAlignment="1">
      <alignment horizontal="left" vertical="center" wrapText="1" indent="1"/>
    </xf>
    <xf numFmtId="0" fontId="15" fillId="5" borderId="70" xfId="0" applyFont="1" applyFill="1" applyBorder="1" applyAlignment="1">
      <alignment horizontal="left" vertical="top" wrapText="1" indent="1"/>
    </xf>
    <xf numFmtId="0" fontId="15" fillId="5" borderId="71" xfId="0" applyFont="1" applyFill="1" applyBorder="1" applyAlignment="1">
      <alignment horizontal="left" vertical="top" wrapText="1" indent="1"/>
    </xf>
    <xf numFmtId="0" fontId="15" fillId="5" borderId="72" xfId="0" applyFont="1" applyFill="1" applyBorder="1" applyAlignment="1">
      <alignment horizontal="left" vertical="top" wrapText="1" indent="1"/>
    </xf>
    <xf numFmtId="0" fontId="15" fillId="5" borderId="1" xfId="0" applyFont="1" applyFill="1" applyBorder="1" applyAlignment="1">
      <alignment horizontal="left" vertical="top"/>
    </xf>
    <xf numFmtId="0" fontId="15" fillId="5" borderId="68" xfId="0" applyFont="1" applyFill="1" applyBorder="1" applyAlignment="1">
      <alignment horizontal="left" vertical="top"/>
    </xf>
    <xf numFmtId="0" fontId="17" fillId="0" borderId="74" xfId="0" applyFont="1" applyBorder="1" applyAlignment="1">
      <alignment horizontal="left" vertical="center"/>
    </xf>
    <xf numFmtId="0" fontId="17" fillId="0" borderId="75" xfId="0" applyFont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top"/>
    </xf>
    <xf numFmtId="0" fontId="17" fillId="5" borderId="68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center"/>
    </xf>
    <xf numFmtId="0" fontId="17" fillId="0" borderId="68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vertical="top"/>
    </xf>
    <xf numFmtId="0" fontId="17" fillId="0" borderId="68" xfId="0" applyFont="1" applyBorder="1" applyAlignment="1">
      <alignment vertical="top"/>
    </xf>
    <xf numFmtId="0" fontId="17" fillId="0" borderId="5" xfId="0" applyFont="1" applyFill="1" applyBorder="1" applyAlignment="1">
      <alignment horizontal="left" vertical="top" wrapText="1"/>
    </xf>
    <xf numFmtId="0" fontId="19" fillId="0" borderId="6" xfId="0" applyFont="1" applyFill="1" applyBorder="1" applyAlignment="1">
      <alignment vertical="top" wrapText="1"/>
    </xf>
    <xf numFmtId="0" fontId="19" fillId="0" borderId="69" xfId="0" applyFont="1" applyFill="1" applyBorder="1" applyAlignment="1">
      <alignment vertical="top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wrapText="1"/>
    </xf>
    <xf numFmtId="0" fontId="17" fillId="0" borderId="68" xfId="0" applyFont="1" applyBorder="1" applyAlignment="1">
      <alignment horizontal="left" wrapText="1"/>
    </xf>
    <xf numFmtId="0" fontId="17" fillId="0" borderId="68" xfId="0" applyFont="1" applyBorder="1" applyAlignment="1">
      <alignment vertical="top" wrapText="1"/>
    </xf>
    <xf numFmtId="0" fontId="17" fillId="0" borderId="5" xfId="0" applyFont="1" applyFill="1" applyBorder="1" applyAlignment="1">
      <alignment horizontal="left" vertical="top"/>
    </xf>
    <xf numFmtId="0" fontId="19" fillId="0" borderId="6" xfId="0" applyFont="1" applyFill="1" applyBorder="1" applyAlignment="1">
      <alignment vertical="top"/>
    </xf>
    <xf numFmtId="0" fontId="19" fillId="0" borderId="69" xfId="0" applyFont="1" applyFill="1" applyBorder="1" applyAlignment="1">
      <alignment vertical="top"/>
    </xf>
    <xf numFmtId="0" fontId="6" fillId="0" borderId="1" xfId="0" applyFont="1" applyBorder="1" applyAlignment="1">
      <alignment horizontal="left" vertical="center"/>
    </xf>
    <xf numFmtId="0" fontId="6" fillId="0" borderId="68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top" wrapText="1"/>
    </xf>
    <xf numFmtId="0" fontId="17" fillId="0" borderId="68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69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center" vertical="top"/>
    </xf>
    <xf numFmtId="0" fontId="0" fillId="0" borderId="3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6" fillId="0" borderId="28" xfId="0" applyFont="1" applyBorder="1"/>
    <xf numFmtId="0" fontId="6" fillId="0" borderId="51" xfId="0" applyFont="1" applyBorder="1"/>
    <xf numFmtId="0" fontId="17" fillId="0" borderId="1" xfId="0" applyFont="1" applyBorder="1" applyAlignment="1">
      <alignment horizontal="left"/>
    </xf>
    <xf numFmtId="0" fontId="17" fillId="0" borderId="68" xfId="0" applyFont="1" applyBorder="1" applyAlignment="1">
      <alignment horizontal="left"/>
    </xf>
    <xf numFmtId="0" fontId="19" fillId="0" borderId="6" xfId="0" applyFont="1" applyFill="1" applyBorder="1" applyAlignment="1">
      <alignment horizontal="left" vertical="top"/>
    </xf>
    <xf numFmtId="0" fontId="19" fillId="0" borderId="69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68" xfId="0" applyFont="1" applyBorder="1" applyAlignment="1">
      <alignment horizontal="left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/>
    </xf>
    <xf numFmtId="0" fontId="6" fillId="0" borderId="69" xfId="0" applyFont="1" applyBorder="1" applyAlignment="1">
      <alignment horizontal="left"/>
    </xf>
    <xf numFmtId="0" fontId="17" fillId="0" borderId="70" xfId="0" applyFont="1" applyFill="1" applyBorder="1" applyAlignment="1">
      <alignment horizontal="left" vertical="top"/>
    </xf>
    <xf numFmtId="0" fontId="17" fillId="0" borderId="71" xfId="0" applyFont="1" applyFill="1" applyBorder="1" applyAlignment="1">
      <alignment horizontal="left" vertical="top"/>
    </xf>
    <xf numFmtId="0" fontId="17" fillId="0" borderId="72" xfId="0" applyFont="1" applyFill="1" applyBorder="1" applyAlignment="1">
      <alignment horizontal="left" vertical="top"/>
    </xf>
    <xf numFmtId="0" fontId="0" fillId="0" borderId="38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76" xfId="0" applyFont="1" applyBorder="1" applyAlignment="1">
      <alignment horizontal="center" vertical="top"/>
    </xf>
    <xf numFmtId="0" fontId="6" fillId="0" borderId="31" xfId="0" applyFont="1" applyBorder="1" applyAlignment="1">
      <alignment horizontal="left" vertical="center"/>
    </xf>
    <xf numFmtId="0" fontId="6" fillId="0" borderId="28" xfId="0" applyFont="1" applyBorder="1" applyAlignment="1">
      <alignment horizontal="left"/>
    </xf>
    <xf numFmtId="0" fontId="6" fillId="0" borderId="51" xfId="0" applyFont="1" applyBorder="1" applyAlignment="1">
      <alignment horizontal="left"/>
    </xf>
    <xf numFmtId="0" fontId="19" fillId="0" borderId="1" xfId="0" applyFont="1" applyBorder="1" applyAlignment="1">
      <alignment horizontal="left" vertical="center"/>
    </xf>
    <xf numFmtId="0" fontId="19" fillId="0" borderId="68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68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68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center" vertical="top"/>
    </xf>
    <xf numFmtId="0" fontId="15" fillId="5" borderId="1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1" fillId="8" borderId="5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9" fillId="0" borderId="6" xfId="0" applyFont="1" applyBorder="1" applyAlignment="1">
      <alignment horizontal="left"/>
    </xf>
    <xf numFmtId="0" fontId="29" fillId="0" borderId="7" xfId="0" applyFont="1" applyBorder="1" applyAlignment="1">
      <alignment horizontal="left"/>
    </xf>
    <xf numFmtId="0" fontId="0" fillId="0" borderId="2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14</xdr:row>
      <xdr:rowOff>123825</xdr:rowOff>
    </xdr:from>
    <xdr:to>
      <xdr:col>7</xdr:col>
      <xdr:colOff>676275</xdr:colOff>
      <xdr:row>16</xdr:row>
      <xdr:rowOff>123825</xdr:rowOff>
    </xdr:to>
    <xdr:sp macro="" textlink="">
      <xdr:nvSpPr>
        <xdr:cNvPr id="2" name="AutoShape 2"/>
        <xdr:cNvSpPr>
          <a:spLocks/>
        </xdr:cNvSpPr>
      </xdr:nvSpPr>
      <xdr:spPr bwMode="auto">
        <a:xfrm>
          <a:off x="9210675" y="3324225"/>
          <a:ext cx="85725" cy="647700"/>
        </a:xfrm>
        <a:prstGeom prst="rightBrace">
          <a:avLst>
            <a:gd name="adj1" fmla="val 47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.londe/Desktop/Baddi%20costing/Saponification%20plant%20co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FA%20baddi_cost%20breakup_15.03.16_SAP5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Material%20PID%20RA-PB-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quipment list"/>
      <sheetName val="Material"/>
      <sheetName val="Services"/>
      <sheetName val="Tankfarm"/>
      <sheetName val="Boiler"/>
    </sheetNames>
    <sheetDataSet>
      <sheetData sheetId="0">
        <row r="30">
          <cell r="E30">
            <v>65757641.450000003</v>
          </cell>
          <cell r="F30">
            <v>10671440.33825</v>
          </cell>
          <cell r="G30">
            <v>76429081.788249999</v>
          </cell>
        </row>
      </sheetData>
      <sheetData sheetId="1"/>
      <sheetData sheetId="2"/>
      <sheetData sheetId="3"/>
      <sheetData sheetId="4">
        <row r="21">
          <cell r="H21">
            <v>10317446.85</v>
          </cell>
          <cell r="I21">
            <v>1644888.9862499998</v>
          </cell>
        </row>
      </sheetData>
      <sheetData sheetId="5">
        <row r="31">
          <cell r="D31">
            <v>7600000</v>
          </cell>
          <cell r="E31">
            <v>1175500</v>
          </cell>
          <cell r="F31">
            <v>8775500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fa baddi"/>
      <sheetName val="Detail services"/>
      <sheetName val="Service summary"/>
      <sheetName val="Deatils Material"/>
    </sheetNames>
    <sheetDataSet>
      <sheetData sheetId="0"/>
      <sheetData sheetId="1"/>
      <sheetData sheetId="2"/>
      <sheetData sheetId="3">
        <row r="4">
          <cell r="C4">
            <v>434400</v>
          </cell>
        </row>
        <row r="5">
          <cell r="C5">
            <v>6097800</v>
          </cell>
        </row>
        <row r="6">
          <cell r="C6">
            <v>19676579.850000001</v>
          </cell>
        </row>
        <row r="7">
          <cell r="C7">
            <v>1663000</v>
          </cell>
        </row>
        <row r="8">
          <cell r="C8">
            <v>3569387.5</v>
          </cell>
        </row>
        <row r="9">
          <cell r="C9">
            <v>415000</v>
          </cell>
        </row>
        <row r="10">
          <cell r="C10">
            <v>1906689.54</v>
          </cell>
        </row>
        <row r="11">
          <cell r="C11">
            <v>2606357.15</v>
          </cell>
        </row>
        <row r="12">
          <cell r="C12">
            <v>811500</v>
          </cell>
        </row>
        <row r="13">
          <cell r="C13">
            <v>1252500</v>
          </cell>
        </row>
        <row r="14">
          <cell r="C14">
            <v>70000</v>
          </cell>
        </row>
        <row r="15">
          <cell r="C15">
            <v>280000</v>
          </cell>
        </row>
        <row r="16">
          <cell r="C16">
            <v>299200</v>
          </cell>
        </row>
        <row r="17">
          <cell r="C17">
            <v>885000</v>
          </cell>
        </row>
        <row r="18">
          <cell r="C18">
            <v>106750</v>
          </cell>
        </row>
        <row r="19">
          <cell r="C19">
            <v>922953</v>
          </cell>
        </row>
        <row r="20">
          <cell r="C20">
            <v>219105</v>
          </cell>
        </row>
        <row r="21">
          <cell r="C21">
            <v>119390</v>
          </cell>
        </row>
        <row r="22">
          <cell r="C22">
            <v>557122</v>
          </cell>
        </row>
        <row r="23">
          <cell r="C23">
            <v>1454282.73</v>
          </cell>
        </row>
        <row r="24">
          <cell r="C24">
            <v>35294789.670000002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itting tower"/>
      <sheetName val="Lurgi Distillation"/>
      <sheetName val="Glycerene Treatment"/>
      <sheetName val="Splitting "/>
      <sheetName val="Glycerene Treat cost summary"/>
      <sheetName val="Lurgi Cost summary"/>
      <sheetName val="Splitting tower cost summary"/>
      <sheetName val="Material Cost 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C5">
            <v>7588001</v>
          </cell>
        </row>
        <row r="14">
          <cell r="C14">
            <v>1500594</v>
          </cell>
        </row>
        <row r="15">
          <cell r="C15">
            <v>9996579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abSelected="1" workbookViewId="0">
      <selection activeCell="B12" sqref="B12"/>
    </sheetView>
  </sheetViews>
  <sheetFormatPr defaultRowHeight="15" x14ac:dyDescent="0.25"/>
  <cols>
    <col min="4" max="4" width="43.7109375" bestFit="1" customWidth="1"/>
    <col min="5" max="5" width="11.5703125" style="9" bestFit="1" customWidth="1"/>
    <col min="6" max="6" width="11.42578125" style="9" customWidth="1"/>
    <col min="7" max="7" width="11.28515625" style="9" bestFit="1" customWidth="1"/>
  </cols>
  <sheetData>
    <row r="2" spans="3:7" s="39" customFormat="1" ht="15.75" x14ac:dyDescent="0.25">
      <c r="C2" s="596" t="s">
        <v>1389</v>
      </c>
      <c r="D2" s="596"/>
      <c r="E2" s="596"/>
      <c r="F2" s="596"/>
      <c r="G2" s="596"/>
    </row>
    <row r="3" spans="3:7" s="39" customFormat="1" ht="12.75" x14ac:dyDescent="0.2">
      <c r="C3" s="597" t="s">
        <v>1</v>
      </c>
      <c r="D3" s="597" t="s">
        <v>2</v>
      </c>
      <c r="E3" s="598" t="s">
        <v>53</v>
      </c>
      <c r="F3" s="598"/>
      <c r="G3" s="598"/>
    </row>
    <row r="4" spans="3:7" s="39" customFormat="1" ht="12.75" x14ac:dyDescent="0.2">
      <c r="C4" s="597"/>
      <c r="D4" s="597"/>
      <c r="E4" s="593" t="s">
        <v>1390</v>
      </c>
      <c r="F4" s="593" t="s">
        <v>1391</v>
      </c>
      <c r="G4" s="593" t="s">
        <v>1392</v>
      </c>
    </row>
    <row r="5" spans="3:7" s="39" customFormat="1" ht="12.75" x14ac:dyDescent="0.2">
      <c r="C5" s="24">
        <v>1</v>
      </c>
      <c r="D5" s="34" t="s">
        <v>1393</v>
      </c>
      <c r="E5" s="24">
        <f>Summary!$D$32</f>
        <v>104804595.795</v>
      </c>
      <c r="F5" s="595">
        <f>Summary!$E$32</f>
        <v>20564018.043749999</v>
      </c>
      <c r="G5" s="595">
        <f>Summary!$F$32</f>
        <v>125368613.83875</v>
      </c>
    </row>
    <row r="6" spans="3:7" s="39" customFormat="1" ht="12.75" x14ac:dyDescent="0.2">
      <c r="C6" s="24"/>
      <c r="D6" s="23" t="s">
        <v>1402</v>
      </c>
      <c r="E6" s="24"/>
      <c r="F6" s="24"/>
      <c r="G6" s="24"/>
    </row>
    <row r="7" spans="3:7" s="39" customFormat="1" ht="12.75" x14ac:dyDescent="0.2">
      <c r="C7" s="24"/>
      <c r="D7" s="23" t="s">
        <v>1403</v>
      </c>
      <c r="E7" s="24"/>
      <c r="F7" s="24"/>
      <c r="G7" s="24"/>
    </row>
    <row r="8" spans="3:7" s="39" customFormat="1" ht="12.75" x14ac:dyDescent="0.2">
      <c r="C8" s="24"/>
      <c r="D8" s="23" t="s">
        <v>1404</v>
      </c>
      <c r="E8" s="24"/>
      <c r="F8" s="24"/>
      <c r="G8" s="24"/>
    </row>
    <row r="9" spans="3:7" s="39" customFormat="1" ht="12.75" x14ac:dyDescent="0.2">
      <c r="C9" s="24">
        <v>2</v>
      </c>
      <c r="D9" s="34" t="s">
        <v>1120</v>
      </c>
      <c r="E9" s="24"/>
      <c r="F9" s="24"/>
      <c r="G9" s="24"/>
    </row>
    <row r="10" spans="3:7" s="39" customFormat="1" ht="12.75" x14ac:dyDescent="0.2">
      <c r="C10" s="24"/>
      <c r="D10" s="23" t="s">
        <v>1394</v>
      </c>
      <c r="E10" s="24">
        <f>Summary!$I$4</f>
        <v>9200000</v>
      </c>
      <c r="F10" s="24">
        <f>Summary!$J$4</f>
        <v>1407500</v>
      </c>
      <c r="G10" s="24">
        <f>E10+F10</f>
        <v>10607500</v>
      </c>
    </row>
    <row r="11" spans="3:7" s="39" customFormat="1" ht="12.75" x14ac:dyDescent="0.2">
      <c r="C11" s="24"/>
      <c r="D11" s="23" t="s">
        <v>1395</v>
      </c>
      <c r="E11" s="24">
        <f>Summary!$I$5</f>
        <v>15645000</v>
      </c>
      <c r="F11" s="24">
        <f>Summary!$J$5</f>
        <v>2657025</v>
      </c>
      <c r="G11" s="24">
        <f t="shared" ref="G11:G14" si="0">E11+F11</f>
        <v>18302025</v>
      </c>
    </row>
    <row r="12" spans="3:7" s="39" customFormat="1" ht="12.75" x14ac:dyDescent="0.2">
      <c r="C12" s="24"/>
      <c r="D12" s="23" t="s">
        <v>1396</v>
      </c>
      <c r="E12" s="24">
        <f>Summary!$I$6</f>
        <v>168050856.5</v>
      </c>
      <c r="F12" s="24">
        <f>Summary!$J$6</f>
        <v>31994484.837499999</v>
      </c>
      <c r="G12" s="24">
        <f t="shared" si="0"/>
        <v>200045341.33750001</v>
      </c>
    </row>
    <row r="13" spans="3:7" s="39" customFormat="1" ht="12.75" x14ac:dyDescent="0.2">
      <c r="C13" s="24"/>
      <c r="D13" s="23" t="s">
        <v>1374</v>
      </c>
      <c r="E13" s="24">
        <f>Summary!$I$7</f>
        <v>23150000</v>
      </c>
      <c r="F13" s="24">
        <f>Summary!$J$7</f>
        <v>5666750</v>
      </c>
      <c r="G13" s="24">
        <f t="shared" si="0"/>
        <v>28816750</v>
      </c>
    </row>
    <row r="14" spans="3:7" s="39" customFormat="1" ht="12.75" x14ac:dyDescent="0.2">
      <c r="C14" s="24"/>
      <c r="D14" s="23" t="s">
        <v>1397</v>
      </c>
      <c r="E14" s="24">
        <f>Summary!$I$8</f>
        <v>28200000</v>
      </c>
      <c r="F14" s="24">
        <f>Summary!$J$8</f>
        <v>4173000</v>
      </c>
      <c r="G14" s="24">
        <f t="shared" si="0"/>
        <v>32373000</v>
      </c>
    </row>
    <row r="15" spans="3:7" s="39" customFormat="1" ht="12.75" x14ac:dyDescent="0.2">
      <c r="C15" s="24">
        <v>3</v>
      </c>
      <c r="D15" s="34" t="s">
        <v>1398</v>
      </c>
      <c r="E15" s="24"/>
      <c r="F15" s="24"/>
      <c r="G15" s="24"/>
    </row>
    <row r="16" spans="3:7" s="39" customFormat="1" ht="12.75" x14ac:dyDescent="0.2">
      <c r="C16" s="24"/>
      <c r="D16" s="23" t="s">
        <v>1399</v>
      </c>
      <c r="E16" s="24">
        <f>[1]Summary!$E$30</f>
        <v>65757641.450000003</v>
      </c>
      <c r="F16" s="24">
        <f>[1]Summary!$F$30</f>
        <v>10671440.33825</v>
      </c>
      <c r="G16" s="24">
        <f>[1]Summary!$G$30</f>
        <v>76429081.788249999</v>
      </c>
    </row>
    <row r="17" spans="3:7" s="39" customFormat="1" ht="12.75" x14ac:dyDescent="0.2">
      <c r="C17" s="24"/>
      <c r="D17" s="23" t="s">
        <v>1400</v>
      </c>
      <c r="E17" s="24">
        <f>[1]Tankfarm!$H$21</f>
        <v>10317446.85</v>
      </c>
      <c r="F17" s="24">
        <f>[1]Tankfarm!$I$21</f>
        <v>1644888.9862499998</v>
      </c>
      <c r="G17" s="24">
        <f>F17+E17</f>
        <v>11962335.83625</v>
      </c>
    </row>
    <row r="18" spans="3:7" s="39" customFormat="1" ht="12.75" x14ac:dyDescent="0.2">
      <c r="C18" s="24"/>
      <c r="D18" s="23" t="s">
        <v>1401</v>
      </c>
      <c r="E18" s="24">
        <f>[1]Boiler!$D$31</f>
        <v>7600000</v>
      </c>
      <c r="F18" s="24">
        <f>[1]Boiler!$E$31</f>
        <v>1175500</v>
      </c>
      <c r="G18" s="24">
        <f>[1]Boiler!$F$31</f>
        <v>8775500</v>
      </c>
    </row>
    <row r="19" spans="3:7" s="39" customFormat="1" ht="15.75" x14ac:dyDescent="0.25">
      <c r="C19" s="563"/>
      <c r="D19" s="561" t="s">
        <v>99</v>
      </c>
      <c r="E19" s="594">
        <f>SUM(E5:E18)</f>
        <v>432725540.59500003</v>
      </c>
      <c r="F19" s="568">
        <f>SUM(F5:F18)</f>
        <v>79954607.205749989</v>
      </c>
      <c r="G19" s="568">
        <f>SUM(G5:G18)</f>
        <v>512680147.80074996</v>
      </c>
    </row>
  </sheetData>
  <mergeCells count="4">
    <mergeCell ref="C2:G2"/>
    <mergeCell ref="C3:C4"/>
    <mergeCell ref="D3:D4"/>
    <mergeCell ref="E3:G3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1"/>
  <sheetViews>
    <sheetView topLeftCell="A77" workbookViewId="0">
      <selection activeCell="H18" sqref="H18"/>
    </sheetView>
  </sheetViews>
  <sheetFormatPr defaultRowHeight="15" x14ac:dyDescent="0.25"/>
  <cols>
    <col min="4" max="4" width="9.140625" style="9"/>
    <col min="5" max="5" width="26.85546875" bestFit="1" customWidth="1"/>
    <col min="6" max="7" width="9.140625" style="9"/>
    <col min="9" max="9" width="10.85546875" style="9" bestFit="1" customWidth="1"/>
    <col min="11" max="11" width="4.7109375" style="9" bestFit="1" customWidth="1"/>
    <col min="12" max="12" width="10.7109375" bestFit="1" customWidth="1"/>
    <col min="13" max="13" width="22.5703125" style="9" bestFit="1" customWidth="1"/>
    <col min="14" max="14" width="20.85546875" customWidth="1"/>
    <col min="15" max="15" width="8.5703125" bestFit="1" customWidth="1"/>
    <col min="16" max="16" width="5.140625" bestFit="1" customWidth="1"/>
  </cols>
  <sheetData>
    <row r="1" spans="2:17" ht="15.75" thickBot="1" x14ac:dyDescent="0.3"/>
    <row r="2" spans="2:17" s="39" customFormat="1" ht="13.5" thickBot="1" x14ac:dyDescent="0.25">
      <c r="B2" s="140"/>
      <c r="C2" s="141"/>
      <c r="D2" s="142" t="s">
        <v>433</v>
      </c>
      <c r="E2" s="141"/>
      <c r="F2" s="143"/>
      <c r="G2" s="143"/>
      <c r="H2" s="141"/>
      <c r="I2" s="143"/>
      <c r="J2" s="141"/>
      <c r="K2" s="143"/>
      <c r="L2" s="141"/>
      <c r="M2" s="143"/>
      <c r="N2" s="141" t="s">
        <v>434</v>
      </c>
      <c r="O2" s="144"/>
      <c r="P2" s="24"/>
      <c r="Q2" s="24"/>
    </row>
    <row r="3" spans="2:17" s="39" customFormat="1" ht="13.5" thickBot="1" x14ac:dyDescent="0.25">
      <c r="B3" s="145"/>
      <c r="C3" s="144"/>
      <c r="D3" s="146"/>
      <c r="E3" s="144"/>
      <c r="F3" s="147"/>
      <c r="G3" s="147"/>
      <c r="H3" s="144"/>
      <c r="I3" s="147"/>
      <c r="J3" s="144"/>
      <c r="K3" s="147"/>
      <c r="L3" s="144"/>
      <c r="M3" s="147"/>
      <c r="N3" s="148" t="s">
        <v>435</v>
      </c>
      <c r="O3" s="140"/>
      <c r="P3" s="24"/>
      <c r="Q3" s="24"/>
    </row>
    <row r="4" spans="2:17" s="39" customFormat="1" ht="12.75" x14ac:dyDescent="0.2">
      <c r="B4" s="149"/>
      <c r="C4" s="696" t="s">
        <v>436</v>
      </c>
      <c r="D4" s="697"/>
      <c r="E4" s="150" t="s">
        <v>437</v>
      </c>
      <c r="F4" s="150" t="s">
        <v>438</v>
      </c>
      <c r="G4" s="150" t="s">
        <v>439</v>
      </c>
      <c r="H4" s="151" t="s">
        <v>440</v>
      </c>
      <c r="I4" s="150" t="s">
        <v>191</v>
      </c>
      <c r="J4" s="150" t="s">
        <v>441</v>
      </c>
      <c r="K4" s="152" t="s">
        <v>442</v>
      </c>
      <c r="L4" s="150" t="s">
        <v>443</v>
      </c>
      <c r="M4" s="153" t="s">
        <v>444</v>
      </c>
      <c r="N4" s="154" t="s">
        <v>208</v>
      </c>
      <c r="O4" s="155" t="s">
        <v>445</v>
      </c>
      <c r="P4" s="24" t="s">
        <v>446</v>
      </c>
      <c r="Q4" s="156" t="s">
        <v>447</v>
      </c>
    </row>
    <row r="5" spans="2:17" s="39" customFormat="1" ht="13.5" thickBot="1" x14ac:dyDescent="0.25">
      <c r="B5" s="157" t="s">
        <v>199</v>
      </c>
      <c r="C5" s="158" t="s">
        <v>448</v>
      </c>
      <c r="D5" s="158" t="s">
        <v>449</v>
      </c>
      <c r="E5" s="159"/>
      <c r="F5" s="160" t="s">
        <v>450</v>
      </c>
      <c r="G5" s="160" t="s">
        <v>451</v>
      </c>
      <c r="H5" s="160" t="s">
        <v>452</v>
      </c>
      <c r="I5" s="161"/>
      <c r="J5" s="160"/>
      <c r="K5" s="162"/>
      <c r="L5" s="160"/>
      <c r="M5" s="160" t="s">
        <v>453</v>
      </c>
      <c r="N5" s="163"/>
      <c r="O5" s="164"/>
      <c r="P5" s="24"/>
      <c r="Q5" s="24"/>
    </row>
    <row r="6" spans="2:17" s="39" customFormat="1" ht="12.75" x14ac:dyDescent="0.2">
      <c r="B6" s="165">
        <v>1</v>
      </c>
      <c r="C6" s="166" t="s">
        <v>454</v>
      </c>
      <c r="D6" s="166" t="s">
        <v>455</v>
      </c>
      <c r="E6" s="167" t="s">
        <v>456</v>
      </c>
      <c r="F6" s="168">
        <v>1</v>
      </c>
      <c r="G6" s="168" t="s">
        <v>457</v>
      </c>
      <c r="H6" s="167">
        <v>120</v>
      </c>
      <c r="I6" s="168" t="s">
        <v>458</v>
      </c>
      <c r="J6" s="167" t="s">
        <v>459</v>
      </c>
      <c r="K6" s="168" t="s">
        <v>460</v>
      </c>
      <c r="L6" s="167" t="s">
        <v>461</v>
      </c>
      <c r="M6" s="691" t="s">
        <v>462</v>
      </c>
      <c r="N6" s="694" t="s">
        <v>463</v>
      </c>
      <c r="O6" s="169"/>
      <c r="P6" s="24" t="s">
        <v>213</v>
      </c>
      <c r="Q6" s="24">
        <v>0.7</v>
      </c>
    </row>
    <row r="7" spans="2:17" s="39" customFormat="1" ht="12.75" x14ac:dyDescent="0.2">
      <c r="B7" s="165"/>
      <c r="C7" s="170"/>
      <c r="D7" s="166"/>
      <c r="E7" s="167"/>
      <c r="F7" s="168"/>
      <c r="G7" s="168"/>
      <c r="H7" s="167"/>
      <c r="I7" s="168"/>
      <c r="J7" s="167" t="s">
        <v>464</v>
      </c>
      <c r="K7" s="168" t="s">
        <v>460</v>
      </c>
      <c r="L7" s="167"/>
      <c r="M7" s="698"/>
      <c r="N7" s="700"/>
      <c r="O7" s="169"/>
      <c r="P7" s="24"/>
      <c r="Q7" s="24"/>
    </row>
    <row r="8" spans="2:17" s="39" customFormat="1" ht="12.75" x14ac:dyDescent="0.2">
      <c r="B8" s="165"/>
      <c r="C8" s="170"/>
      <c r="D8" s="166"/>
      <c r="E8" s="171" t="s">
        <v>465</v>
      </c>
      <c r="F8" s="172">
        <v>1</v>
      </c>
      <c r="G8" s="172"/>
      <c r="H8" s="171"/>
      <c r="I8" s="172"/>
      <c r="J8" s="171"/>
      <c r="K8" s="172"/>
      <c r="L8" s="171"/>
      <c r="M8" s="698"/>
      <c r="N8" s="700"/>
      <c r="O8" s="169"/>
      <c r="P8" s="24"/>
      <c r="Q8" s="24"/>
    </row>
    <row r="9" spans="2:17" s="39" customFormat="1" ht="12.75" x14ac:dyDescent="0.2">
      <c r="B9" s="165"/>
      <c r="C9" s="170"/>
      <c r="D9" s="166"/>
      <c r="E9" s="171" t="s">
        <v>466</v>
      </c>
      <c r="F9" s="172">
        <v>1</v>
      </c>
      <c r="G9" s="172"/>
      <c r="H9" s="171"/>
      <c r="I9" s="172" t="s">
        <v>467</v>
      </c>
      <c r="J9" s="171"/>
      <c r="K9" s="172"/>
      <c r="L9" s="171"/>
      <c r="M9" s="698"/>
      <c r="N9" s="700"/>
      <c r="O9" s="169"/>
      <c r="P9" s="24"/>
      <c r="Q9" s="24"/>
    </row>
    <row r="10" spans="2:17" s="39" customFormat="1" ht="12.75" x14ac:dyDescent="0.2">
      <c r="B10" s="173"/>
      <c r="C10" s="174"/>
      <c r="D10" s="175"/>
      <c r="E10" s="171" t="s">
        <v>468</v>
      </c>
      <c r="F10" s="172"/>
      <c r="G10" s="172"/>
      <c r="H10" s="171"/>
      <c r="I10" s="172">
        <v>1.4571000000000001</v>
      </c>
      <c r="J10" s="171"/>
      <c r="K10" s="172"/>
      <c r="L10" s="171"/>
      <c r="M10" s="699"/>
      <c r="N10" s="701"/>
      <c r="O10" s="176"/>
      <c r="P10" s="24"/>
      <c r="Q10" s="24"/>
    </row>
    <row r="11" spans="2:17" s="39" customFormat="1" ht="12.75" x14ac:dyDescent="0.2">
      <c r="B11" s="165">
        <v>2</v>
      </c>
      <c r="C11" s="177" t="s">
        <v>469</v>
      </c>
      <c r="D11" s="177" t="s">
        <v>470</v>
      </c>
      <c r="E11" s="178" t="s">
        <v>471</v>
      </c>
      <c r="F11" s="179">
        <v>1</v>
      </c>
      <c r="G11" s="179" t="s">
        <v>457</v>
      </c>
      <c r="H11" s="178">
        <v>275</v>
      </c>
      <c r="I11" s="179" t="s">
        <v>458</v>
      </c>
      <c r="J11" s="178" t="s">
        <v>472</v>
      </c>
      <c r="K11" s="179" t="s">
        <v>473</v>
      </c>
      <c r="L11" s="178" t="s">
        <v>461</v>
      </c>
      <c r="M11" s="702" t="s">
        <v>462</v>
      </c>
      <c r="N11" s="705" t="s">
        <v>474</v>
      </c>
      <c r="O11" s="180" t="s">
        <v>475</v>
      </c>
      <c r="P11" s="181" t="s">
        <v>213</v>
      </c>
      <c r="Q11" s="24">
        <v>6</v>
      </c>
    </row>
    <row r="12" spans="2:17" s="39" customFormat="1" ht="12.75" x14ac:dyDescent="0.2">
      <c r="B12" s="165"/>
      <c r="C12" s="182"/>
      <c r="D12" s="183"/>
      <c r="E12" s="178"/>
      <c r="F12" s="179"/>
      <c r="G12" s="179"/>
      <c r="H12" s="178"/>
      <c r="I12" s="179"/>
      <c r="J12" s="178" t="s">
        <v>476</v>
      </c>
      <c r="K12" s="179" t="s">
        <v>473</v>
      </c>
      <c r="L12" s="178"/>
      <c r="M12" s="703"/>
      <c r="N12" s="706"/>
      <c r="O12" s="184" t="s">
        <v>222</v>
      </c>
      <c r="P12" s="181"/>
      <c r="Q12" s="24"/>
    </row>
    <row r="13" spans="2:17" s="39" customFormat="1" ht="12.75" x14ac:dyDescent="0.2">
      <c r="B13" s="173"/>
      <c r="C13" s="185"/>
      <c r="D13" s="186"/>
      <c r="E13" s="187" t="s">
        <v>477</v>
      </c>
      <c r="F13" s="188">
        <v>24</v>
      </c>
      <c r="G13" s="188"/>
      <c r="H13" s="187"/>
      <c r="I13" s="188" t="s">
        <v>478</v>
      </c>
      <c r="J13" s="187"/>
      <c r="K13" s="188"/>
      <c r="L13" s="187"/>
      <c r="M13" s="704"/>
      <c r="N13" s="707"/>
      <c r="O13" s="189"/>
      <c r="P13" s="190"/>
      <c r="Q13" s="24">
        <v>1</v>
      </c>
    </row>
    <row r="14" spans="2:17" s="39" customFormat="1" ht="12.75" x14ac:dyDescent="0.2">
      <c r="B14" s="165">
        <v>3</v>
      </c>
      <c r="C14" s="191" t="s">
        <v>479</v>
      </c>
      <c r="D14" s="191" t="s">
        <v>480</v>
      </c>
      <c r="E14" s="192" t="s">
        <v>481</v>
      </c>
      <c r="F14" s="193">
        <v>1</v>
      </c>
      <c r="G14" s="193" t="s">
        <v>457</v>
      </c>
      <c r="H14" s="192">
        <v>275</v>
      </c>
      <c r="I14" s="194" t="s">
        <v>458</v>
      </c>
      <c r="J14" s="192" t="s">
        <v>482</v>
      </c>
      <c r="K14" s="195" t="s">
        <v>473</v>
      </c>
      <c r="L14" s="192" t="s">
        <v>461</v>
      </c>
      <c r="M14" s="690" t="s">
        <v>462</v>
      </c>
      <c r="N14" s="693" t="s">
        <v>463</v>
      </c>
      <c r="O14" s="169"/>
      <c r="P14" s="24" t="s">
        <v>213</v>
      </c>
      <c r="Q14" s="24">
        <v>8</v>
      </c>
    </row>
    <row r="15" spans="2:17" s="39" customFormat="1" ht="12.75" x14ac:dyDescent="0.2">
      <c r="B15" s="165"/>
      <c r="C15" s="170"/>
      <c r="D15" s="166"/>
      <c r="E15" s="167" t="s">
        <v>483</v>
      </c>
      <c r="F15" s="168"/>
      <c r="G15" s="168"/>
      <c r="H15" s="167"/>
      <c r="I15" s="196"/>
      <c r="J15" s="167" t="s">
        <v>484</v>
      </c>
      <c r="K15" s="197" t="s">
        <v>473</v>
      </c>
      <c r="L15" s="167"/>
      <c r="M15" s="691"/>
      <c r="N15" s="694"/>
      <c r="O15" s="169"/>
      <c r="P15" s="24"/>
      <c r="Q15" s="24"/>
    </row>
    <row r="16" spans="2:17" s="39" customFormat="1" ht="12.75" x14ac:dyDescent="0.2">
      <c r="B16" s="165"/>
      <c r="C16" s="170"/>
      <c r="D16" s="166"/>
      <c r="E16" s="167"/>
      <c r="F16" s="168"/>
      <c r="G16" s="168"/>
      <c r="H16" s="168"/>
      <c r="I16" s="196"/>
      <c r="J16" s="167" t="s">
        <v>485</v>
      </c>
      <c r="K16" s="197" t="s">
        <v>473</v>
      </c>
      <c r="L16" s="167"/>
      <c r="M16" s="691"/>
      <c r="N16" s="694"/>
      <c r="O16" s="169"/>
      <c r="P16" s="24"/>
      <c r="Q16" s="24"/>
    </row>
    <row r="17" spans="2:17" s="39" customFormat="1" ht="12.75" x14ac:dyDescent="0.2">
      <c r="B17" s="165"/>
      <c r="C17" s="170"/>
      <c r="D17" s="166"/>
      <c r="E17" s="171" t="s">
        <v>486</v>
      </c>
      <c r="F17" s="172">
        <v>1</v>
      </c>
      <c r="G17" s="172"/>
      <c r="H17" s="171"/>
      <c r="I17" s="172" t="s">
        <v>458</v>
      </c>
      <c r="J17" s="171"/>
      <c r="K17" s="172"/>
      <c r="L17" s="171"/>
      <c r="M17" s="691"/>
      <c r="N17" s="694"/>
      <c r="O17" s="169"/>
      <c r="P17" s="24"/>
      <c r="Q17" s="24"/>
    </row>
    <row r="18" spans="2:17" s="39" customFormat="1" ht="12.75" x14ac:dyDescent="0.2">
      <c r="B18" s="165"/>
      <c r="C18" s="170"/>
      <c r="D18" s="166"/>
      <c r="E18" s="171" t="s">
        <v>487</v>
      </c>
      <c r="F18" s="172">
        <v>1</v>
      </c>
      <c r="G18" s="172"/>
      <c r="H18" s="171"/>
      <c r="I18" s="172" t="s">
        <v>467</v>
      </c>
      <c r="J18" s="171"/>
      <c r="K18" s="172"/>
      <c r="L18" s="171"/>
      <c r="M18" s="691"/>
      <c r="N18" s="694"/>
      <c r="O18" s="169"/>
      <c r="P18" s="24"/>
      <c r="Q18" s="24"/>
    </row>
    <row r="19" spans="2:17" s="39" customFormat="1" ht="12.75" x14ac:dyDescent="0.2">
      <c r="B19" s="173"/>
      <c r="C19" s="174"/>
      <c r="D19" s="175"/>
      <c r="E19" s="171" t="s">
        <v>488</v>
      </c>
      <c r="F19" s="172">
        <v>2</v>
      </c>
      <c r="G19" s="172"/>
      <c r="H19" s="171"/>
      <c r="I19" s="172" t="s">
        <v>489</v>
      </c>
      <c r="J19" s="171" t="s">
        <v>490</v>
      </c>
      <c r="K19" s="172" t="s">
        <v>491</v>
      </c>
      <c r="L19" s="171" t="s">
        <v>461</v>
      </c>
      <c r="M19" s="692"/>
      <c r="N19" s="695"/>
      <c r="O19" s="176"/>
      <c r="P19" s="24"/>
      <c r="Q19" s="24"/>
    </row>
    <row r="20" spans="2:17" s="39" customFormat="1" ht="12.75" x14ac:dyDescent="0.2">
      <c r="B20" s="165">
        <v>4</v>
      </c>
      <c r="C20" s="198" t="s">
        <v>492</v>
      </c>
      <c r="D20" s="172" t="s">
        <v>493</v>
      </c>
      <c r="E20" s="171" t="s">
        <v>494</v>
      </c>
      <c r="F20" s="172">
        <v>1</v>
      </c>
      <c r="G20" s="172" t="s">
        <v>495</v>
      </c>
      <c r="H20" s="171">
        <v>120</v>
      </c>
      <c r="I20" s="172" t="s">
        <v>458</v>
      </c>
      <c r="J20" s="171" t="s">
        <v>496</v>
      </c>
      <c r="K20" s="172" t="s">
        <v>497</v>
      </c>
      <c r="L20" s="171" t="s">
        <v>461</v>
      </c>
      <c r="M20" s="172" t="s">
        <v>462</v>
      </c>
      <c r="N20" s="199" t="s">
        <v>463</v>
      </c>
      <c r="O20" s="200"/>
      <c r="P20" s="24" t="s">
        <v>213</v>
      </c>
      <c r="Q20" s="24">
        <v>1.5</v>
      </c>
    </row>
    <row r="21" spans="2:17" s="39" customFormat="1" ht="38.25" x14ac:dyDescent="0.2">
      <c r="B21" s="201">
        <v>5</v>
      </c>
      <c r="C21" s="202" t="s">
        <v>498</v>
      </c>
      <c r="D21" s="203" t="s">
        <v>499</v>
      </c>
      <c r="E21" s="204" t="s">
        <v>500</v>
      </c>
      <c r="F21" s="205">
        <v>1</v>
      </c>
      <c r="G21" s="205" t="s">
        <v>501</v>
      </c>
      <c r="H21" s="204">
        <v>220</v>
      </c>
      <c r="I21" s="205" t="s">
        <v>458</v>
      </c>
      <c r="J21" s="204" t="s">
        <v>502</v>
      </c>
      <c r="K21" s="205" t="s">
        <v>473</v>
      </c>
      <c r="L21" s="204" t="s">
        <v>461</v>
      </c>
      <c r="M21" s="206" t="s">
        <v>503</v>
      </c>
      <c r="N21" s="207" t="s">
        <v>463</v>
      </c>
      <c r="O21" s="208" t="s">
        <v>504</v>
      </c>
      <c r="P21" s="209"/>
      <c r="Q21" s="24"/>
    </row>
    <row r="22" spans="2:17" s="39" customFormat="1" ht="12.75" x14ac:dyDescent="0.2">
      <c r="B22" s="210"/>
      <c r="C22" s="170"/>
      <c r="D22" s="211"/>
      <c r="E22" s="212"/>
      <c r="F22" s="211"/>
      <c r="G22" s="211"/>
      <c r="H22" s="212"/>
      <c r="I22" s="211"/>
      <c r="J22" s="212"/>
      <c r="K22" s="211"/>
      <c r="L22" s="213"/>
      <c r="M22" s="172"/>
      <c r="N22" s="114"/>
      <c r="O22" s="200"/>
      <c r="P22" s="24"/>
      <c r="Q22" s="24"/>
    </row>
    <row r="23" spans="2:17" s="39" customFormat="1" ht="12.75" x14ac:dyDescent="0.2">
      <c r="B23" s="214">
        <v>6</v>
      </c>
      <c r="C23" s="191" t="s">
        <v>505</v>
      </c>
      <c r="D23" s="191" t="s">
        <v>506</v>
      </c>
      <c r="E23" s="192" t="s">
        <v>507</v>
      </c>
      <c r="F23" s="193">
        <v>1</v>
      </c>
      <c r="G23" s="193">
        <v>5</v>
      </c>
      <c r="H23" s="192">
        <v>150</v>
      </c>
      <c r="I23" s="193"/>
      <c r="J23" s="192" t="s">
        <v>508</v>
      </c>
      <c r="K23" s="193" t="s">
        <v>473</v>
      </c>
      <c r="L23" s="192" t="s">
        <v>461</v>
      </c>
      <c r="M23" s="690" t="s">
        <v>462</v>
      </c>
      <c r="N23" s="693" t="s">
        <v>463</v>
      </c>
      <c r="O23" s="169"/>
      <c r="P23" s="24" t="s">
        <v>213</v>
      </c>
      <c r="Q23" s="24">
        <v>2.5</v>
      </c>
    </row>
    <row r="24" spans="2:17" s="39" customFormat="1" ht="12.75" x14ac:dyDescent="0.2">
      <c r="B24" s="165"/>
      <c r="C24" s="170"/>
      <c r="D24" s="166"/>
      <c r="E24" s="167" t="s">
        <v>265</v>
      </c>
      <c r="F24" s="168"/>
      <c r="G24" s="168"/>
      <c r="H24" s="167"/>
      <c r="I24" s="168" t="s">
        <v>509</v>
      </c>
      <c r="J24" s="167" t="s">
        <v>510</v>
      </c>
      <c r="K24" s="168" t="s">
        <v>460</v>
      </c>
      <c r="L24" s="167"/>
      <c r="M24" s="691"/>
      <c r="N24" s="694"/>
      <c r="O24" s="169"/>
      <c r="P24" s="24"/>
      <c r="Q24" s="24"/>
    </row>
    <row r="25" spans="2:17" s="39" customFormat="1" ht="12.75" x14ac:dyDescent="0.2">
      <c r="B25" s="173"/>
      <c r="C25" s="174"/>
      <c r="D25" s="175"/>
      <c r="E25" s="215" t="s">
        <v>266</v>
      </c>
      <c r="F25" s="216"/>
      <c r="G25" s="216"/>
      <c r="H25" s="215"/>
      <c r="I25" s="216" t="s">
        <v>458</v>
      </c>
      <c r="J25" s="215"/>
      <c r="K25" s="216"/>
      <c r="L25" s="215"/>
      <c r="M25" s="692"/>
      <c r="N25" s="695"/>
      <c r="O25" s="176"/>
      <c r="P25" s="24"/>
      <c r="Q25" s="24"/>
    </row>
    <row r="26" spans="2:17" s="39" customFormat="1" ht="12.75" x14ac:dyDescent="0.2">
      <c r="B26" s="210">
        <v>7</v>
      </c>
      <c r="C26" s="198" t="s">
        <v>511</v>
      </c>
      <c r="D26" s="198" t="s">
        <v>512</v>
      </c>
      <c r="E26" s="171" t="s">
        <v>513</v>
      </c>
      <c r="F26" s="172">
        <v>1</v>
      </c>
      <c r="G26" s="172" t="s">
        <v>501</v>
      </c>
      <c r="H26" s="171">
        <v>220</v>
      </c>
      <c r="I26" s="172">
        <v>1.4571000000000001</v>
      </c>
      <c r="J26" s="171" t="s">
        <v>514</v>
      </c>
      <c r="K26" s="172">
        <v>0</v>
      </c>
      <c r="L26" s="171" t="s">
        <v>515</v>
      </c>
      <c r="M26" s="172" t="s">
        <v>462</v>
      </c>
      <c r="N26" s="199" t="s">
        <v>463</v>
      </c>
      <c r="O26" s="200"/>
      <c r="P26" s="24" t="s">
        <v>213</v>
      </c>
      <c r="Q26" s="24">
        <v>2.5</v>
      </c>
    </row>
    <row r="27" spans="2:17" s="39" customFormat="1" ht="12.75" x14ac:dyDescent="0.2">
      <c r="B27" s="165">
        <v>8</v>
      </c>
      <c r="C27" s="191" t="s">
        <v>516</v>
      </c>
      <c r="D27" s="191" t="s">
        <v>517</v>
      </c>
      <c r="E27" s="192" t="s">
        <v>518</v>
      </c>
      <c r="F27" s="193">
        <v>1</v>
      </c>
      <c r="G27" s="193" t="s">
        <v>495</v>
      </c>
      <c r="H27" s="192">
        <v>250</v>
      </c>
      <c r="I27" s="193"/>
      <c r="J27" s="192" t="s">
        <v>519</v>
      </c>
      <c r="K27" s="193" t="s">
        <v>473</v>
      </c>
      <c r="L27" s="192" t="s">
        <v>461</v>
      </c>
      <c r="M27" s="690" t="s">
        <v>462</v>
      </c>
      <c r="N27" s="693" t="s">
        <v>463</v>
      </c>
      <c r="O27" s="169"/>
      <c r="P27" s="24" t="s">
        <v>213</v>
      </c>
      <c r="Q27" s="24">
        <v>3</v>
      </c>
    </row>
    <row r="28" spans="2:17" s="39" customFormat="1" ht="12.75" x14ac:dyDescent="0.2">
      <c r="B28" s="165"/>
      <c r="C28" s="170"/>
      <c r="D28" s="166"/>
      <c r="E28" s="167" t="s">
        <v>265</v>
      </c>
      <c r="F28" s="168"/>
      <c r="G28" s="168"/>
      <c r="H28" s="167"/>
      <c r="I28" s="168" t="s">
        <v>509</v>
      </c>
      <c r="J28" s="167"/>
      <c r="K28" s="168"/>
      <c r="L28" s="167"/>
      <c r="M28" s="691"/>
      <c r="N28" s="700"/>
      <c r="O28" s="169"/>
      <c r="P28" s="24"/>
      <c r="Q28" s="24"/>
    </row>
    <row r="29" spans="2:17" s="39" customFormat="1" ht="12.75" x14ac:dyDescent="0.2">
      <c r="B29" s="173"/>
      <c r="C29" s="174"/>
      <c r="D29" s="175"/>
      <c r="E29" s="215" t="s">
        <v>266</v>
      </c>
      <c r="F29" s="216"/>
      <c r="G29" s="216"/>
      <c r="H29" s="215"/>
      <c r="I29" s="216" t="s">
        <v>458</v>
      </c>
      <c r="J29" s="215"/>
      <c r="K29" s="216"/>
      <c r="L29" s="215"/>
      <c r="M29" s="692"/>
      <c r="N29" s="701"/>
      <c r="O29" s="176"/>
      <c r="P29" s="24"/>
      <c r="Q29" s="24"/>
    </row>
    <row r="30" spans="2:17" s="39" customFormat="1" ht="12.75" x14ac:dyDescent="0.2">
      <c r="B30" s="210">
        <v>9</v>
      </c>
      <c r="C30" s="198" t="s">
        <v>520</v>
      </c>
      <c r="D30" s="198" t="s">
        <v>521</v>
      </c>
      <c r="E30" s="171" t="s">
        <v>522</v>
      </c>
      <c r="F30" s="172">
        <v>1</v>
      </c>
      <c r="G30" s="172">
        <v>6</v>
      </c>
      <c r="H30" s="171">
        <v>150</v>
      </c>
      <c r="I30" s="172">
        <v>1.4400999999999999</v>
      </c>
      <c r="J30" s="171">
        <v>280762</v>
      </c>
      <c r="K30" s="172">
        <v>1</v>
      </c>
      <c r="L30" s="171" t="s">
        <v>523</v>
      </c>
      <c r="M30" s="172" t="s">
        <v>462</v>
      </c>
      <c r="N30" s="199" t="s">
        <v>463</v>
      </c>
      <c r="O30" s="200"/>
      <c r="P30" s="24" t="s">
        <v>213</v>
      </c>
      <c r="Q30" s="24">
        <v>0.152</v>
      </c>
    </row>
    <row r="31" spans="2:17" s="39" customFormat="1" ht="12.75" x14ac:dyDescent="0.2">
      <c r="B31" s="173">
        <v>10</v>
      </c>
      <c r="C31" s="198" t="s">
        <v>524</v>
      </c>
      <c r="D31" s="198" t="s">
        <v>525</v>
      </c>
      <c r="E31" s="171" t="s">
        <v>513</v>
      </c>
      <c r="F31" s="172">
        <v>1</v>
      </c>
      <c r="G31" s="172" t="s">
        <v>501</v>
      </c>
      <c r="H31" s="171">
        <v>275</v>
      </c>
      <c r="I31" s="172">
        <v>1.4571000000000001</v>
      </c>
      <c r="J31" s="171" t="s">
        <v>526</v>
      </c>
      <c r="K31" s="172">
        <v>0</v>
      </c>
      <c r="L31" s="171" t="s">
        <v>515</v>
      </c>
      <c r="M31" s="172" t="s">
        <v>462</v>
      </c>
      <c r="N31" s="199" t="s">
        <v>463</v>
      </c>
      <c r="O31" s="200"/>
      <c r="P31" s="30" t="s">
        <v>213</v>
      </c>
      <c r="Q31" s="24">
        <v>1</v>
      </c>
    </row>
    <row r="32" spans="2:17" s="39" customFormat="1" ht="12.75" x14ac:dyDescent="0.2">
      <c r="B32" s="165">
        <v>11</v>
      </c>
      <c r="C32" s="191" t="s">
        <v>527</v>
      </c>
      <c r="D32" s="191" t="s">
        <v>528</v>
      </c>
      <c r="E32" s="192" t="s">
        <v>529</v>
      </c>
      <c r="F32" s="193">
        <v>1</v>
      </c>
      <c r="G32" s="193">
        <v>6</v>
      </c>
      <c r="H32" s="192">
        <v>275</v>
      </c>
      <c r="I32" s="193">
        <v>1.4571000000000001</v>
      </c>
      <c r="J32" s="192" t="s">
        <v>530</v>
      </c>
      <c r="K32" s="193" t="s">
        <v>460</v>
      </c>
      <c r="L32" s="192" t="s">
        <v>461</v>
      </c>
      <c r="M32" s="690" t="s">
        <v>462</v>
      </c>
      <c r="N32" s="693" t="s">
        <v>463</v>
      </c>
      <c r="O32" s="169"/>
      <c r="P32" s="30" t="s">
        <v>213</v>
      </c>
      <c r="Q32" s="24">
        <v>0.74</v>
      </c>
    </row>
    <row r="33" spans="2:17" s="39" customFormat="1" ht="12.75" x14ac:dyDescent="0.2">
      <c r="B33" s="165"/>
      <c r="C33" s="166"/>
      <c r="D33" s="166"/>
      <c r="E33" s="167" t="s">
        <v>531</v>
      </c>
      <c r="F33" s="168"/>
      <c r="G33" s="168"/>
      <c r="H33" s="167"/>
      <c r="I33" s="168"/>
      <c r="J33" s="167" t="s">
        <v>532</v>
      </c>
      <c r="K33" s="168" t="s">
        <v>533</v>
      </c>
      <c r="L33" s="167"/>
      <c r="M33" s="691"/>
      <c r="N33" s="700"/>
      <c r="O33" s="169"/>
      <c r="P33" s="24"/>
      <c r="Q33" s="24"/>
    </row>
    <row r="34" spans="2:17" s="39" customFormat="1" ht="12.75" x14ac:dyDescent="0.2">
      <c r="B34" s="173"/>
      <c r="C34" s="175"/>
      <c r="D34" s="175"/>
      <c r="E34" s="215"/>
      <c r="F34" s="216"/>
      <c r="G34" s="216"/>
      <c r="H34" s="215"/>
      <c r="I34" s="216"/>
      <c r="J34" s="215" t="s">
        <v>534</v>
      </c>
      <c r="K34" s="216" t="s">
        <v>473</v>
      </c>
      <c r="L34" s="215"/>
      <c r="M34" s="692"/>
      <c r="N34" s="701"/>
      <c r="O34" s="176"/>
      <c r="P34" s="24"/>
      <c r="Q34" s="24"/>
    </row>
    <row r="35" spans="2:17" s="39" customFormat="1" ht="12.75" x14ac:dyDescent="0.2">
      <c r="B35" s="165">
        <v>12</v>
      </c>
      <c r="C35" s="191" t="s">
        <v>535</v>
      </c>
      <c r="D35" s="191" t="s">
        <v>536</v>
      </c>
      <c r="E35" s="192" t="s">
        <v>537</v>
      </c>
      <c r="F35" s="193">
        <v>1</v>
      </c>
      <c r="G35" s="193" t="s">
        <v>495</v>
      </c>
      <c r="H35" s="192">
        <v>250</v>
      </c>
      <c r="I35" s="193" t="s">
        <v>458</v>
      </c>
      <c r="J35" s="192" t="s">
        <v>538</v>
      </c>
      <c r="K35" s="193" t="s">
        <v>473</v>
      </c>
      <c r="L35" s="192" t="s">
        <v>461</v>
      </c>
      <c r="M35" s="193" t="s">
        <v>462</v>
      </c>
      <c r="N35" s="693" t="s">
        <v>463</v>
      </c>
      <c r="O35" s="169"/>
      <c r="P35" s="30" t="s">
        <v>213</v>
      </c>
      <c r="Q35" s="24">
        <v>2.5</v>
      </c>
    </row>
    <row r="36" spans="2:17" s="39" customFormat="1" ht="12.75" x14ac:dyDescent="0.2">
      <c r="B36" s="173"/>
      <c r="C36" s="175"/>
      <c r="D36" s="175"/>
      <c r="E36" s="215" t="s">
        <v>539</v>
      </c>
      <c r="F36" s="216"/>
      <c r="G36" s="216"/>
      <c r="H36" s="215"/>
      <c r="I36" s="216"/>
      <c r="J36" s="215"/>
      <c r="K36" s="216"/>
      <c r="L36" s="215"/>
      <c r="M36" s="216"/>
      <c r="N36" s="695"/>
      <c r="O36" s="176"/>
      <c r="P36" s="24"/>
      <c r="Q36" s="24"/>
    </row>
    <row r="37" spans="2:17" s="39" customFormat="1" ht="12.75" x14ac:dyDescent="0.2">
      <c r="B37" s="165">
        <v>13</v>
      </c>
      <c r="C37" s="191" t="s">
        <v>540</v>
      </c>
      <c r="D37" s="191" t="s">
        <v>541</v>
      </c>
      <c r="E37" s="192" t="s">
        <v>542</v>
      </c>
      <c r="F37" s="193">
        <v>1</v>
      </c>
      <c r="G37" s="193" t="s">
        <v>495</v>
      </c>
      <c r="H37" s="192">
        <v>300</v>
      </c>
      <c r="I37" s="193"/>
      <c r="J37" s="192" t="s">
        <v>543</v>
      </c>
      <c r="K37" s="193" t="s">
        <v>460</v>
      </c>
      <c r="L37" s="192" t="s">
        <v>461</v>
      </c>
      <c r="M37" s="193" t="s">
        <v>462</v>
      </c>
      <c r="N37" s="693" t="s">
        <v>463</v>
      </c>
      <c r="O37" s="169"/>
      <c r="P37" s="24" t="s">
        <v>213</v>
      </c>
      <c r="Q37" s="24">
        <v>2.44</v>
      </c>
    </row>
    <row r="38" spans="2:17" s="39" customFormat="1" ht="12.75" x14ac:dyDescent="0.2">
      <c r="B38" s="165"/>
      <c r="C38" s="166"/>
      <c r="D38" s="166"/>
      <c r="E38" s="167" t="s">
        <v>265</v>
      </c>
      <c r="F38" s="168"/>
      <c r="G38" s="168"/>
      <c r="H38" s="167"/>
      <c r="I38" s="168" t="s">
        <v>458</v>
      </c>
      <c r="J38" s="167"/>
      <c r="K38" s="168"/>
      <c r="L38" s="167"/>
      <c r="M38" s="168"/>
      <c r="N38" s="700"/>
      <c r="O38" s="169"/>
      <c r="P38" s="24"/>
      <c r="Q38" s="24"/>
    </row>
    <row r="39" spans="2:17" s="39" customFormat="1" ht="12.75" x14ac:dyDescent="0.2">
      <c r="B39" s="173"/>
      <c r="C39" s="175"/>
      <c r="D39" s="175"/>
      <c r="E39" s="215" t="s">
        <v>266</v>
      </c>
      <c r="F39" s="216"/>
      <c r="G39" s="216"/>
      <c r="H39" s="215"/>
      <c r="I39" s="216" t="s">
        <v>544</v>
      </c>
      <c r="J39" s="215"/>
      <c r="K39" s="216"/>
      <c r="L39" s="215"/>
      <c r="M39" s="216"/>
      <c r="N39" s="701"/>
      <c r="O39" s="176"/>
      <c r="P39" s="24"/>
      <c r="Q39" s="24"/>
    </row>
    <row r="40" spans="2:17" s="39" customFormat="1" ht="12.75" x14ac:dyDescent="0.2">
      <c r="B40" s="165">
        <v>14</v>
      </c>
      <c r="C40" s="177" t="s">
        <v>545</v>
      </c>
      <c r="D40" s="177" t="s">
        <v>546</v>
      </c>
      <c r="E40" s="217" t="s">
        <v>537</v>
      </c>
      <c r="F40" s="218">
        <v>1</v>
      </c>
      <c r="G40" s="218" t="s">
        <v>495</v>
      </c>
      <c r="H40" s="217">
        <v>250</v>
      </c>
      <c r="I40" s="218"/>
      <c r="J40" s="217" t="s">
        <v>547</v>
      </c>
      <c r="K40" s="218" t="s">
        <v>473</v>
      </c>
      <c r="L40" s="217" t="s">
        <v>461</v>
      </c>
      <c r="M40" s="708" t="s">
        <v>548</v>
      </c>
      <c r="N40" s="711" t="s">
        <v>463</v>
      </c>
      <c r="O40" s="184" t="s">
        <v>475</v>
      </c>
      <c r="P40" s="181" t="s">
        <v>213</v>
      </c>
      <c r="Q40" s="24">
        <v>2.1</v>
      </c>
    </row>
    <row r="41" spans="2:17" s="39" customFormat="1" ht="12.75" x14ac:dyDescent="0.2">
      <c r="B41" s="165"/>
      <c r="C41" s="183"/>
      <c r="D41" s="183"/>
      <c r="E41" s="178" t="s">
        <v>265</v>
      </c>
      <c r="F41" s="179"/>
      <c r="G41" s="179"/>
      <c r="H41" s="178"/>
      <c r="I41" s="179" t="s">
        <v>509</v>
      </c>
      <c r="J41" s="178"/>
      <c r="K41" s="179"/>
      <c r="L41" s="178"/>
      <c r="M41" s="709"/>
      <c r="N41" s="712"/>
      <c r="O41" s="184" t="s">
        <v>222</v>
      </c>
      <c r="P41" s="181"/>
      <c r="Q41" s="24"/>
    </row>
    <row r="42" spans="2:17" s="39" customFormat="1" ht="12.75" x14ac:dyDescent="0.2">
      <c r="B42" s="173"/>
      <c r="C42" s="186"/>
      <c r="D42" s="186"/>
      <c r="E42" s="219" t="s">
        <v>266</v>
      </c>
      <c r="F42" s="220"/>
      <c r="G42" s="220"/>
      <c r="H42" s="219"/>
      <c r="I42" s="220" t="s">
        <v>458</v>
      </c>
      <c r="J42" s="219"/>
      <c r="K42" s="220"/>
      <c r="L42" s="219"/>
      <c r="M42" s="710"/>
      <c r="N42" s="713"/>
      <c r="O42" s="189"/>
      <c r="P42" s="190"/>
      <c r="Q42" s="24"/>
    </row>
    <row r="43" spans="2:17" s="39" customFormat="1" ht="12.75" x14ac:dyDescent="0.2">
      <c r="B43" s="165">
        <v>15</v>
      </c>
      <c r="C43" s="191" t="s">
        <v>549</v>
      </c>
      <c r="D43" s="191" t="s">
        <v>550</v>
      </c>
      <c r="E43" s="192" t="s">
        <v>551</v>
      </c>
      <c r="F43" s="193">
        <v>1</v>
      </c>
      <c r="G43" s="193" t="s">
        <v>495</v>
      </c>
      <c r="H43" s="192">
        <v>300</v>
      </c>
      <c r="I43" s="193"/>
      <c r="J43" s="192" t="s">
        <v>552</v>
      </c>
      <c r="K43" s="193" t="s">
        <v>473</v>
      </c>
      <c r="L43" s="192" t="s">
        <v>461</v>
      </c>
      <c r="M43" s="221" t="s">
        <v>462</v>
      </c>
      <c r="N43" s="693" t="s">
        <v>463</v>
      </c>
      <c r="O43" s="169"/>
      <c r="P43" s="24" t="s">
        <v>213</v>
      </c>
      <c r="Q43" s="24">
        <v>3.29</v>
      </c>
    </row>
    <row r="44" spans="2:17" s="39" customFormat="1" ht="12.75" x14ac:dyDescent="0.2">
      <c r="B44" s="165"/>
      <c r="C44" s="166"/>
      <c r="D44" s="166"/>
      <c r="E44" s="167" t="s">
        <v>265</v>
      </c>
      <c r="F44" s="168"/>
      <c r="G44" s="168"/>
      <c r="H44" s="167"/>
      <c r="I44" s="168" t="s">
        <v>458</v>
      </c>
      <c r="J44" s="167" t="s">
        <v>553</v>
      </c>
      <c r="K44" s="168" t="s">
        <v>460</v>
      </c>
      <c r="L44" s="167"/>
      <c r="M44" s="222"/>
      <c r="N44" s="700"/>
      <c r="O44" s="169"/>
      <c r="P44" s="24"/>
      <c r="Q44" s="24"/>
    </row>
    <row r="45" spans="2:17" s="39" customFormat="1" ht="12.75" x14ac:dyDescent="0.2">
      <c r="B45" s="173"/>
      <c r="C45" s="175"/>
      <c r="D45" s="175"/>
      <c r="E45" s="215" t="s">
        <v>266</v>
      </c>
      <c r="F45" s="216"/>
      <c r="G45" s="216"/>
      <c r="H45" s="215"/>
      <c r="I45" s="216" t="s">
        <v>544</v>
      </c>
      <c r="J45" s="215"/>
      <c r="K45" s="216"/>
      <c r="L45" s="215"/>
      <c r="M45" s="223"/>
      <c r="N45" s="701"/>
      <c r="O45" s="176"/>
      <c r="P45" s="24"/>
      <c r="Q45" s="24"/>
    </row>
    <row r="46" spans="2:17" s="39" customFormat="1" ht="12.75" x14ac:dyDescent="0.2">
      <c r="B46" s="165">
        <v>16</v>
      </c>
      <c r="C46" s="191" t="s">
        <v>554</v>
      </c>
      <c r="D46" s="191" t="s">
        <v>555</v>
      </c>
      <c r="E46" s="192" t="s">
        <v>537</v>
      </c>
      <c r="F46" s="193">
        <v>1</v>
      </c>
      <c r="G46" s="193" t="s">
        <v>495</v>
      </c>
      <c r="H46" s="192">
        <v>250</v>
      </c>
      <c r="I46" s="193"/>
      <c r="J46" s="192" t="s">
        <v>547</v>
      </c>
      <c r="K46" s="193" t="s">
        <v>473</v>
      </c>
      <c r="L46" s="192" t="s">
        <v>461</v>
      </c>
      <c r="M46" s="690" t="s">
        <v>462</v>
      </c>
      <c r="N46" s="693" t="s">
        <v>463</v>
      </c>
      <c r="O46" s="169"/>
      <c r="P46" s="24" t="s">
        <v>213</v>
      </c>
      <c r="Q46" s="24">
        <v>2.1</v>
      </c>
    </row>
    <row r="47" spans="2:17" s="39" customFormat="1" ht="12.75" x14ac:dyDescent="0.2">
      <c r="B47" s="165"/>
      <c r="C47" s="166"/>
      <c r="D47" s="166"/>
      <c r="E47" s="167" t="s">
        <v>265</v>
      </c>
      <c r="F47" s="168"/>
      <c r="G47" s="168"/>
      <c r="H47" s="167"/>
      <c r="I47" s="168" t="s">
        <v>509</v>
      </c>
      <c r="J47" s="167"/>
      <c r="K47" s="168"/>
      <c r="L47" s="167"/>
      <c r="M47" s="691"/>
      <c r="N47" s="700"/>
      <c r="O47" s="169"/>
      <c r="P47" s="24"/>
      <c r="Q47" s="24"/>
    </row>
    <row r="48" spans="2:17" s="39" customFormat="1" ht="13.5" thickBot="1" x14ac:dyDescent="0.25">
      <c r="B48" s="173"/>
      <c r="C48" s="175"/>
      <c r="D48" s="175"/>
      <c r="E48" s="215" t="s">
        <v>266</v>
      </c>
      <c r="F48" s="216"/>
      <c r="G48" s="216"/>
      <c r="H48" s="215"/>
      <c r="I48" s="216" t="s">
        <v>458</v>
      </c>
      <c r="J48" s="215"/>
      <c r="K48" s="216"/>
      <c r="L48" s="215"/>
      <c r="M48" s="692"/>
      <c r="N48" s="701"/>
      <c r="O48" s="164"/>
      <c r="P48" s="24"/>
      <c r="Q48" s="24"/>
    </row>
    <row r="49" spans="2:17" s="39" customFormat="1" ht="13.5" thickBot="1" x14ac:dyDescent="0.25">
      <c r="B49" s="224"/>
      <c r="C49" s="225"/>
      <c r="D49" s="142" t="s">
        <v>433</v>
      </c>
      <c r="E49" s="226"/>
      <c r="F49" s="227"/>
      <c r="G49" s="227"/>
      <c r="H49" s="226"/>
      <c r="I49" s="227"/>
      <c r="J49" s="226"/>
      <c r="K49" s="227"/>
      <c r="L49" s="226"/>
      <c r="M49" s="228"/>
      <c r="N49" s="229" t="s">
        <v>434</v>
      </c>
      <c r="O49" s="230"/>
      <c r="P49" s="24"/>
      <c r="Q49" s="24"/>
    </row>
    <row r="50" spans="2:17" s="39" customFormat="1" ht="13.5" thickBot="1" x14ac:dyDescent="0.25">
      <c r="B50" s="231"/>
      <c r="C50" s="232"/>
      <c r="D50" s="146"/>
      <c r="E50" s="233"/>
      <c r="F50" s="150"/>
      <c r="G50" s="150"/>
      <c r="H50" s="233"/>
      <c r="I50" s="150"/>
      <c r="J50" s="233"/>
      <c r="K50" s="234"/>
      <c r="L50" s="233"/>
      <c r="M50" s="235"/>
      <c r="N50" s="148" t="s">
        <v>435</v>
      </c>
      <c r="O50" s="230"/>
      <c r="P50" s="24"/>
      <c r="Q50" s="24"/>
    </row>
    <row r="51" spans="2:17" s="39" customFormat="1" ht="12.75" x14ac:dyDescent="0.2">
      <c r="B51" s="149"/>
      <c r="C51" s="719" t="s">
        <v>436</v>
      </c>
      <c r="D51" s="697"/>
      <c r="E51" s="150" t="s">
        <v>437</v>
      </c>
      <c r="F51" s="150" t="s">
        <v>556</v>
      </c>
      <c r="G51" s="150" t="s">
        <v>439</v>
      </c>
      <c r="H51" s="151" t="s">
        <v>440</v>
      </c>
      <c r="I51" s="150" t="s">
        <v>191</v>
      </c>
      <c r="J51" s="150" t="s">
        <v>441</v>
      </c>
      <c r="K51" s="152" t="s">
        <v>442</v>
      </c>
      <c r="L51" s="150" t="s">
        <v>443</v>
      </c>
      <c r="M51" s="153" t="s">
        <v>444</v>
      </c>
      <c r="N51" s="147" t="s">
        <v>208</v>
      </c>
      <c r="O51" s="169" t="s">
        <v>445</v>
      </c>
      <c r="P51" s="24"/>
      <c r="Q51" s="24"/>
    </row>
    <row r="52" spans="2:17" s="39" customFormat="1" ht="13.5" thickBot="1" x14ac:dyDescent="0.25">
      <c r="B52" s="157" t="s">
        <v>199</v>
      </c>
      <c r="C52" s="236" t="s">
        <v>448</v>
      </c>
      <c r="D52" s="158" t="s">
        <v>449</v>
      </c>
      <c r="E52" s="159"/>
      <c r="F52" s="160" t="s">
        <v>450</v>
      </c>
      <c r="G52" s="160" t="s">
        <v>451</v>
      </c>
      <c r="H52" s="160" t="s">
        <v>452</v>
      </c>
      <c r="I52" s="161"/>
      <c r="J52" s="160"/>
      <c r="K52" s="162"/>
      <c r="L52" s="160"/>
      <c r="M52" s="160" t="s">
        <v>453</v>
      </c>
      <c r="N52" s="237"/>
      <c r="O52" s="164"/>
      <c r="P52" s="24"/>
      <c r="Q52" s="24"/>
    </row>
    <row r="53" spans="2:17" s="39" customFormat="1" ht="12.75" x14ac:dyDescent="0.2">
      <c r="B53" s="238">
        <v>17</v>
      </c>
      <c r="C53" s="239" t="s">
        <v>557</v>
      </c>
      <c r="D53" s="239" t="s">
        <v>558</v>
      </c>
      <c r="E53" s="240" t="s">
        <v>500</v>
      </c>
      <c r="F53" s="241">
        <v>1</v>
      </c>
      <c r="G53" s="241" t="s">
        <v>501</v>
      </c>
      <c r="H53" s="240">
        <v>220</v>
      </c>
      <c r="I53" s="241" t="s">
        <v>458</v>
      </c>
      <c r="J53" s="240" t="s">
        <v>502</v>
      </c>
      <c r="K53" s="241" t="s">
        <v>473</v>
      </c>
      <c r="L53" s="240" t="s">
        <v>461</v>
      </c>
      <c r="M53" s="241" t="s">
        <v>462</v>
      </c>
      <c r="N53" s="242" t="s">
        <v>463</v>
      </c>
      <c r="O53" s="243"/>
      <c r="P53" s="24" t="s">
        <v>213</v>
      </c>
      <c r="Q53" s="24">
        <v>2</v>
      </c>
    </row>
    <row r="54" spans="2:17" s="39" customFormat="1" ht="12.75" x14ac:dyDescent="0.2">
      <c r="B54" s="210">
        <v>18</v>
      </c>
      <c r="C54" s="198" t="s">
        <v>559</v>
      </c>
      <c r="D54" s="198" t="s">
        <v>560</v>
      </c>
      <c r="E54" s="171" t="s">
        <v>561</v>
      </c>
      <c r="F54" s="172">
        <v>1</v>
      </c>
      <c r="G54" s="172">
        <v>6</v>
      </c>
      <c r="H54" s="171">
        <v>150</v>
      </c>
      <c r="I54" s="172">
        <v>1.4400999999999999</v>
      </c>
      <c r="J54" s="171">
        <v>280763</v>
      </c>
      <c r="K54" s="172">
        <v>1</v>
      </c>
      <c r="L54" s="171" t="s">
        <v>523</v>
      </c>
      <c r="M54" s="172" t="s">
        <v>462</v>
      </c>
      <c r="N54" s="199" t="s">
        <v>463</v>
      </c>
      <c r="O54" s="200"/>
      <c r="P54" s="24" t="s">
        <v>213</v>
      </c>
      <c r="Q54" s="24">
        <v>0.16600000000000001</v>
      </c>
    </row>
    <row r="55" spans="2:17" s="39" customFormat="1" ht="12.75" x14ac:dyDescent="0.2">
      <c r="B55" s="210">
        <v>19</v>
      </c>
      <c r="C55" s="198" t="s">
        <v>562</v>
      </c>
      <c r="D55" s="198" t="s">
        <v>563</v>
      </c>
      <c r="E55" s="171" t="s">
        <v>522</v>
      </c>
      <c r="F55" s="172">
        <v>1</v>
      </c>
      <c r="G55" s="172">
        <v>6</v>
      </c>
      <c r="H55" s="171">
        <v>150</v>
      </c>
      <c r="I55" s="172">
        <v>1.4400999999999999</v>
      </c>
      <c r="J55" s="171">
        <v>280764</v>
      </c>
      <c r="K55" s="172">
        <v>1</v>
      </c>
      <c r="L55" s="171" t="s">
        <v>523</v>
      </c>
      <c r="M55" s="172" t="s">
        <v>462</v>
      </c>
      <c r="N55" s="199" t="s">
        <v>463</v>
      </c>
      <c r="O55" s="200"/>
      <c r="P55" s="24" t="s">
        <v>213</v>
      </c>
      <c r="Q55" s="24">
        <v>0.17100000000000001</v>
      </c>
    </row>
    <row r="56" spans="2:17" s="39" customFormat="1" ht="12.75" x14ac:dyDescent="0.2">
      <c r="B56" s="210">
        <v>20</v>
      </c>
      <c r="C56" s="198" t="s">
        <v>564</v>
      </c>
      <c r="D56" s="198" t="s">
        <v>565</v>
      </c>
      <c r="E56" s="171" t="s">
        <v>500</v>
      </c>
      <c r="F56" s="172">
        <v>1</v>
      </c>
      <c r="G56" s="172" t="s">
        <v>501</v>
      </c>
      <c r="H56" s="171">
        <v>220</v>
      </c>
      <c r="I56" s="172" t="s">
        <v>458</v>
      </c>
      <c r="J56" s="171" t="s">
        <v>566</v>
      </c>
      <c r="K56" s="172" t="s">
        <v>473</v>
      </c>
      <c r="L56" s="171" t="s">
        <v>461</v>
      </c>
      <c r="M56" s="172" t="s">
        <v>462</v>
      </c>
      <c r="N56" s="199" t="s">
        <v>463</v>
      </c>
      <c r="O56" s="200"/>
      <c r="P56" s="30" t="s">
        <v>213</v>
      </c>
      <c r="Q56" s="24">
        <v>0.6</v>
      </c>
    </row>
    <row r="57" spans="2:17" s="39" customFormat="1" ht="12.75" x14ac:dyDescent="0.2">
      <c r="B57" s="210">
        <v>21</v>
      </c>
      <c r="C57" s="198" t="s">
        <v>567</v>
      </c>
      <c r="D57" s="198" t="s">
        <v>568</v>
      </c>
      <c r="E57" s="171" t="s">
        <v>569</v>
      </c>
      <c r="F57" s="172">
        <v>1</v>
      </c>
      <c r="G57" s="172">
        <v>6</v>
      </c>
      <c r="H57" s="171">
        <v>150</v>
      </c>
      <c r="I57" s="172">
        <v>1.4400999999999999</v>
      </c>
      <c r="J57" s="171">
        <v>280765</v>
      </c>
      <c r="K57" s="172">
        <v>1</v>
      </c>
      <c r="L57" s="171" t="s">
        <v>523</v>
      </c>
      <c r="M57" s="172" t="s">
        <v>462</v>
      </c>
      <c r="N57" s="199" t="s">
        <v>463</v>
      </c>
      <c r="O57" s="200"/>
      <c r="P57" s="30" t="s">
        <v>213</v>
      </c>
      <c r="Q57" s="24">
        <v>0.28999999999999998</v>
      </c>
    </row>
    <row r="58" spans="2:17" s="39" customFormat="1" ht="12.75" x14ac:dyDescent="0.2">
      <c r="B58" s="210">
        <v>22</v>
      </c>
      <c r="C58" s="198" t="s">
        <v>570</v>
      </c>
      <c r="D58" s="198" t="s">
        <v>571</v>
      </c>
      <c r="E58" s="171" t="s">
        <v>572</v>
      </c>
      <c r="F58" s="172">
        <v>2</v>
      </c>
      <c r="G58" s="172" t="s">
        <v>457</v>
      </c>
      <c r="H58" s="171">
        <v>100</v>
      </c>
      <c r="I58" s="172" t="s">
        <v>458</v>
      </c>
      <c r="J58" s="171" t="s">
        <v>573</v>
      </c>
      <c r="K58" s="172"/>
      <c r="L58" s="171" t="s">
        <v>574</v>
      </c>
      <c r="M58" s="172" t="s">
        <v>462</v>
      </c>
      <c r="N58" s="199" t="s">
        <v>463</v>
      </c>
      <c r="O58" s="200"/>
      <c r="P58" s="30" t="s">
        <v>213</v>
      </c>
      <c r="Q58" s="24">
        <v>0.3</v>
      </c>
    </row>
    <row r="59" spans="2:17" s="39" customFormat="1" ht="12.75" x14ac:dyDescent="0.2">
      <c r="B59" s="210">
        <v>23</v>
      </c>
      <c r="C59" s="198" t="s">
        <v>575</v>
      </c>
      <c r="D59" s="198" t="s">
        <v>576</v>
      </c>
      <c r="E59" s="171" t="s">
        <v>577</v>
      </c>
      <c r="F59" s="172">
        <v>1</v>
      </c>
      <c r="G59" s="172">
        <v>6</v>
      </c>
      <c r="H59" s="171">
        <v>80</v>
      </c>
      <c r="I59" s="172">
        <v>1.4300999999999999</v>
      </c>
      <c r="J59" s="171">
        <v>280766</v>
      </c>
      <c r="K59" s="172">
        <v>1</v>
      </c>
      <c r="L59" s="171" t="s">
        <v>523</v>
      </c>
      <c r="M59" s="172" t="s">
        <v>462</v>
      </c>
      <c r="N59" s="199" t="s">
        <v>463</v>
      </c>
      <c r="O59" s="200"/>
      <c r="P59" s="30" t="s">
        <v>213</v>
      </c>
      <c r="Q59" s="24">
        <v>0.17499999999999999</v>
      </c>
    </row>
    <row r="60" spans="2:17" s="39" customFormat="1" ht="12.75" x14ac:dyDescent="0.2">
      <c r="B60" s="210">
        <v>24</v>
      </c>
      <c r="C60" s="198" t="s">
        <v>578</v>
      </c>
      <c r="D60" s="198" t="s">
        <v>579</v>
      </c>
      <c r="E60" s="171" t="s">
        <v>572</v>
      </c>
      <c r="F60" s="172">
        <v>1</v>
      </c>
      <c r="G60" s="172" t="s">
        <v>457</v>
      </c>
      <c r="H60" s="171">
        <v>100</v>
      </c>
      <c r="I60" s="172" t="s">
        <v>458</v>
      </c>
      <c r="J60" s="171" t="s">
        <v>580</v>
      </c>
      <c r="K60" s="172"/>
      <c r="L60" s="171" t="s">
        <v>574</v>
      </c>
      <c r="M60" s="172" t="s">
        <v>462</v>
      </c>
      <c r="N60" s="199" t="s">
        <v>463</v>
      </c>
      <c r="O60" s="176"/>
      <c r="P60" s="30" t="s">
        <v>213</v>
      </c>
      <c r="Q60" s="24">
        <v>0.3</v>
      </c>
    </row>
    <row r="61" spans="2:17" s="39" customFormat="1" ht="12.75" x14ac:dyDescent="0.2">
      <c r="B61" s="165">
        <v>25</v>
      </c>
      <c r="C61" s="166" t="s">
        <v>581</v>
      </c>
      <c r="D61" s="191" t="s">
        <v>582</v>
      </c>
      <c r="E61" s="192" t="s">
        <v>583</v>
      </c>
      <c r="F61" s="193">
        <v>1</v>
      </c>
      <c r="G61" s="193">
        <v>6</v>
      </c>
      <c r="H61" s="192">
        <v>250</v>
      </c>
      <c r="I61" s="193">
        <v>1.4571000000000001</v>
      </c>
      <c r="J61" s="192" t="s">
        <v>584</v>
      </c>
      <c r="K61" s="193" t="s">
        <v>585</v>
      </c>
      <c r="L61" s="192" t="s">
        <v>461</v>
      </c>
      <c r="M61" s="690" t="s">
        <v>462</v>
      </c>
      <c r="N61" s="693" t="s">
        <v>463</v>
      </c>
      <c r="O61" s="169"/>
      <c r="P61" s="30" t="s">
        <v>213</v>
      </c>
      <c r="Q61" s="24">
        <v>0.63</v>
      </c>
    </row>
    <row r="62" spans="2:17" s="39" customFormat="1" ht="12.75" x14ac:dyDescent="0.2">
      <c r="B62" s="165"/>
      <c r="C62" s="166"/>
      <c r="D62" s="244"/>
      <c r="E62" s="215" t="s">
        <v>531</v>
      </c>
      <c r="F62" s="245"/>
      <c r="G62" s="245"/>
      <c r="H62" s="246"/>
      <c r="I62" s="245"/>
      <c r="J62" s="246"/>
      <c r="K62" s="245"/>
      <c r="L62" s="215"/>
      <c r="M62" s="692"/>
      <c r="N62" s="701"/>
      <c r="O62" s="176"/>
      <c r="P62" s="24"/>
      <c r="Q62" s="24"/>
    </row>
    <row r="63" spans="2:17" s="39" customFormat="1" ht="12.75" x14ac:dyDescent="0.2">
      <c r="B63" s="214">
        <v>26</v>
      </c>
      <c r="C63" s="191" t="s">
        <v>586</v>
      </c>
      <c r="D63" s="247" t="s">
        <v>587</v>
      </c>
      <c r="E63" s="248" t="s">
        <v>588</v>
      </c>
      <c r="F63" s="193">
        <v>1</v>
      </c>
      <c r="G63" s="193" t="s">
        <v>457</v>
      </c>
      <c r="H63" s="192">
        <v>180</v>
      </c>
      <c r="I63" s="193" t="s">
        <v>458</v>
      </c>
      <c r="J63" s="192" t="s">
        <v>589</v>
      </c>
      <c r="K63" s="193" t="s">
        <v>473</v>
      </c>
      <c r="L63" s="192" t="s">
        <v>461</v>
      </c>
      <c r="M63" s="193" t="s">
        <v>462</v>
      </c>
      <c r="N63" s="693" t="s">
        <v>463</v>
      </c>
      <c r="O63" s="169"/>
      <c r="P63" s="30" t="s">
        <v>213</v>
      </c>
      <c r="Q63" s="24">
        <v>0.2</v>
      </c>
    </row>
    <row r="64" spans="2:17" s="39" customFormat="1" ht="12.75" x14ac:dyDescent="0.2">
      <c r="B64" s="173"/>
      <c r="C64" s="175"/>
      <c r="D64" s="175"/>
      <c r="E64" s="215"/>
      <c r="F64" s="216"/>
      <c r="G64" s="216"/>
      <c r="H64" s="215"/>
      <c r="I64" s="216"/>
      <c r="J64" s="215" t="s">
        <v>590</v>
      </c>
      <c r="K64" s="216" t="s">
        <v>533</v>
      </c>
      <c r="L64" s="215"/>
      <c r="M64" s="216"/>
      <c r="N64" s="695"/>
      <c r="O64" s="176"/>
      <c r="P64" s="24"/>
      <c r="Q64" s="24"/>
    </row>
    <row r="65" spans="2:17" s="39" customFormat="1" ht="12.75" x14ac:dyDescent="0.2">
      <c r="B65" s="165">
        <v>27</v>
      </c>
      <c r="C65" s="191" t="s">
        <v>591</v>
      </c>
      <c r="D65" s="191" t="s">
        <v>592</v>
      </c>
      <c r="E65" s="192" t="s">
        <v>593</v>
      </c>
      <c r="F65" s="193">
        <v>1</v>
      </c>
      <c r="G65" s="193" t="s">
        <v>457</v>
      </c>
      <c r="H65" s="192">
        <v>250</v>
      </c>
      <c r="I65" s="193" t="s">
        <v>458</v>
      </c>
      <c r="J65" s="192" t="s">
        <v>594</v>
      </c>
      <c r="K65" s="193" t="s">
        <v>595</v>
      </c>
      <c r="L65" s="192" t="s">
        <v>461</v>
      </c>
      <c r="M65" s="690" t="s">
        <v>462</v>
      </c>
      <c r="N65" s="693" t="s">
        <v>463</v>
      </c>
      <c r="O65" s="169"/>
      <c r="P65" s="30" t="s">
        <v>213</v>
      </c>
      <c r="Q65" s="24">
        <v>0.63</v>
      </c>
    </row>
    <row r="66" spans="2:17" s="39" customFormat="1" ht="12.75" x14ac:dyDescent="0.2">
      <c r="B66" s="165"/>
      <c r="C66" s="166"/>
      <c r="D66" s="166"/>
      <c r="E66" s="167"/>
      <c r="F66" s="168"/>
      <c r="G66" s="168"/>
      <c r="H66" s="167"/>
      <c r="I66" s="168"/>
      <c r="J66" s="167" t="s">
        <v>596</v>
      </c>
      <c r="K66" s="168" t="s">
        <v>473</v>
      </c>
      <c r="L66" s="167"/>
      <c r="M66" s="691"/>
      <c r="N66" s="700"/>
      <c r="O66" s="169"/>
      <c r="P66" s="24"/>
      <c r="Q66" s="24"/>
    </row>
    <row r="67" spans="2:17" s="39" customFormat="1" ht="12.75" x14ac:dyDescent="0.2">
      <c r="B67" s="165"/>
      <c r="C67" s="175"/>
      <c r="D67" s="175"/>
      <c r="E67" s="215"/>
      <c r="F67" s="216"/>
      <c r="G67" s="216"/>
      <c r="H67" s="215"/>
      <c r="I67" s="216"/>
      <c r="J67" s="215" t="s">
        <v>597</v>
      </c>
      <c r="K67" s="216" t="s">
        <v>533</v>
      </c>
      <c r="L67" s="215"/>
      <c r="M67" s="692"/>
      <c r="N67" s="701"/>
      <c r="O67" s="176"/>
      <c r="P67" s="24"/>
      <c r="Q67" s="24"/>
    </row>
    <row r="68" spans="2:17" s="39" customFormat="1" ht="12.75" x14ac:dyDescent="0.2">
      <c r="B68" s="210">
        <v>28</v>
      </c>
      <c r="C68" s="198" t="s">
        <v>598</v>
      </c>
      <c r="D68" s="198" t="s">
        <v>599</v>
      </c>
      <c r="E68" s="171" t="s">
        <v>600</v>
      </c>
      <c r="F68" s="172">
        <v>1</v>
      </c>
      <c r="G68" s="172" t="s">
        <v>457</v>
      </c>
      <c r="H68" s="171">
        <v>180</v>
      </c>
      <c r="I68" s="172" t="s">
        <v>458</v>
      </c>
      <c r="J68" s="171" t="s">
        <v>601</v>
      </c>
      <c r="K68" s="172" t="s">
        <v>473</v>
      </c>
      <c r="L68" s="171" t="s">
        <v>461</v>
      </c>
      <c r="M68" s="172" t="s">
        <v>462</v>
      </c>
      <c r="N68" s="199" t="s">
        <v>463</v>
      </c>
      <c r="O68" s="200"/>
      <c r="P68" s="24" t="s">
        <v>213</v>
      </c>
      <c r="Q68" s="24">
        <v>0.2</v>
      </c>
    </row>
    <row r="69" spans="2:17" s="39" customFormat="1" ht="12.75" x14ac:dyDescent="0.2">
      <c r="B69" s="165">
        <v>29</v>
      </c>
      <c r="C69" s="191" t="s">
        <v>602</v>
      </c>
      <c r="D69" s="191" t="s">
        <v>603</v>
      </c>
      <c r="E69" s="192" t="s">
        <v>604</v>
      </c>
      <c r="F69" s="193">
        <v>1</v>
      </c>
      <c r="G69" s="193" t="s">
        <v>457</v>
      </c>
      <c r="H69" s="192">
        <v>270</v>
      </c>
      <c r="I69" s="193" t="s">
        <v>458</v>
      </c>
      <c r="J69" s="192" t="s">
        <v>530</v>
      </c>
      <c r="K69" s="193" t="s">
        <v>460</v>
      </c>
      <c r="L69" s="192" t="s">
        <v>461</v>
      </c>
      <c r="M69" s="690" t="s">
        <v>462</v>
      </c>
      <c r="N69" s="693" t="s">
        <v>463</v>
      </c>
      <c r="O69" s="169"/>
      <c r="P69" s="24" t="s">
        <v>213</v>
      </c>
      <c r="Q69" s="24">
        <v>0.74</v>
      </c>
    </row>
    <row r="70" spans="2:17" s="39" customFormat="1" ht="12.75" x14ac:dyDescent="0.2">
      <c r="B70" s="165"/>
      <c r="C70" s="166"/>
      <c r="D70" s="166"/>
      <c r="E70" s="167"/>
      <c r="F70" s="168"/>
      <c r="G70" s="168"/>
      <c r="H70" s="167"/>
      <c r="I70" s="168"/>
      <c r="J70" s="167" t="s">
        <v>532</v>
      </c>
      <c r="K70" s="168" t="s">
        <v>533</v>
      </c>
      <c r="L70" s="167"/>
      <c r="M70" s="691"/>
      <c r="N70" s="700"/>
      <c r="O70" s="169"/>
      <c r="P70" s="24"/>
      <c r="Q70" s="24"/>
    </row>
    <row r="71" spans="2:17" s="39" customFormat="1" ht="12.75" x14ac:dyDescent="0.2">
      <c r="B71" s="165"/>
      <c r="C71" s="175"/>
      <c r="D71" s="175"/>
      <c r="E71" s="215"/>
      <c r="F71" s="216"/>
      <c r="G71" s="216"/>
      <c r="H71" s="215"/>
      <c r="I71" s="216"/>
      <c r="J71" s="215" t="s">
        <v>534</v>
      </c>
      <c r="K71" s="216" t="s">
        <v>473</v>
      </c>
      <c r="L71" s="215"/>
      <c r="M71" s="692"/>
      <c r="N71" s="701"/>
      <c r="O71" s="176"/>
      <c r="P71" s="24"/>
      <c r="Q71" s="24"/>
    </row>
    <row r="72" spans="2:17" s="39" customFormat="1" ht="12.75" x14ac:dyDescent="0.2">
      <c r="B72" s="210">
        <v>30</v>
      </c>
      <c r="C72" s="198" t="s">
        <v>605</v>
      </c>
      <c r="D72" s="198" t="s">
        <v>606</v>
      </c>
      <c r="E72" s="171" t="s">
        <v>607</v>
      </c>
      <c r="F72" s="172">
        <v>1</v>
      </c>
      <c r="G72" s="172" t="s">
        <v>608</v>
      </c>
      <c r="H72" s="171">
        <v>60</v>
      </c>
      <c r="I72" s="172" t="s">
        <v>609</v>
      </c>
      <c r="J72" s="171" t="s">
        <v>610</v>
      </c>
      <c r="K72" s="172" t="s">
        <v>611</v>
      </c>
      <c r="L72" s="171" t="s">
        <v>612</v>
      </c>
      <c r="M72" s="172" t="s">
        <v>462</v>
      </c>
      <c r="N72" s="199" t="s">
        <v>463</v>
      </c>
      <c r="O72" s="200"/>
      <c r="P72" s="24" t="s">
        <v>213</v>
      </c>
      <c r="Q72" s="24">
        <v>1</v>
      </c>
    </row>
    <row r="73" spans="2:17" s="39" customFormat="1" ht="12.75" x14ac:dyDescent="0.2">
      <c r="B73" s="210">
        <v>31</v>
      </c>
      <c r="C73" s="198" t="s">
        <v>613</v>
      </c>
      <c r="D73" s="198" t="s">
        <v>614</v>
      </c>
      <c r="E73" s="171" t="s">
        <v>615</v>
      </c>
      <c r="F73" s="172">
        <v>1</v>
      </c>
      <c r="G73" s="172" t="s">
        <v>608</v>
      </c>
      <c r="H73" s="171">
        <v>80</v>
      </c>
      <c r="I73" s="172" t="s">
        <v>509</v>
      </c>
      <c r="J73" s="171" t="s">
        <v>616</v>
      </c>
      <c r="K73" s="172" t="s">
        <v>611</v>
      </c>
      <c r="L73" s="171" t="s">
        <v>612</v>
      </c>
      <c r="M73" s="172" t="s">
        <v>462</v>
      </c>
      <c r="N73" s="199" t="s">
        <v>463</v>
      </c>
      <c r="O73" s="200"/>
      <c r="P73" s="30" t="s">
        <v>213</v>
      </c>
      <c r="Q73" s="24">
        <v>1.2</v>
      </c>
    </row>
    <row r="74" spans="2:17" s="39" customFormat="1" ht="12.75" x14ac:dyDescent="0.2">
      <c r="B74" s="210">
        <v>32</v>
      </c>
      <c r="C74" s="198" t="s">
        <v>617</v>
      </c>
      <c r="D74" s="198" t="s">
        <v>618</v>
      </c>
      <c r="E74" s="171" t="s">
        <v>619</v>
      </c>
      <c r="F74" s="172">
        <v>1</v>
      </c>
      <c r="G74" s="172">
        <v>4</v>
      </c>
      <c r="H74" s="171">
        <v>150</v>
      </c>
      <c r="I74" s="172" t="s">
        <v>509</v>
      </c>
      <c r="J74" s="171" t="s">
        <v>620</v>
      </c>
      <c r="K74" s="172" t="s">
        <v>497</v>
      </c>
      <c r="L74" s="171" t="s">
        <v>461</v>
      </c>
      <c r="M74" s="172" t="s">
        <v>462</v>
      </c>
      <c r="N74" s="199" t="s">
        <v>463</v>
      </c>
      <c r="O74" s="200"/>
      <c r="P74" s="24" t="s">
        <v>213</v>
      </c>
      <c r="Q74" s="24">
        <v>0.73499999999999999</v>
      </c>
    </row>
    <row r="75" spans="2:17" s="39" customFormat="1" ht="38.25" x14ac:dyDescent="0.2">
      <c r="B75" s="249">
        <v>33</v>
      </c>
      <c r="C75" s="250"/>
      <c r="D75" s="251"/>
      <c r="E75" s="252" t="s">
        <v>621</v>
      </c>
      <c r="F75" s="251">
        <v>1</v>
      </c>
      <c r="G75" s="251"/>
      <c r="H75" s="253"/>
      <c r="I75" s="251"/>
      <c r="J75" s="253"/>
      <c r="K75" s="251"/>
      <c r="L75" s="253"/>
      <c r="M75" s="251" t="s">
        <v>462</v>
      </c>
      <c r="N75" s="253" t="s">
        <v>463</v>
      </c>
      <c r="O75" s="208" t="s">
        <v>504</v>
      </c>
      <c r="P75" s="209" t="s">
        <v>213</v>
      </c>
      <c r="Q75" s="71">
        <v>3</v>
      </c>
    </row>
    <row r="76" spans="2:17" s="39" customFormat="1" ht="38.25" x14ac:dyDescent="0.2">
      <c r="B76" s="254">
        <v>34</v>
      </c>
      <c r="C76" s="250"/>
      <c r="D76" s="251"/>
      <c r="E76" s="255" t="s">
        <v>622</v>
      </c>
      <c r="F76" s="256"/>
      <c r="G76" s="257"/>
      <c r="H76" s="258"/>
      <c r="I76" s="256"/>
      <c r="J76" s="259"/>
      <c r="K76" s="257"/>
      <c r="L76" s="258"/>
      <c r="M76" s="257" t="s">
        <v>462</v>
      </c>
      <c r="N76" s="260" t="s">
        <v>463</v>
      </c>
      <c r="O76" s="208" t="s">
        <v>504</v>
      </c>
      <c r="P76" s="209" t="s">
        <v>213</v>
      </c>
      <c r="Q76" s="71">
        <v>0.5</v>
      </c>
    </row>
    <row r="77" spans="2:17" s="39" customFormat="1" ht="76.5" x14ac:dyDescent="0.2">
      <c r="B77" s="261">
        <v>35</v>
      </c>
      <c r="C77" s="714" t="s">
        <v>623</v>
      </c>
      <c r="D77" s="715"/>
      <c r="E77" s="716"/>
      <c r="F77" s="262" t="s">
        <v>624</v>
      </c>
      <c r="G77" s="263" t="s">
        <v>625</v>
      </c>
      <c r="H77" s="192"/>
      <c r="I77" s="717" t="s">
        <v>626</v>
      </c>
      <c r="J77" s="718"/>
      <c r="K77" s="193"/>
      <c r="L77" s="192"/>
      <c r="M77" s="264" t="s">
        <v>339</v>
      </c>
      <c r="N77" s="265" t="s">
        <v>627</v>
      </c>
      <c r="O77" s="266" t="s">
        <v>628</v>
      </c>
      <c r="P77" s="267" t="s">
        <v>350</v>
      </c>
      <c r="Q77" s="268">
        <v>0.2</v>
      </c>
    </row>
    <row r="78" spans="2:17" s="39" customFormat="1" ht="12.75" x14ac:dyDescent="0.2">
      <c r="B78" s="24">
        <v>36</v>
      </c>
      <c r="C78" s="23" t="s">
        <v>629</v>
      </c>
      <c r="D78" s="24" t="s">
        <v>630</v>
      </c>
      <c r="E78" s="23" t="s">
        <v>631</v>
      </c>
      <c r="F78" s="24" t="s">
        <v>632</v>
      </c>
      <c r="G78" s="24"/>
      <c r="H78" s="23"/>
      <c r="I78" s="24"/>
      <c r="J78" s="23"/>
      <c r="K78" s="24"/>
      <c r="L78" s="23"/>
      <c r="M78" s="24"/>
      <c r="N78" s="23"/>
      <c r="O78" s="23"/>
      <c r="P78" s="24" t="s">
        <v>350</v>
      </c>
      <c r="Q78" s="24">
        <v>0.3</v>
      </c>
    </row>
    <row r="79" spans="2:17" s="39" customFormat="1" ht="12.75" x14ac:dyDescent="0.2">
      <c r="B79" s="24">
        <v>37</v>
      </c>
      <c r="C79" s="23" t="s">
        <v>633</v>
      </c>
      <c r="D79" s="24" t="s">
        <v>634</v>
      </c>
      <c r="E79" s="23" t="s">
        <v>635</v>
      </c>
      <c r="F79" s="24" t="s">
        <v>632</v>
      </c>
      <c r="G79" s="24"/>
      <c r="H79" s="23"/>
      <c r="I79" s="24"/>
      <c r="J79" s="23"/>
      <c r="K79" s="24"/>
      <c r="L79" s="23"/>
      <c r="M79" s="24"/>
      <c r="N79" s="23"/>
      <c r="O79" s="23"/>
      <c r="P79" s="24" t="s">
        <v>350</v>
      </c>
      <c r="Q79" s="24">
        <v>0.4</v>
      </c>
    </row>
    <row r="80" spans="2:17" s="39" customFormat="1" ht="12.75" x14ac:dyDescent="0.2">
      <c r="B80" s="24">
        <v>38</v>
      </c>
      <c r="C80" s="23" t="s">
        <v>636</v>
      </c>
      <c r="D80" s="24" t="s">
        <v>637</v>
      </c>
      <c r="E80" s="23" t="s">
        <v>638</v>
      </c>
      <c r="F80" s="24" t="s">
        <v>632</v>
      </c>
      <c r="G80" s="24"/>
      <c r="H80" s="23"/>
      <c r="I80" s="24"/>
      <c r="J80" s="23"/>
      <c r="K80" s="24"/>
      <c r="L80" s="23"/>
      <c r="M80" s="24"/>
      <c r="N80" s="23"/>
      <c r="O80" s="23"/>
      <c r="P80" s="24" t="s">
        <v>350</v>
      </c>
      <c r="Q80" s="24">
        <v>0.35</v>
      </c>
    </row>
    <row r="81" spans="2:17" s="39" customFormat="1" ht="12.75" x14ac:dyDescent="0.2">
      <c r="B81" s="24">
        <v>39</v>
      </c>
      <c r="C81" s="23" t="s">
        <v>639</v>
      </c>
      <c r="D81" s="24" t="s">
        <v>640</v>
      </c>
      <c r="E81" s="23" t="s">
        <v>641</v>
      </c>
      <c r="F81" s="24" t="s">
        <v>632</v>
      </c>
      <c r="G81" s="24"/>
      <c r="H81" s="23"/>
      <c r="I81" s="24"/>
      <c r="J81" s="23"/>
      <c r="K81" s="24"/>
      <c r="L81" s="23"/>
      <c r="M81" s="24"/>
      <c r="N81" s="23"/>
      <c r="O81" s="23"/>
      <c r="P81" s="24" t="s">
        <v>350</v>
      </c>
      <c r="Q81" s="24">
        <v>0.2</v>
      </c>
    </row>
    <row r="82" spans="2:17" s="39" customFormat="1" ht="12.75" x14ac:dyDescent="0.2">
      <c r="B82" s="24">
        <v>40</v>
      </c>
      <c r="C82" s="23" t="s">
        <v>642</v>
      </c>
      <c r="D82" s="24" t="s">
        <v>643</v>
      </c>
      <c r="E82" s="23" t="s">
        <v>644</v>
      </c>
      <c r="F82" s="24" t="s">
        <v>632</v>
      </c>
      <c r="G82" s="24"/>
      <c r="H82" s="23"/>
      <c r="I82" s="24"/>
      <c r="J82" s="23"/>
      <c r="K82" s="24"/>
      <c r="L82" s="23"/>
      <c r="M82" s="24"/>
      <c r="N82" s="23"/>
      <c r="O82" s="23"/>
      <c r="P82" s="24" t="s">
        <v>350</v>
      </c>
      <c r="Q82" s="24">
        <v>0.5</v>
      </c>
    </row>
    <row r="83" spans="2:17" s="39" customFormat="1" ht="12.75" x14ac:dyDescent="0.2">
      <c r="B83" s="24">
        <v>41</v>
      </c>
      <c r="C83" s="23" t="s">
        <v>645</v>
      </c>
      <c r="D83" s="24" t="s">
        <v>646</v>
      </c>
      <c r="E83" s="23" t="s">
        <v>647</v>
      </c>
      <c r="F83" s="24" t="s">
        <v>632</v>
      </c>
      <c r="G83" s="24"/>
      <c r="H83" s="23"/>
      <c r="I83" s="24"/>
      <c r="J83" s="23"/>
      <c r="K83" s="24"/>
      <c r="L83" s="23"/>
      <c r="M83" s="24"/>
      <c r="N83" s="23"/>
      <c r="O83" s="23"/>
      <c r="P83" s="24" t="s">
        <v>350</v>
      </c>
      <c r="Q83" s="24">
        <v>0.6</v>
      </c>
    </row>
    <row r="84" spans="2:17" s="39" customFormat="1" ht="12.75" x14ac:dyDescent="0.2">
      <c r="B84" s="24">
        <v>42</v>
      </c>
      <c r="C84" s="23" t="s">
        <v>648</v>
      </c>
      <c r="D84" s="24" t="s">
        <v>649</v>
      </c>
      <c r="E84" s="23" t="s">
        <v>650</v>
      </c>
      <c r="F84" s="24" t="s">
        <v>632</v>
      </c>
      <c r="G84" s="24"/>
      <c r="H84" s="23"/>
      <c r="I84" s="24"/>
      <c r="J84" s="23"/>
      <c r="K84" s="24"/>
      <c r="L84" s="23"/>
      <c r="M84" s="24"/>
      <c r="N84" s="23"/>
      <c r="O84" s="23"/>
      <c r="P84" s="24" t="s">
        <v>350</v>
      </c>
      <c r="Q84" s="24">
        <v>0.4</v>
      </c>
    </row>
    <row r="85" spans="2:17" s="39" customFormat="1" ht="12.75" x14ac:dyDescent="0.2">
      <c r="B85" s="24">
        <v>43</v>
      </c>
      <c r="C85" s="23" t="s">
        <v>651</v>
      </c>
      <c r="D85" s="24" t="s">
        <v>652</v>
      </c>
      <c r="E85" s="23" t="s">
        <v>653</v>
      </c>
      <c r="F85" s="24" t="s">
        <v>632</v>
      </c>
      <c r="G85" s="24"/>
      <c r="H85" s="23"/>
      <c r="I85" s="24"/>
      <c r="J85" s="23"/>
      <c r="K85" s="24"/>
      <c r="L85" s="23"/>
      <c r="M85" s="24"/>
      <c r="N85" s="23"/>
      <c r="O85" s="23"/>
      <c r="P85" s="24" t="s">
        <v>350</v>
      </c>
      <c r="Q85" s="24">
        <v>0.5</v>
      </c>
    </row>
    <row r="86" spans="2:17" s="39" customFormat="1" ht="12.75" x14ac:dyDescent="0.2">
      <c r="B86" s="24">
        <v>44</v>
      </c>
      <c r="C86" s="23" t="s">
        <v>654</v>
      </c>
      <c r="D86" s="24" t="s">
        <v>655</v>
      </c>
      <c r="E86" s="23" t="s">
        <v>656</v>
      </c>
      <c r="F86" s="24" t="s">
        <v>632</v>
      </c>
      <c r="G86" s="24"/>
      <c r="H86" s="23"/>
      <c r="I86" s="24"/>
      <c r="J86" s="23"/>
      <c r="K86" s="24"/>
      <c r="L86" s="23"/>
      <c r="M86" s="24"/>
      <c r="N86" s="23"/>
      <c r="O86" s="23"/>
      <c r="P86" s="24" t="s">
        <v>350</v>
      </c>
      <c r="Q86" s="24">
        <v>0.5</v>
      </c>
    </row>
    <row r="87" spans="2:17" s="39" customFormat="1" ht="12.75" x14ac:dyDescent="0.2">
      <c r="B87" s="24">
        <v>45</v>
      </c>
      <c r="C87" s="23" t="s">
        <v>657</v>
      </c>
      <c r="D87" s="24" t="s">
        <v>658</v>
      </c>
      <c r="E87" s="23" t="s">
        <v>659</v>
      </c>
      <c r="F87" s="24" t="s">
        <v>632</v>
      </c>
      <c r="G87" s="24"/>
      <c r="H87" s="23"/>
      <c r="I87" s="24"/>
      <c r="J87" s="23"/>
      <c r="K87" s="24"/>
      <c r="L87" s="23"/>
      <c r="M87" s="24"/>
      <c r="N87" s="23"/>
      <c r="O87" s="23"/>
      <c r="P87" s="24" t="s">
        <v>350</v>
      </c>
      <c r="Q87" s="24">
        <v>0.6</v>
      </c>
    </row>
    <row r="88" spans="2:17" s="39" customFormat="1" ht="12.75" x14ac:dyDescent="0.2">
      <c r="B88" s="24">
        <v>46</v>
      </c>
      <c r="C88" s="23" t="s">
        <v>660</v>
      </c>
      <c r="D88" s="24" t="s">
        <v>661</v>
      </c>
      <c r="E88" s="23" t="s">
        <v>662</v>
      </c>
      <c r="F88" s="24" t="s">
        <v>632</v>
      </c>
      <c r="G88" s="24"/>
      <c r="H88" s="23"/>
      <c r="I88" s="24"/>
      <c r="J88" s="23"/>
      <c r="K88" s="24"/>
      <c r="L88" s="23"/>
      <c r="M88" s="24"/>
      <c r="N88" s="23"/>
      <c r="O88" s="23"/>
      <c r="P88" s="24" t="s">
        <v>350</v>
      </c>
      <c r="Q88" s="24">
        <v>0.6</v>
      </c>
    </row>
    <row r="89" spans="2:17" s="39" customFormat="1" ht="12.75" x14ac:dyDescent="0.2">
      <c r="B89" s="24">
        <v>47</v>
      </c>
      <c r="C89" s="23" t="s">
        <v>663</v>
      </c>
      <c r="D89" s="24" t="s">
        <v>664</v>
      </c>
      <c r="E89" s="23" t="s">
        <v>665</v>
      </c>
      <c r="F89" s="24" t="s">
        <v>624</v>
      </c>
      <c r="G89" s="24"/>
      <c r="H89" s="23"/>
      <c r="I89" s="24"/>
      <c r="J89" s="23"/>
      <c r="K89" s="24"/>
      <c r="L89" s="23"/>
      <c r="M89" s="24"/>
      <c r="N89" s="23"/>
      <c r="O89" s="23"/>
      <c r="P89" s="24" t="s">
        <v>350</v>
      </c>
      <c r="Q89" s="24">
        <v>0.15</v>
      </c>
    </row>
    <row r="90" spans="2:17" s="39" customFormat="1" ht="12.75" x14ac:dyDescent="0.2">
      <c r="B90" s="24">
        <v>48</v>
      </c>
      <c r="C90" s="23" t="s">
        <v>666</v>
      </c>
      <c r="D90" s="24" t="s">
        <v>666</v>
      </c>
      <c r="E90" s="23" t="s">
        <v>667</v>
      </c>
      <c r="F90" s="24" t="s">
        <v>624</v>
      </c>
      <c r="G90" s="24"/>
      <c r="H90" s="23"/>
      <c r="I90" s="24"/>
      <c r="J90" s="23"/>
      <c r="K90" s="24"/>
      <c r="L90" s="23"/>
      <c r="M90" s="24"/>
      <c r="N90" s="23"/>
      <c r="O90" s="23"/>
      <c r="P90" s="24" t="s">
        <v>350</v>
      </c>
      <c r="Q90" s="24">
        <v>0.2</v>
      </c>
    </row>
    <row r="91" spans="2:17" s="39" customFormat="1" ht="12.75" x14ac:dyDescent="0.2">
      <c r="B91" s="24">
        <v>49</v>
      </c>
      <c r="C91" s="23" t="s">
        <v>668</v>
      </c>
      <c r="D91" s="24" t="s">
        <v>669</v>
      </c>
      <c r="E91" s="23" t="s">
        <v>670</v>
      </c>
      <c r="F91" s="24" t="s">
        <v>632</v>
      </c>
      <c r="G91" s="24"/>
      <c r="H91" s="23"/>
      <c r="I91" s="24"/>
      <c r="J91" s="23"/>
      <c r="K91" s="24"/>
      <c r="L91" s="23"/>
      <c r="M91" s="24"/>
      <c r="N91" s="23"/>
      <c r="O91" s="23"/>
      <c r="P91" s="24" t="s">
        <v>350</v>
      </c>
      <c r="Q91" s="24">
        <v>0.3</v>
      </c>
    </row>
    <row r="92" spans="2:17" s="39" customFormat="1" ht="12.75" x14ac:dyDescent="0.2">
      <c r="B92" s="24">
        <v>50</v>
      </c>
      <c r="C92" s="23" t="s">
        <v>671</v>
      </c>
      <c r="D92" s="24" t="s">
        <v>672</v>
      </c>
      <c r="E92" s="23" t="s">
        <v>673</v>
      </c>
      <c r="F92" s="24" t="s">
        <v>632</v>
      </c>
      <c r="G92" s="24"/>
      <c r="H92" s="23"/>
      <c r="I92" s="24"/>
      <c r="J92" s="23"/>
      <c r="K92" s="24"/>
      <c r="L92" s="23"/>
      <c r="M92" s="24"/>
      <c r="N92" s="23"/>
      <c r="O92" s="23"/>
      <c r="P92" s="24" t="s">
        <v>350</v>
      </c>
      <c r="Q92" s="24">
        <v>0.4</v>
      </c>
    </row>
    <row r="93" spans="2:17" s="39" customFormat="1" ht="12.75" x14ac:dyDescent="0.2">
      <c r="B93" s="24">
        <v>51</v>
      </c>
      <c r="C93" s="23" t="s">
        <v>674</v>
      </c>
      <c r="D93" s="24" t="s">
        <v>675</v>
      </c>
      <c r="E93" s="23" t="s">
        <v>676</v>
      </c>
      <c r="F93" s="24" t="s">
        <v>632</v>
      </c>
      <c r="G93" s="24"/>
      <c r="H93" s="23"/>
      <c r="I93" s="24"/>
      <c r="J93" s="23"/>
      <c r="K93" s="24"/>
      <c r="L93" s="23"/>
      <c r="M93" s="24"/>
      <c r="N93" s="23"/>
      <c r="O93" s="23"/>
      <c r="P93" s="24" t="s">
        <v>350</v>
      </c>
      <c r="Q93" s="24">
        <v>0.5</v>
      </c>
    </row>
    <row r="94" spans="2:17" s="39" customFormat="1" ht="12.75" x14ac:dyDescent="0.2">
      <c r="B94" s="24">
        <v>52</v>
      </c>
      <c r="C94" s="23" t="s">
        <v>677</v>
      </c>
      <c r="D94" s="24" t="s">
        <v>677</v>
      </c>
      <c r="E94" s="23" t="s">
        <v>678</v>
      </c>
      <c r="F94" s="24" t="s">
        <v>624</v>
      </c>
      <c r="G94" s="24"/>
      <c r="H94" s="23"/>
      <c r="I94" s="24"/>
      <c r="J94" s="23"/>
      <c r="K94" s="24"/>
      <c r="L94" s="23"/>
      <c r="M94" s="24"/>
      <c r="N94" s="23"/>
      <c r="O94" s="23"/>
      <c r="P94" s="24" t="s">
        <v>350</v>
      </c>
      <c r="Q94" s="24">
        <v>0.2</v>
      </c>
    </row>
    <row r="95" spans="2:17" s="39" customFormat="1" ht="12.75" x14ac:dyDescent="0.2">
      <c r="B95" s="24">
        <v>53</v>
      </c>
      <c r="C95" s="23" t="s">
        <v>679</v>
      </c>
      <c r="D95" s="24" t="s">
        <v>680</v>
      </c>
      <c r="E95" s="23" t="s">
        <v>681</v>
      </c>
      <c r="F95" s="24" t="s">
        <v>632</v>
      </c>
      <c r="G95" s="24"/>
      <c r="H95" s="23"/>
      <c r="I95" s="24"/>
      <c r="J95" s="23"/>
      <c r="K95" s="24"/>
      <c r="L95" s="23"/>
      <c r="M95" s="24"/>
      <c r="N95" s="23"/>
      <c r="O95" s="23"/>
      <c r="P95" s="24" t="s">
        <v>350</v>
      </c>
      <c r="Q95" s="24">
        <v>0.6</v>
      </c>
    </row>
    <row r="96" spans="2:17" s="39" customFormat="1" ht="12.75" x14ac:dyDescent="0.2">
      <c r="B96" s="24">
        <v>54</v>
      </c>
      <c r="C96" s="23" t="s">
        <v>682</v>
      </c>
      <c r="D96" s="24" t="s">
        <v>683</v>
      </c>
      <c r="E96" s="23" t="s">
        <v>684</v>
      </c>
      <c r="F96" s="24" t="s">
        <v>632</v>
      </c>
      <c r="G96" s="24"/>
      <c r="H96" s="23"/>
      <c r="I96" s="24"/>
      <c r="J96" s="23"/>
      <c r="K96" s="24"/>
      <c r="L96" s="23"/>
      <c r="M96" s="24"/>
      <c r="N96" s="23"/>
      <c r="O96" s="23"/>
      <c r="P96" s="24" t="s">
        <v>350</v>
      </c>
      <c r="Q96" s="24">
        <v>0.7</v>
      </c>
    </row>
    <row r="97" spans="4:13" s="39" customFormat="1" ht="12.75" x14ac:dyDescent="0.2">
      <c r="D97" s="67"/>
      <c r="F97" s="67"/>
      <c r="G97" s="67"/>
      <c r="I97" s="67"/>
      <c r="K97" s="67"/>
      <c r="M97" s="67"/>
    </row>
    <row r="98" spans="4:13" s="39" customFormat="1" ht="12.75" x14ac:dyDescent="0.2">
      <c r="D98" s="67"/>
      <c r="F98" s="67"/>
      <c r="G98" s="67"/>
      <c r="I98" s="67"/>
      <c r="K98" s="67"/>
      <c r="M98" s="67"/>
    </row>
    <row r="99" spans="4:13" s="39" customFormat="1" ht="12.75" x14ac:dyDescent="0.2">
      <c r="D99" s="67"/>
      <c r="F99" s="67"/>
      <c r="G99" s="67"/>
      <c r="I99" s="67"/>
      <c r="K99" s="67"/>
      <c r="M99" s="67"/>
    </row>
    <row r="100" spans="4:13" s="39" customFormat="1" ht="12.75" x14ac:dyDescent="0.2">
      <c r="D100" s="67"/>
      <c r="F100" s="67"/>
      <c r="G100" s="67"/>
      <c r="I100" s="67"/>
      <c r="K100" s="67"/>
      <c r="M100" s="67"/>
    </row>
    <row r="101" spans="4:13" s="39" customFormat="1" ht="12.75" x14ac:dyDescent="0.2">
      <c r="D101" s="67"/>
      <c r="F101" s="67"/>
      <c r="G101" s="67"/>
      <c r="I101" s="67"/>
      <c r="K101" s="67"/>
      <c r="M101" s="67"/>
    </row>
    <row r="102" spans="4:13" s="39" customFormat="1" ht="12.75" x14ac:dyDescent="0.2">
      <c r="D102" s="67"/>
      <c r="F102" s="67"/>
      <c r="G102" s="67"/>
      <c r="I102" s="67"/>
      <c r="K102" s="67"/>
      <c r="M102" s="67"/>
    </row>
    <row r="103" spans="4:13" s="270" customFormat="1" ht="11.25" x14ac:dyDescent="0.2">
      <c r="D103" s="269"/>
      <c r="F103" s="269"/>
      <c r="G103" s="269"/>
      <c r="I103" s="269"/>
      <c r="K103" s="269"/>
      <c r="M103" s="269"/>
    </row>
    <row r="104" spans="4:13" s="270" customFormat="1" ht="11.25" x14ac:dyDescent="0.2">
      <c r="D104" s="269"/>
      <c r="F104" s="269"/>
      <c r="G104" s="269"/>
      <c r="I104" s="269"/>
      <c r="K104" s="269"/>
      <c r="M104" s="269"/>
    </row>
    <row r="105" spans="4:13" s="270" customFormat="1" ht="11.25" x14ac:dyDescent="0.2">
      <c r="D105" s="269"/>
      <c r="F105" s="269"/>
      <c r="G105" s="269"/>
      <c r="I105" s="269"/>
      <c r="K105" s="269"/>
      <c r="M105" s="269"/>
    </row>
    <row r="106" spans="4:13" s="270" customFormat="1" ht="11.25" x14ac:dyDescent="0.2">
      <c r="D106" s="269"/>
      <c r="F106" s="269"/>
      <c r="G106" s="269"/>
      <c r="I106" s="269"/>
      <c r="K106" s="269"/>
      <c r="M106" s="269"/>
    </row>
    <row r="107" spans="4:13" s="270" customFormat="1" ht="11.25" x14ac:dyDescent="0.2">
      <c r="D107" s="269"/>
      <c r="F107" s="269"/>
      <c r="G107" s="269"/>
      <c r="I107" s="269"/>
      <c r="K107" s="269"/>
      <c r="M107" s="269"/>
    </row>
    <row r="108" spans="4:13" s="270" customFormat="1" ht="11.25" x14ac:dyDescent="0.2">
      <c r="D108" s="269"/>
      <c r="F108" s="269"/>
      <c r="G108" s="269"/>
      <c r="I108" s="269"/>
      <c r="K108" s="269"/>
      <c r="M108" s="269"/>
    </row>
    <row r="109" spans="4:13" s="270" customFormat="1" ht="11.25" x14ac:dyDescent="0.2">
      <c r="D109" s="269"/>
      <c r="F109" s="269"/>
      <c r="G109" s="269"/>
      <c r="I109" s="269"/>
      <c r="K109" s="269"/>
      <c r="M109" s="269"/>
    </row>
    <row r="110" spans="4:13" s="270" customFormat="1" ht="11.25" x14ac:dyDescent="0.2">
      <c r="D110" s="269"/>
      <c r="F110" s="269"/>
      <c r="G110" s="269"/>
      <c r="I110" s="269"/>
      <c r="K110" s="269"/>
      <c r="M110" s="269"/>
    </row>
    <row r="111" spans="4:13" s="270" customFormat="1" ht="11.25" x14ac:dyDescent="0.2">
      <c r="D111" s="269"/>
      <c r="F111" s="269"/>
      <c r="G111" s="269"/>
      <c r="I111" s="269"/>
      <c r="K111" s="269"/>
      <c r="M111" s="269"/>
    </row>
    <row r="112" spans="4:13" s="270" customFormat="1" ht="11.25" x14ac:dyDescent="0.2">
      <c r="D112" s="269"/>
      <c r="F112" s="269"/>
      <c r="G112" s="269"/>
      <c r="I112" s="269"/>
      <c r="K112" s="269"/>
      <c r="M112" s="269"/>
    </row>
    <row r="113" spans="4:13" s="270" customFormat="1" ht="11.25" x14ac:dyDescent="0.2">
      <c r="D113" s="269"/>
      <c r="F113" s="269"/>
      <c r="G113" s="269"/>
      <c r="I113" s="269"/>
      <c r="K113" s="269"/>
      <c r="M113" s="269"/>
    </row>
    <row r="114" spans="4:13" s="270" customFormat="1" ht="11.25" x14ac:dyDescent="0.2">
      <c r="D114" s="269"/>
      <c r="F114" s="269"/>
      <c r="G114" s="269"/>
      <c r="I114" s="269"/>
      <c r="K114" s="269"/>
      <c r="M114" s="269"/>
    </row>
    <row r="115" spans="4:13" s="270" customFormat="1" ht="11.25" x14ac:dyDescent="0.2">
      <c r="D115" s="269"/>
      <c r="F115" s="269"/>
      <c r="G115" s="269"/>
      <c r="I115" s="269"/>
      <c r="K115" s="269"/>
      <c r="M115" s="269"/>
    </row>
    <row r="116" spans="4:13" s="270" customFormat="1" ht="11.25" x14ac:dyDescent="0.2">
      <c r="D116" s="269"/>
      <c r="F116" s="269"/>
      <c r="G116" s="269"/>
      <c r="I116" s="269"/>
      <c r="K116" s="269"/>
      <c r="M116" s="269"/>
    </row>
    <row r="117" spans="4:13" s="272" customFormat="1" ht="11.25" x14ac:dyDescent="0.2">
      <c r="D117" s="271"/>
      <c r="F117" s="271"/>
      <c r="G117" s="271"/>
      <c r="I117" s="271"/>
      <c r="K117" s="271"/>
      <c r="M117" s="271"/>
    </row>
    <row r="118" spans="4:13" s="272" customFormat="1" ht="11.25" x14ac:dyDescent="0.2">
      <c r="D118" s="271"/>
      <c r="F118" s="271"/>
      <c r="G118" s="271"/>
      <c r="I118" s="271"/>
      <c r="K118" s="271"/>
      <c r="M118" s="271"/>
    </row>
    <row r="119" spans="4:13" s="272" customFormat="1" ht="11.25" x14ac:dyDescent="0.2">
      <c r="D119" s="271"/>
      <c r="F119" s="271"/>
      <c r="G119" s="271"/>
      <c r="I119" s="271"/>
      <c r="K119" s="271"/>
      <c r="M119" s="271"/>
    </row>
    <row r="120" spans="4:13" s="272" customFormat="1" ht="11.25" x14ac:dyDescent="0.2">
      <c r="D120" s="271"/>
      <c r="F120" s="271"/>
      <c r="G120" s="271"/>
      <c r="I120" s="271"/>
      <c r="K120" s="271"/>
      <c r="M120" s="271"/>
    </row>
    <row r="121" spans="4:13" s="272" customFormat="1" ht="11.25" x14ac:dyDescent="0.2">
      <c r="D121" s="271"/>
      <c r="F121" s="271"/>
      <c r="G121" s="271"/>
      <c r="I121" s="271"/>
      <c r="K121" s="271"/>
      <c r="M121" s="271"/>
    </row>
    <row r="122" spans="4:13" s="272" customFormat="1" ht="11.25" x14ac:dyDescent="0.2">
      <c r="D122" s="271"/>
      <c r="F122" s="271"/>
      <c r="G122" s="271"/>
      <c r="I122" s="271"/>
      <c r="K122" s="271"/>
      <c r="M122" s="271"/>
    </row>
    <row r="123" spans="4:13" s="272" customFormat="1" ht="11.25" x14ac:dyDescent="0.2">
      <c r="D123" s="271"/>
      <c r="F123" s="271"/>
      <c r="G123" s="271"/>
      <c r="I123" s="271"/>
      <c r="K123" s="271"/>
      <c r="M123" s="271"/>
    </row>
    <row r="124" spans="4:13" s="272" customFormat="1" ht="11.25" x14ac:dyDescent="0.2">
      <c r="D124" s="271"/>
      <c r="F124" s="271"/>
      <c r="G124" s="271"/>
      <c r="I124" s="271"/>
      <c r="K124" s="271"/>
      <c r="M124" s="271"/>
    </row>
    <row r="125" spans="4:13" s="272" customFormat="1" ht="11.25" x14ac:dyDescent="0.2">
      <c r="D125" s="271"/>
      <c r="F125" s="271"/>
      <c r="G125" s="271"/>
      <c r="I125" s="271"/>
      <c r="K125" s="271"/>
      <c r="M125" s="271"/>
    </row>
    <row r="126" spans="4:13" s="272" customFormat="1" ht="11.25" x14ac:dyDescent="0.2">
      <c r="D126" s="271"/>
      <c r="F126" s="271"/>
      <c r="G126" s="271"/>
      <c r="I126" s="271"/>
      <c r="K126" s="271"/>
      <c r="M126" s="271"/>
    </row>
    <row r="127" spans="4:13" s="272" customFormat="1" ht="11.25" x14ac:dyDescent="0.2">
      <c r="D127" s="271"/>
      <c r="F127" s="271"/>
      <c r="G127" s="271"/>
      <c r="I127" s="271"/>
      <c r="K127" s="271"/>
      <c r="M127" s="271"/>
    </row>
    <row r="128" spans="4:13" s="272" customFormat="1" ht="11.25" x14ac:dyDescent="0.2">
      <c r="D128" s="271"/>
      <c r="F128" s="271"/>
      <c r="G128" s="271"/>
      <c r="I128" s="271"/>
      <c r="K128" s="271"/>
      <c r="M128" s="271"/>
    </row>
    <row r="129" spans="4:13" s="272" customFormat="1" ht="11.25" x14ac:dyDescent="0.2">
      <c r="D129" s="271"/>
      <c r="F129" s="271"/>
      <c r="G129" s="271"/>
      <c r="I129" s="271"/>
      <c r="K129" s="271"/>
      <c r="M129" s="271"/>
    </row>
    <row r="130" spans="4:13" s="272" customFormat="1" ht="11.25" x14ac:dyDescent="0.2">
      <c r="D130" s="271"/>
      <c r="F130" s="271"/>
      <c r="G130" s="271"/>
      <c r="I130" s="271"/>
      <c r="K130" s="271"/>
      <c r="M130" s="271"/>
    </row>
    <row r="131" spans="4:13" s="272" customFormat="1" ht="11.25" x14ac:dyDescent="0.2">
      <c r="D131" s="271"/>
      <c r="F131" s="271"/>
      <c r="G131" s="271"/>
      <c r="I131" s="271"/>
      <c r="K131" s="271"/>
      <c r="M131" s="271"/>
    </row>
    <row r="132" spans="4:13" s="272" customFormat="1" ht="11.25" x14ac:dyDescent="0.2">
      <c r="D132" s="271"/>
      <c r="F132" s="271"/>
      <c r="G132" s="271"/>
      <c r="I132" s="271"/>
      <c r="K132" s="271"/>
      <c r="M132" s="271"/>
    </row>
    <row r="133" spans="4:13" s="272" customFormat="1" ht="11.25" x14ac:dyDescent="0.2">
      <c r="D133" s="271"/>
      <c r="F133" s="271"/>
      <c r="G133" s="271"/>
      <c r="I133" s="271"/>
      <c r="K133" s="271"/>
      <c r="M133" s="271"/>
    </row>
    <row r="134" spans="4:13" s="272" customFormat="1" ht="11.25" x14ac:dyDescent="0.2">
      <c r="D134" s="271"/>
      <c r="F134" s="271"/>
      <c r="G134" s="271"/>
      <c r="I134" s="271"/>
      <c r="K134" s="271"/>
      <c r="M134" s="271"/>
    </row>
    <row r="135" spans="4:13" s="272" customFormat="1" ht="11.25" x14ac:dyDescent="0.2">
      <c r="D135" s="271"/>
      <c r="F135" s="271"/>
      <c r="G135" s="271"/>
      <c r="I135" s="271"/>
      <c r="K135" s="271"/>
      <c r="M135" s="271"/>
    </row>
    <row r="136" spans="4:13" s="272" customFormat="1" ht="11.25" x14ac:dyDescent="0.2">
      <c r="D136" s="271"/>
      <c r="F136" s="271"/>
      <c r="G136" s="271"/>
      <c r="I136" s="271"/>
      <c r="K136" s="271"/>
      <c r="M136" s="271"/>
    </row>
    <row r="137" spans="4:13" s="272" customFormat="1" ht="11.25" x14ac:dyDescent="0.2">
      <c r="D137" s="271"/>
      <c r="F137" s="271"/>
      <c r="G137" s="271"/>
      <c r="I137" s="271"/>
      <c r="K137" s="271"/>
      <c r="M137" s="271"/>
    </row>
    <row r="138" spans="4:13" s="272" customFormat="1" ht="11.25" x14ac:dyDescent="0.2">
      <c r="D138" s="271"/>
      <c r="F138" s="271"/>
      <c r="G138" s="271"/>
      <c r="I138" s="271"/>
      <c r="K138" s="271"/>
      <c r="M138" s="271"/>
    </row>
    <row r="139" spans="4:13" s="272" customFormat="1" ht="11.25" x14ac:dyDescent="0.2">
      <c r="D139" s="271"/>
      <c r="F139" s="271"/>
      <c r="G139" s="271"/>
      <c r="I139" s="271"/>
      <c r="K139" s="271"/>
      <c r="M139" s="271"/>
    </row>
    <row r="140" spans="4:13" s="272" customFormat="1" ht="11.25" x14ac:dyDescent="0.2">
      <c r="D140" s="271"/>
      <c r="F140" s="271"/>
      <c r="G140" s="271"/>
      <c r="I140" s="271"/>
      <c r="K140" s="271"/>
      <c r="M140" s="271"/>
    </row>
    <row r="141" spans="4:13" s="272" customFormat="1" ht="11.25" x14ac:dyDescent="0.2">
      <c r="D141" s="271"/>
      <c r="F141" s="271"/>
      <c r="G141" s="271"/>
      <c r="I141" s="271"/>
      <c r="K141" s="271"/>
      <c r="M141" s="271"/>
    </row>
    <row r="142" spans="4:13" s="272" customFormat="1" ht="11.25" x14ac:dyDescent="0.2">
      <c r="D142" s="271"/>
      <c r="F142" s="271"/>
      <c r="G142" s="271"/>
      <c r="I142" s="271"/>
      <c r="K142" s="271"/>
      <c r="M142" s="271"/>
    </row>
    <row r="143" spans="4:13" s="272" customFormat="1" ht="11.25" x14ac:dyDescent="0.2">
      <c r="D143" s="271"/>
      <c r="F143" s="271"/>
      <c r="G143" s="271"/>
      <c r="I143" s="271"/>
      <c r="K143" s="271"/>
      <c r="M143" s="271"/>
    </row>
    <row r="144" spans="4:13" s="272" customFormat="1" ht="11.25" x14ac:dyDescent="0.2">
      <c r="D144" s="271"/>
      <c r="F144" s="271"/>
      <c r="G144" s="271"/>
      <c r="I144" s="271"/>
      <c r="K144" s="271"/>
      <c r="M144" s="271"/>
    </row>
    <row r="145" spans="4:13" s="272" customFormat="1" ht="11.25" x14ac:dyDescent="0.2">
      <c r="D145" s="271"/>
      <c r="F145" s="271"/>
      <c r="G145" s="271"/>
      <c r="I145" s="271"/>
      <c r="K145" s="271"/>
      <c r="M145" s="271"/>
    </row>
    <row r="146" spans="4:13" s="272" customFormat="1" ht="11.25" x14ac:dyDescent="0.2">
      <c r="D146" s="271"/>
      <c r="F146" s="271"/>
      <c r="G146" s="271"/>
      <c r="I146" s="271"/>
      <c r="K146" s="271"/>
      <c r="M146" s="271"/>
    </row>
    <row r="147" spans="4:13" s="272" customFormat="1" ht="11.25" x14ac:dyDescent="0.2">
      <c r="D147" s="271"/>
      <c r="F147" s="271"/>
      <c r="G147" s="271"/>
      <c r="I147" s="271"/>
      <c r="K147" s="271"/>
      <c r="M147" s="271"/>
    </row>
    <row r="148" spans="4:13" s="272" customFormat="1" ht="11.25" x14ac:dyDescent="0.2">
      <c r="D148" s="271"/>
      <c r="F148" s="271"/>
      <c r="G148" s="271"/>
      <c r="I148" s="271"/>
      <c r="K148" s="271"/>
      <c r="M148" s="271"/>
    </row>
    <row r="149" spans="4:13" s="272" customFormat="1" ht="11.25" x14ac:dyDescent="0.2">
      <c r="D149" s="271"/>
      <c r="F149" s="271"/>
      <c r="G149" s="271"/>
      <c r="I149" s="271"/>
      <c r="K149" s="271"/>
      <c r="M149" s="271"/>
    </row>
    <row r="150" spans="4:13" s="272" customFormat="1" ht="11.25" x14ac:dyDescent="0.2">
      <c r="D150" s="271"/>
      <c r="F150" s="271"/>
      <c r="G150" s="271"/>
      <c r="I150" s="271"/>
      <c r="K150" s="271"/>
      <c r="M150" s="271"/>
    </row>
    <row r="151" spans="4:13" s="272" customFormat="1" ht="11.25" x14ac:dyDescent="0.2">
      <c r="D151" s="271"/>
      <c r="F151" s="271"/>
      <c r="G151" s="271"/>
      <c r="I151" s="271"/>
      <c r="K151" s="271"/>
      <c r="M151" s="271"/>
    </row>
    <row r="152" spans="4:13" s="272" customFormat="1" ht="11.25" x14ac:dyDescent="0.2">
      <c r="D152" s="271"/>
      <c r="F152" s="271"/>
      <c r="G152" s="271"/>
      <c r="I152" s="271"/>
      <c r="K152" s="271"/>
      <c r="M152" s="271"/>
    </row>
    <row r="153" spans="4:13" s="272" customFormat="1" ht="11.25" x14ac:dyDescent="0.2">
      <c r="D153" s="271"/>
      <c r="F153" s="271"/>
      <c r="G153" s="271"/>
      <c r="I153" s="271"/>
      <c r="K153" s="271"/>
      <c r="M153" s="271"/>
    </row>
    <row r="154" spans="4:13" s="272" customFormat="1" ht="11.25" x14ac:dyDescent="0.2">
      <c r="D154" s="271"/>
      <c r="F154" s="271"/>
      <c r="G154" s="271"/>
      <c r="I154" s="271"/>
      <c r="K154" s="271"/>
      <c r="M154" s="271"/>
    </row>
    <row r="155" spans="4:13" s="272" customFormat="1" ht="11.25" x14ac:dyDescent="0.2">
      <c r="D155" s="271"/>
      <c r="F155" s="271"/>
      <c r="G155" s="271"/>
      <c r="I155" s="271"/>
      <c r="K155" s="271"/>
      <c r="M155" s="271"/>
    </row>
    <row r="156" spans="4:13" s="272" customFormat="1" ht="11.25" x14ac:dyDescent="0.2">
      <c r="D156" s="271"/>
      <c r="F156" s="271"/>
      <c r="G156" s="271"/>
      <c r="I156" s="271"/>
      <c r="K156" s="271"/>
      <c r="M156" s="271"/>
    </row>
    <row r="157" spans="4:13" s="272" customFormat="1" ht="11.25" x14ac:dyDescent="0.2">
      <c r="D157" s="271"/>
      <c r="F157" s="271"/>
      <c r="G157" s="271"/>
      <c r="I157" s="271"/>
      <c r="K157" s="271"/>
      <c r="M157" s="271"/>
    </row>
    <row r="158" spans="4:13" s="272" customFormat="1" ht="11.25" x14ac:dyDescent="0.2">
      <c r="D158" s="271"/>
      <c r="F158" s="271"/>
      <c r="G158" s="271"/>
      <c r="I158" s="271"/>
      <c r="K158" s="271"/>
      <c r="M158" s="271"/>
    </row>
    <row r="159" spans="4:13" s="272" customFormat="1" ht="11.25" x14ac:dyDescent="0.2">
      <c r="D159" s="271"/>
      <c r="F159" s="271"/>
      <c r="G159" s="271"/>
      <c r="I159" s="271"/>
      <c r="K159" s="271"/>
      <c r="M159" s="271"/>
    </row>
    <row r="160" spans="4:13" s="272" customFormat="1" ht="11.25" x14ac:dyDescent="0.2">
      <c r="D160" s="271"/>
      <c r="F160" s="271"/>
      <c r="G160" s="271"/>
      <c r="I160" s="271"/>
      <c r="K160" s="271"/>
      <c r="M160" s="271"/>
    </row>
    <row r="161" spans="4:13" s="272" customFormat="1" ht="11.25" x14ac:dyDescent="0.2">
      <c r="D161" s="271"/>
      <c r="F161" s="271"/>
      <c r="G161" s="271"/>
      <c r="I161" s="271"/>
      <c r="K161" s="271"/>
      <c r="M161" s="271"/>
    </row>
    <row r="162" spans="4:13" s="272" customFormat="1" ht="11.25" x14ac:dyDescent="0.2">
      <c r="D162" s="271"/>
      <c r="F162" s="271"/>
      <c r="G162" s="271"/>
      <c r="I162" s="271"/>
      <c r="K162" s="271"/>
      <c r="M162" s="271"/>
    </row>
    <row r="163" spans="4:13" s="272" customFormat="1" ht="11.25" x14ac:dyDescent="0.2">
      <c r="D163" s="271"/>
      <c r="F163" s="271"/>
      <c r="G163" s="271"/>
      <c r="I163" s="271"/>
      <c r="K163" s="271"/>
      <c r="M163" s="271"/>
    </row>
    <row r="164" spans="4:13" s="272" customFormat="1" ht="11.25" x14ac:dyDescent="0.2">
      <c r="D164" s="271"/>
      <c r="F164" s="271"/>
      <c r="G164" s="271"/>
      <c r="I164" s="271"/>
      <c r="K164" s="271"/>
      <c r="M164" s="271"/>
    </row>
    <row r="165" spans="4:13" s="272" customFormat="1" ht="11.25" x14ac:dyDescent="0.2">
      <c r="D165" s="271"/>
      <c r="F165" s="271"/>
      <c r="G165" s="271"/>
      <c r="I165" s="271"/>
      <c r="K165" s="271"/>
      <c r="M165" s="271"/>
    </row>
    <row r="166" spans="4:13" s="272" customFormat="1" ht="11.25" x14ac:dyDescent="0.2">
      <c r="D166" s="271"/>
      <c r="F166" s="271"/>
      <c r="G166" s="271"/>
      <c r="I166" s="271"/>
      <c r="K166" s="271"/>
      <c r="M166" s="271"/>
    </row>
    <row r="167" spans="4:13" s="272" customFormat="1" ht="11.25" x14ac:dyDescent="0.2">
      <c r="D167" s="271"/>
      <c r="F167" s="271"/>
      <c r="G167" s="271"/>
      <c r="I167" s="271"/>
      <c r="K167" s="271"/>
      <c r="M167" s="271"/>
    </row>
    <row r="168" spans="4:13" s="272" customFormat="1" ht="11.25" x14ac:dyDescent="0.2">
      <c r="D168" s="271"/>
      <c r="F168" s="271"/>
      <c r="G168" s="271"/>
      <c r="I168" s="271"/>
      <c r="K168" s="271"/>
      <c r="M168" s="271"/>
    </row>
    <row r="169" spans="4:13" s="272" customFormat="1" ht="11.25" x14ac:dyDescent="0.2">
      <c r="D169" s="271"/>
      <c r="F169" s="271"/>
      <c r="G169" s="271"/>
      <c r="I169" s="271"/>
      <c r="K169" s="271"/>
      <c r="M169" s="271"/>
    </row>
    <row r="170" spans="4:13" s="272" customFormat="1" ht="11.25" x14ac:dyDescent="0.2">
      <c r="D170" s="271"/>
      <c r="F170" s="271"/>
      <c r="G170" s="271"/>
      <c r="I170" s="271"/>
      <c r="K170" s="271"/>
      <c r="M170" s="271"/>
    </row>
    <row r="171" spans="4:13" s="272" customFormat="1" ht="11.25" x14ac:dyDescent="0.2">
      <c r="D171" s="271"/>
      <c r="F171" s="271"/>
      <c r="G171" s="271"/>
      <c r="I171" s="271"/>
      <c r="K171" s="271"/>
      <c r="M171" s="271"/>
    </row>
    <row r="172" spans="4:13" s="272" customFormat="1" ht="11.25" x14ac:dyDescent="0.2">
      <c r="D172" s="271"/>
      <c r="F172" s="271"/>
      <c r="G172" s="271"/>
      <c r="I172" s="271"/>
      <c r="K172" s="271"/>
      <c r="M172" s="271"/>
    </row>
    <row r="173" spans="4:13" s="272" customFormat="1" ht="11.25" x14ac:dyDescent="0.2">
      <c r="D173" s="271"/>
      <c r="F173" s="271"/>
      <c r="G173" s="271"/>
      <c r="I173" s="271"/>
      <c r="K173" s="271"/>
      <c r="M173" s="271"/>
    </row>
    <row r="174" spans="4:13" s="272" customFormat="1" ht="11.25" x14ac:dyDescent="0.2">
      <c r="D174" s="271"/>
      <c r="F174" s="271"/>
      <c r="G174" s="271"/>
      <c r="I174" s="271"/>
      <c r="K174" s="271"/>
      <c r="M174" s="271"/>
    </row>
    <row r="175" spans="4:13" s="272" customFormat="1" ht="11.25" x14ac:dyDescent="0.2">
      <c r="D175" s="271"/>
      <c r="F175" s="271"/>
      <c r="G175" s="271"/>
      <c r="I175" s="271"/>
      <c r="K175" s="271"/>
      <c r="M175" s="271"/>
    </row>
    <row r="176" spans="4:13" s="272" customFormat="1" ht="11.25" x14ac:dyDescent="0.2">
      <c r="D176" s="271"/>
      <c r="F176" s="271"/>
      <c r="G176" s="271"/>
      <c r="I176" s="271"/>
      <c r="K176" s="271"/>
      <c r="M176" s="271"/>
    </row>
    <row r="177" spans="4:13" s="272" customFormat="1" ht="11.25" x14ac:dyDescent="0.2">
      <c r="D177" s="271"/>
      <c r="F177" s="271"/>
      <c r="G177" s="271"/>
      <c r="I177" s="271"/>
      <c r="K177" s="271"/>
      <c r="M177" s="271"/>
    </row>
    <row r="178" spans="4:13" s="272" customFormat="1" ht="11.25" x14ac:dyDescent="0.2">
      <c r="D178" s="271"/>
      <c r="F178" s="271"/>
      <c r="G178" s="271"/>
      <c r="I178" s="271"/>
      <c r="K178" s="271"/>
      <c r="M178" s="271"/>
    </row>
    <row r="179" spans="4:13" s="272" customFormat="1" ht="11.25" x14ac:dyDescent="0.2">
      <c r="D179" s="271"/>
      <c r="F179" s="271"/>
      <c r="G179" s="271"/>
      <c r="I179" s="271"/>
      <c r="K179" s="271"/>
      <c r="M179" s="271"/>
    </row>
    <row r="180" spans="4:13" s="272" customFormat="1" ht="11.25" x14ac:dyDescent="0.2">
      <c r="D180" s="271"/>
      <c r="F180" s="271"/>
      <c r="G180" s="271"/>
      <c r="I180" s="271"/>
      <c r="K180" s="271"/>
      <c r="M180" s="271"/>
    </row>
    <row r="181" spans="4:13" s="272" customFormat="1" ht="11.25" x14ac:dyDescent="0.2">
      <c r="D181" s="271"/>
      <c r="F181" s="271"/>
      <c r="G181" s="271"/>
      <c r="I181" s="271"/>
      <c r="K181" s="271"/>
      <c r="M181" s="271"/>
    </row>
    <row r="182" spans="4:13" s="272" customFormat="1" ht="11.25" x14ac:dyDescent="0.2">
      <c r="D182" s="271"/>
      <c r="F182" s="271"/>
      <c r="G182" s="271"/>
      <c r="I182" s="271"/>
      <c r="K182" s="271"/>
      <c r="M182" s="271"/>
    </row>
    <row r="183" spans="4:13" s="272" customFormat="1" ht="11.25" x14ac:dyDescent="0.2">
      <c r="D183" s="271"/>
      <c r="F183" s="271"/>
      <c r="G183" s="271"/>
      <c r="I183" s="271"/>
      <c r="K183" s="271"/>
      <c r="M183" s="271"/>
    </row>
    <row r="184" spans="4:13" s="272" customFormat="1" ht="11.25" x14ac:dyDescent="0.2">
      <c r="D184" s="271"/>
      <c r="F184" s="271"/>
      <c r="G184" s="271"/>
      <c r="I184" s="271"/>
      <c r="K184" s="271"/>
      <c r="M184" s="271"/>
    </row>
    <row r="185" spans="4:13" s="272" customFormat="1" ht="11.25" x14ac:dyDescent="0.2">
      <c r="D185" s="271"/>
      <c r="F185" s="271"/>
      <c r="G185" s="271"/>
      <c r="I185" s="271"/>
      <c r="K185" s="271"/>
      <c r="M185" s="271"/>
    </row>
    <row r="186" spans="4:13" s="272" customFormat="1" ht="11.25" x14ac:dyDescent="0.2">
      <c r="D186" s="271"/>
      <c r="F186" s="271"/>
      <c r="G186" s="271"/>
      <c r="I186" s="271"/>
      <c r="K186" s="271"/>
      <c r="M186" s="271"/>
    </row>
    <row r="187" spans="4:13" s="272" customFormat="1" ht="11.25" x14ac:dyDescent="0.2">
      <c r="D187" s="271"/>
      <c r="F187" s="271"/>
      <c r="G187" s="271"/>
      <c r="I187" s="271"/>
      <c r="K187" s="271"/>
      <c r="M187" s="271"/>
    </row>
    <row r="188" spans="4:13" s="272" customFormat="1" ht="11.25" x14ac:dyDescent="0.2">
      <c r="D188" s="271"/>
      <c r="F188" s="271"/>
      <c r="G188" s="271"/>
      <c r="I188" s="271"/>
      <c r="K188" s="271"/>
      <c r="M188" s="271"/>
    </row>
    <row r="189" spans="4:13" s="272" customFormat="1" ht="11.25" x14ac:dyDescent="0.2">
      <c r="D189" s="271"/>
      <c r="F189" s="271"/>
      <c r="G189" s="271"/>
      <c r="I189" s="271"/>
      <c r="K189" s="271"/>
      <c r="M189" s="271"/>
    </row>
    <row r="190" spans="4:13" s="272" customFormat="1" ht="11.25" x14ac:dyDescent="0.2">
      <c r="D190" s="271"/>
      <c r="F190" s="271"/>
      <c r="G190" s="271"/>
      <c r="I190" s="271"/>
      <c r="K190" s="271"/>
      <c r="M190" s="271"/>
    </row>
    <row r="191" spans="4:13" s="272" customFormat="1" ht="11.25" x14ac:dyDescent="0.2">
      <c r="D191" s="271"/>
      <c r="F191" s="271"/>
      <c r="G191" s="271"/>
      <c r="I191" s="271"/>
      <c r="K191" s="271"/>
      <c r="M191" s="271"/>
    </row>
    <row r="192" spans="4:13" s="272" customFormat="1" ht="11.25" x14ac:dyDescent="0.2">
      <c r="D192" s="271"/>
      <c r="F192" s="271"/>
      <c r="G192" s="271"/>
      <c r="I192" s="271"/>
      <c r="K192" s="271"/>
      <c r="M192" s="271"/>
    </row>
    <row r="193" spans="4:13" s="272" customFormat="1" ht="11.25" x14ac:dyDescent="0.2">
      <c r="D193" s="271"/>
      <c r="F193" s="271"/>
      <c r="G193" s="271"/>
      <c r="I193" s="271"/>
      <c r="K193" s="271"/>
      <c r="M193" s="271"/>
    </row>
    <row r="194" spans="4:13" s="272" customFormat="1" ht="11.25" x14ac:dyDescent="0.2">
      <c r="D194" s="271"/>
      <c r="F194" s="271"/>
      <c r="G194" s="271"/>
      <c r="I194" s="271"/>
      <c r="K194" s="271"/>
      <c r="M194" s="271"/>
    </row>
    <row r="195" spans="4:13" s="272" customFormat="1" ht="11.25" x14ac:dyDescent="0.2">
      <c r="D195" s="271"/>
      <c r="F195" s="271"/>
      <c r="G195" s="271"/>
      <c r="I195" s="271"/>
      <c r="K195" s="271"/>
      <c r="M195" s="271"/>
    </row>
    <row r="196" spans="4:13" s="272" customFormat="1" ht="11.25" x14ac:dyDescent="0.2">
      <c r="D196" s="271"/>
      <c r="F196" s="271"/>
      <c r="G196" s="271"/>
      <c r="I196" s="271"/>
      <c r="K196" s="271"/>
      <c r="M196" s="271"/>
    </row>
    <row r="197" spans="4:13" s="272" customFormat="1" ht="11.25" x14ac:dyDescent="0.2">
      <c r="D197" s="271"/>
      <c r="F197" s="271"/>
      <c r="G197" s="271"/>
      <c r="I197" s="271"/>
      <c r="K197" s="271"/>
      <c r="M197" s="271"/>
    </row>
    <row r="198" spans="4:13" s="272" customFormat="1" ht="11.25" x14ac:dyDescent="0.2">
      <c r="D198" s="271"/>
      <c r="F198" s="271"/>
      <c r="G198" s="271"/>
      <c r="I198" s="271"/>
      <c r="K198" s="271"/>
      <c r="M198" s="271"/>
    </row>
    <row r="199" spans="4:13" s="272" customFormat="1" ht="11.25" x14ac:dyDescent="0.2">
      <c r="D199" s="271"/>
      <c r="F199" s="271"/>
      <c r="G199" s="271"/>
      <c r="I199" s="271"/>
      <c r="K199" s="271"/>
      <c r="M199" s="271"/>
    </row>
    <row r="200" spans="4:13" s="272" customFormat="1" ht="11.25" x14ac:dyDescent="0.2">
      <c r="D200" s="271"/>
      <c r="F200" s="271"/>
      <c r="G200" s="271"/>
      <c r="I200" s="271"/>
      <c r="K200" s="271"/>
      <c r="M200" s="271"/>
    </row>
    <row r="201" spans="4:13" s="272" customFormat="1" ht="11.25" x14ac:dyDescent="0.2">
      <c r="D201" s="271"/>
      <c r="F201" s="271"/>
      <c r="G201" s="271"/>
      <c r="I201" s="271"/>
      <c r="K201" s="271"/>
      <c r="M201" s="271"/>
    </row>
    <row r="202" spans="4:13" s="272" customFormat="1" ht="11.25" x14ac:dyDescent="0.2">
      <c r="D202" s="271"/>
      <c r="F202" s="271"/>
      <c r="G202" s="271"/>
      <c r="I202" s="271"/>
      <c r="K202" s="271"/>
      <c r="M202" s="271"/>
    </row>
    <row r="203" spans="4:13" s="272" customFormat="1" ht="11.25" x14ac:dyDescent="0.2">
      <c r="D203" s="271"/>
      <c r="F203" s="271"/>
      <c r="G203" s="271"/>
      <c r="I203" s="271"/>
      <c r="K203" s="271"/>
      <c r="M203" s="271"/>
    </row>
    <row r="204" spans="4:13" s="272" customFormat="1" ht="11.25" x14ac:dyDescent="0.2">
      <c r="D204" s="271"/>
      <c r="F204" s="271"/>
      <c r="G204" s="271"/>
      <c r="I204" s="271"/>
      <c r="K204" s="271"/>
      <c r="M204" s="271"/>
    </row>
    <row r="205" spans="4:13" s="272" customFormat="1" ht="11.25" x14ac:dyDescent="0.2">
      <c r="D205" s="271"/>
      <c r="F205" s="271"/>
      <c r="G205" s="271"/>
      <c r="I205" s="271"/>
      <c r="K205" s="271"/>
      <c r="M205" s="271"/>
    </row>
    <row r="206" spans="4:13" s="272" customFormat="1" ht="11.25" x14ac:dyDescent="0.2">
      <c r="D206" s="271"/>
      <c r="F206" s="271"/>
      <c r="G206" s="271"/>
      <c r="I206" s="271"/>
      <c r="K206" s="271"/>
      <c r="M206" s="271"/>
    </row>
    <row r="207" spans="4:13" s="272" customFormat="1" ht="11.25" x14ac:dyDescent="0.2">
      <c r="D207" s="271"/>
      <c r="F207" s="271"/>
      <c r="G207" s="271"/>
      <c r="I207" s="271"/>
      <c r="K207" s="271"/>
      <c r="M207" s="271"/>
    </row>
    <row r="208" spans="4:13" s="272" customFormat="1" ht="11.25" x14ac:dyDescent="0.2">
      <c r="D208" s="271"/>
      <c r="F208" s="271"/>
      <c r="G208" s="271"/>
      <c r="I208" s="271"/>
      <c r="K208" s="271"/>
      <c r="M208" s="271"/>
    </row>
    <row r="209" spans="4:13" s="272" customFormat="1" ht="11.25" x14ac:dyDescent="0.2">
      <c r="D209" s="271"/>
      <c r="F209" s="271"/>
      <c r="G209" s="271"/>
      <c r="I209" s="271"/>
      <c r="K209" s="271"/>
      <c r="M209" s="271"/>
    </row>
    <row r="210" spans="4:13" s="272" customFormat="1" ht="11.25" x14ac:dyDescent="0.2">
      <c r="D210" s="271"/>
      <c r="F210" s="271"/>
      <c r="G210" s="271"/>
      <c r="I210" s="271"/>
      <c r="K210" s="271"/>
      <c r="M210" s="271"/>
    </row>
    <row r="211" spans="4:13" s="272" customFormat="1" ht="11.25" x14ac:dyDescent="0.2">
      <c r="D211" s="271"/>
      <c r="F211" s="271"/>
      <c r="G211" s="271"/>
      <c r="I211" s="271"/>
      <c r="K211" s="271"/>
      <c r="M211" s="271"/>
    </row>
    <row r="212" spans="4:13" s="272" customFormat="1" ht="11.25" x14ac:dyDescent="0.2">
      <c r="D212" s="271"/>
      <c r="F212" s="271"/>
      <c r="G212" s="271"/>
      <c r="I212" s="271"/>
      <c r="K212" s="271"/>
      <c r="M212" s="271"/>
    </row>
    <row r="213" spans="4:13" s="272" customFormat="1" ht="11.25" x14ac:dyDescent="0.2">
      <c r="D213" s="271"/>
      <c r="F213" s="271"/>
      <c r="G213" s="271"/>
      <c r="I213" s="271"/>
      <c r="K213" s="271"/>
      <c r="M213" s="271"/>
    </row>
    <row r="214" spans="4:13" s="272" customFormat="1" ht="11.25" x14ac:dyDescent="0.2">
      <c r="D214" s="271"/>
      <c r="F214" s="271"/>
      <c r="G214" s="271"/>
      <c r="I214" s="271"/>
      <c r="K214" s="271"/>
      <c r="M214" s="271"/>
    </row>
    <row r="215" spans="4:13" s="272" customFormat="1" ht="11.25" x14ac:dyDescent="0.2">
      <c r="D215" s="271"/>
      <c r="F215" s="271"/>
      <c r="G215" s="271"/>
      <c r="I215" s="271"/>
      <c r="K215" s="271"/>
      <c r="M215" s="271"/>
    </row>
    <row r="216" spans="4:13" s="272" customFormat="1" ht="11.25" x14ac:dyDescent="0.2">
      <c r="D216" s="271"/>
      <c r="F216" s="271"/>
      <c r="G216" s="271"/>
      <c r="I216" s="271"/>
      <c r="K216" s="271"/>
      <c r="M216" s="271"/>
    </row>
    <row r="217" spans="4:13" s="272" customFormat="1" ht="11.25" x14ac:dyDescent="0.2">
      <c r="D217" s="271"/>
      <c r="F217" s="271"/>
      <c r="G217" s="271"/>
      <c r="I217" s="271"/>
      <c r="K217" s="271"/>
      <c r="M217" s="271"/>
    </row>
    <row r="218" spans="4:13" s="272" customFormat="1" ht="11.25" x14ac:dyDescent="0.2">
      <c r="D218" s="271"/>
      <c r="F218" s="271"/>
      <c r="G218" s="271"/>
      <c r="I218" s="271"/>
      <c r="K218" s="271"/>
      <c r="M218" s="271"/>
    </row>
    <row r="219" spans="4:13" s="272" customFormat="1" ht="11.25" x14ac:dyDescent="0.2">
      <c r="D219" s="271"/>
      <c r="F219" s="271"/>
      <c r="G219" s="271"/>
      <c r="I219" s="271"/>
      <c r="K219" s="271"/>
      <c r="M219" s="271"/>
    </row>
    <row r="220" spans="4:13" s="272" customFormat="1" ht="11.25" x14ac:dyDescent="0.2">
      <c r="D220" s="271"/>
      <c r="F220" s="271"/>
      <c r="G220" s="271"/>
      <c r="I220" s="271"/>
      <c r="K220" s="271"/>
      <c r="M220" s="271"/>
    </row>
    <row r="221" spans="4:13" s="272" customFormat="1" ht="11.25" x14ac:dyDescent="0.2">
      <c r="D221" s="271"/>
      <c r="F221" s="271"/>
      <c r="G221" s="271"/>
      <c r="I221" s="271"/>
      <c r="K221" s="271"/>
      <c r="M221" s="271"/>
    </row>
  </sheetData>
  <autoFilter ref="B4:Q21">
    <filterColumn colId="1" showButton="0"/>
  </autoFilter>
  <mergeCells count="30">
    <mergeCell ref="M69:M71"/>
    <mergeCell ref="N69:N71"/>
    <mergeCell ref="C77:E77"/>
    <mergeCell ref="I77:J77"/>
    <mergeCell ref="C51:D51"/>
    <mergeCell ref="M61:M62"/>
    <mergeCell ref="N61:N62"/>
    <mergeCell ref="N63:N64"/>
    <mergeCell ref="M65:M67"/>
    <mergeCell ref="N65:N67"/>
    <mergeCell ref="M46:M48"/>
    <mergeCell ref="N46:N48"/>
    <mergeCell ref="M23:M25"/>
    <mergeCell ref="N23:N25"/>
    <mergeCell ref="M27:M29"/>
    <mergeCell ref="N27:N29"/>
    <mergeCell ref="M32:M34"/>
    <mergeCell ref="N32:N34"/>
    <mergeCell ref="N35:N36"/>
    <mergeCell ref="N37:N39"/>
    <mergeCell ref="M40:M42"/>
    <mergeCell ref="N40:N42"/>
    <mergeCell ref="N43:N45"/>
    <mergeCell ref="M14:M19"/>
    <mergeCell ref="N14:N19"/>
    <mergeCell ref="C4:D4"/>
    <mergeCell ref="M6:M10"/>
    <mergeCell ref="N6:N10"/>
    <mergeCell ref="M11:M13"/>
    <mergeCell ref="N11:N13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5"/>
  <sheetViews>
    <sheetView topLeftCell="B217" workbookViewId="0">
      <selection activeCell="H18" sqref="H18:H22"/>
    </sheetView>
  </sheetViews>
  <sheetFormatPr defaultRowHeight="15" x14ac:dyDescent="0.25"/>
  <cols>
    <col min="2" max="2" width="6" bestFit="1" customWidth="1"/>
    <col min="3" max="3" width="14" customWidth="1"/>
    <col min="5" max="5" width="12.28515625" customWidth="1"/>
    <col min="9" max="9" width="33.42578125" bestFit="1" customWidth="1"/>
    <col min="10" max="10" width="21.140625" customWidth="1"/>
    <col min="11" max="11" width="29.140625" bestFit="1" customWidth="1"/>
    <col min="12" max="12" width="6.5703125" bestFit="1" customWidth="1"/>
    <col min="13" max="13" width="20.85546875" customWidth="1"/>
    <col min="14" max="14" width="16.5703125" customWidth="1"/>
    <col min="16" max="16" width="12.5703125" bestFit="1" customWidth="1"/>
  </cols>
  <sheetData>
    <row r="1" spans="2:16" ht="15.75" thickBot="1" x14ac:dyDescent="0.3"/>
    <row r="2" spans="2:16" s="39" customFormat="1" ht="12.75" x14ac:dyDescent="0.2">
      <c r="B2" s="720" t="s">
        <v>196</v>
      </c>
      <c r="C2" s="721"/>
      <c r="D2" s="721"/>
      <c r="E2" s="721"/>
      <c r="F2" s="721"/>
      <c r="G2" s="721"/>
      <c r="H2" s="721"/>
      <c r="I2" s="721"/>
      <c r="J2" s="721"/>
      <c r="K2" s="721"/>
      <c r="L2" s="721"/>
      <c r="M2" s="721"/>
      <c r="N2" s="721"/>
      <c r="O2" s="273"/>
    </row>
    <row r="3" spans="2:16" s="39" customFormat="1" ht="12.75" x14ac:dyDescent="0.2">
      <c r="B3" s="722" t="s">
        <v>685</v>
      </c>
      <c r="C3" s="723"/>
      <c r="D3" s="723"/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85"/>
    </row>
    <row r="4" spans="2:16" s="39" customFormat="1" ht="13.5" thickBot="1" x14ac:dyDescent="0.25">
      <c r="B4" s="724" t="s">
        <v>686</v>
      </c>
      <c r="C4" s="725"/>
      <c r="D4" s="725"/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274"/>
    </row>
    <row r="5" spans="2:16" s="39" customFormat="1" ht="39" thickBot="1" x14ac:dyDescent="0.25">
      <c r="B5" s="275" t="s">
        <v>199</v>
      </c>
      <c r="C5" s="276" t="s">
        <v>687</v>
      </c>
      <c r="D5" s="277"/>
      <c r="E5" s="278" t="s">
        <v>201</v>
      </c>
      <c r="F5" s="279" t="s">
        <v>202</v>
      </c>
      <c r="G5" s="279" t="s">
        <v>203</v>
      </c>
      <c r="H5" s="279" t="s">
        <v>204</v>
      </c>
      <c r="I5" s="726" t="s">
        <v>205</v>
      </c>
      <c r="J5" s="727"/>
      <c r="K5" s="728"/>
      <c r="L5" s="279" t="s">
        <v>206</v>
      </c>
      <c r="M5" s="280" t="s">
        <v>207</v>
      </c>
      <c r="N5" s="280" t="s">
        <v>208</v>
      </c>
      <c r="O5" s="281" t="s">
        <v>445</v>
      </c>
      <c r="P5" s="282"/>
    </row>
    <row r="6" spans="2:16" s="39" customFormat="1" ht="13.5" thickBot="1" x14ac:dyDescent="0.25">
      <c r="B6" s="275"/>
      <c r="C6" s="279" t="s">
        <v>339</v>
      </c>
      <c r="D6" s="283" t="s">
        <v>688</v>
      </c>
      <c r="E6" s="284"/>
      <c r="F6" s="285"/>
      <c r="G6" s="285"/>
      <c r="H6" s="285"/>
      <c r="I6" s="286"/>
      <c r="J6" s="286"/>
      <c r="K6" s="287"/>
      <c r="L6" s="285"/>
      <c r="M6" s="285"/>
      <c r="N6" s="284"/>
      <c r="O6" s="288"/>
    </row>
    <row r="7" spans="2:16" s="39" customFormat="1" ht="12.75" x14ac:dyDescent="0.2">
      <c r="B7" s="729">
        <v>1</v>
      </c>
      <c r="C7" s="731" t="s">
        <v>689</v>
      </c>
      <c r="D7" s="734" t="s">
        <v>690</v>
      </c>
      <c r="E7" s="737" t="s">
        <v>691</v>
      </c>
      <c r="F7" s="729" t="s">
        <v>212</v>
      </c>
      <c r="G7" s="739" t="s">
        <v>213</v>
      </c>
      <c r="H7" s="741" t="s">
        <v>692</v>
      </c>
      <c r="I7" s="289" t="s">
        <v>693</v>
      </c>
      <c r="J7" s="290" t="s">
        <v>694</v>
      </c>
      <c r="K7" s="148" t="s">
        <v>695</v>
      </c>
      <c r="L7" s="744">
        <v>5</v>
      </c>
      <c r="M7" s="747" t="s">
        <v>696</v>
      </c>
      <c r="N7" s="748" t="s">
        <v>697</v>
      </c>
      <c r="O7" s="291"/>
    </row>
    <row r="8" spans="2:16" s="39" customFormat="1" ht="12.75" x14ac:dyDescent="0.2">
      <c r="B8" s="730"/>
      <c r="C8" s="732"/>
      <c r="D8" s="735"/>
      <c r="E8" s="738"/>
      <c r="F8" s="730"/>
      <c r="G8" s="740"/>
      <c r="H8" s="742"/>
      <c r="I8" s="109" t="s">
        <v>698</v>
      </c>
      <c r="J8" s="109" t="s">
        <v>699</v>
      </c>
      <c r="K8" s="114" t="s">
        <v>700</v>
      </c>
      <c r="L8" s="745"/>
      <c r="M8" s="647"/>
      <c r="N8" s="646"/>
      <c r="O8" s="292"/>
    </row>
    <row r="9" spans="2:16" s="39" customFormat="1" ht="25.5" x14ac:dyDescent="0.2">
      <c r="B9" s="730"/>
      <c r="C9" s="732"/>
      <c r="D9" s="735"/>
      <c r="E9" s="738"/>
      <c r="F9" s="730"/>
      <c r="G9" s="740"/>
      <c r="H9" s="742"/>
      <c r="I9" s="293" t="s">
        <v>701</v>
      </c>
      <c r="J9" s="109" t="s">
        <v>702</v>
      </c>
      <c r="K9" s="294"/>
      <c r="L9" s="745"/>
      <c r="M9" s="647"/>
      <c r="N9" s="646"/>
      <c r="O9" s="292"/>
    </row>
    <row r="10" spans="2:16" s="39" customFormat="1" ht="12.75" x14ac:dyDescent="0.2">
      <c r="B10" s="730"/>
      <c r="C10" s="732"/>
      <c r="D10" s="735"/>
      <c r="E10" s="738"/>
      <c r="F10" s="730"/>
      <c r="G10" s="740"/>
      <c r="H10" s="742"/>
      <c r="I10" s="109" t="s">
        <v>703</v>
      </c>
      <c r="J10" s="109"/>
      <c r="K10" s="108"/>
      <c r="L10" s="745"/>
      <c r="M10" s="647"/>
      <c r="N10" s="646"/>
      <c r="O10" s="292"/>
    </row>
    <row r="11" spans="2:16" s="39" customFormat="1" ht="12.75" x14ac:dyDescent="0.2">
      <c r="B11" s="730"/>
      <c r="C11" s="733"/>
      <c r="D11" s="736"/>
      <c r="E11" s="738"/>
      <c r="F11" s="730"/>
      <c r="G11" s="740"/>
      <c r="H11" s="743"/>
      <c r="I11" s="112"/>
      <c r="J11" s="112"/>
      <c r="K11" s="111"/>
      <c r="L11" s="746"/>
      <c r="M11" s="647"/>
      <c r="N11" s="646"/>
      <c r="O11" s="295"/>
    </row>
    <row r="12" spans="2:16" s="39" customFormat="1" ht="25.5" x14ac:dyDescent="0.2">
      <c r="B12" s="730">
        <v>2</v>
      </c>
      <c r="C12" s="749" t="s">
        <v>704</v>
      </c>
      <c r="D12" s="752" t="s">
        <v>705</v>
      </c>
      <c r="E12" s="738" t="s">
        <v>706</v>
      </c>
      <c r="F12" s="730" t="s">
        <v>212</v>
      </c>
      <c r="G12" s="740" t="s">
        <v>213</v>
      </c>
      <c r="H12" s="753" t="s">
        <v>692</v>
      </c>
      <c r="I12" s="296" t="s">
        <v>707</v>
      </c>
      <c r="J12" s="109" t="s">
        <v>694</v>
      </c>
      <c r="K12" s="114" t="s">
        <v>695</v>
      </c>
      <c r="L12" s="754">
        <v>3</v>
      </c>
      <c r="M12" s="647" t="s">
        <v>696</v>
      </c>
      <c r="N12" s="646" t="s">
        <v>697</v>
      </c>
      <c r="O12" s="297"/>
    </row>
    <row r="13" spans="2:16" s="39" customFormat="1" ht="12.75" x14ac:dyDescent="0.2">
      <c r="B13" s="730"/>
      <c r="C13" s="750"/>
      <c r="D13" s="752"/>
      <c r="E13" s="738"/>
      <c r="F13" s="730"/>
      <c r="G13" s="740"/>
      <c r="H13" s="742"/>
      <c r="I13" s="109" t="s">
        <v>698</v>
      </c>
      <c r="J13" s="109" t="s">
        <v>699</v>
      </c>
      <c r="K13" s="114" t="s">
        <v>700</v>
      </c>
      <c r="L13" s="754"/>
      <c r="M13" s="647"/>
      <c r="N13" s="646"/>
      <c r="O13" s="297"/>
    </row>
    <row r="14" spans="2:16" s="39" customFormat="1" ht="12.75" x14ac:dyDescent="0.2">
      <c r="B14" s="730"/>
      <c r="C14" s="750"/>
      <c r="D14" s="752"/>
      <c r="E14" s="738"/>
      <c r="F14" s="730"/>
      <c r="G14" s="740"/>
      <c r="H14" s="742"/>
      <c r="I14" s="293" t="s">
        <v>708</v>
      </c>
      <c r="J14" s="109" t="s">
        <v>702</v>
      </c>
      <c r="K14" s="294"/>
      <c r="L14" s="754"/>
      <c r="M14" s="647"/>
      <c r="N14" s="646"/>
      <c r="O14" s="297"/>
    </row>
    <row r="15" spans="2:16" s="39" customFormat="1" ht="12.75" x14ac:dyDescent="0.2">
      <c r="B15" s="730"/>
      <c r="C15" s="750"/>
      <c r="D15" s="752"/>
      <c r="E15" s="738"/>
      <c r="F15" s="730"/>
      <c r="G15" s="740"/>
      <c r="H15" s="742"/>
      <c r="I15" s="109" t="s">
        <v>703</v>
      </c>
      <c r="J15" s="109"/>
      <c r="K15" s="108"/>
      <c r="L15" s="754"/>
      <c r="M15" s="647"/>
      <c r="N15" s="646"/>
      <c r="O15" s="297"/>
    </row>
    <row r="16" spans="2:16" s="39" customFormat="1" ht="12.75" x14ac:dyDescent="0.2">
      <c r="B16" s="730"/>
      <c r="C16" s="750"/>
      <c r="D16" s="752"/>
      <c r="E16" s="738"/>
      <c r="F16" s="730"/>
      <c r="G16" s="740"/>
      <c r="H16" s="742"/>
      <c r="I16" s="109"/>
      <c r="J16" s="112"/>
      <c r="K16" s="111"/>
      <c r="L16" s="754"/>
      <c r="M16" s="647"/>
      <c r="N16" s="646"/>
      <c r="O16" s="297"/>
    </row>
    <row r="17" spans="2:15" s="39" customFormat="1" ht="12.75" x14ac:dyDescent="0.2">
      <c r="B17" s="730"/>
      <c r="C17" s="751"/>
      <c r="D17" s="752"/>
      <c r="E17" s="738"/>
      <c r="F17" s="730"/>
      <c r="G17" s="740"/>
      <c r="H17" s="743"/>
      <c r="I17" s="112"/>
      <c r="J17" s="112"/>
      <c r="K17" s="111"/>
      <c r="L17" s="754"/>
      <c r="M17" s="647"/>
      <c r="N17" s="646"/>
      <c r="O17" s="298"/>
    </row>
    <row r="18" spans="2:15" s="39" customFormat="1" ht="25.5" x14ac:dyDescent="0.2">
      <c r="B18" s="730">
        <v>3</v>
      </c>
      <c r="C18" s="749" t="s">
        <v>709</v>
      </c>
      <c r="D18" s="752" t="s">
        <v>710</v>
      </c>
      <c r="E18" s="738" t="s">
        <v>711</v>
      </c>
      <c r="F18" s="730" t="s">
        <v>212</v>
      </c>
      <c r="G18" s="740" t="s">
        <v>213</v>
      </c>
      <c r="H18" s="753" t="s">
        <v>692</v>
      </c>
      <c r="I18" s="296" t="s">
        <v>707</v>
      </c>
      <c r="J18" s="109" t="s">
        <v>694</v>
      </c>
      <c r="K18" s="299" t="s">
        <v>695</v>
      </c>
      <c r="L18" s="754">
        <v>3</v>
      </c>
      <c r="M18" s="647" t="s">
        <v>696</v>
      </c>
      <c r="N18" s="646" t="s">
        <v>697</v>
      </c>
      <c r="O18" s="297"/>
    </row>
    <row r="19" spans="2:15" s="39" customFormat="1" ht="12.75" x14ac:dyDescent="0.2">
      <c r="B19" s="730"/>
      <c r="C19" s="750"/>
      <c r="D19" s="752"/>
      <c r="E19" s="738"/>
      <c r="F19" s="730"/>
      <c r="G19" s="740"/>
      <c r="H19" s="742"/>
      <c r="I19" s="109" t="s">
        <v>698</v>
      </c>
      <c r="J19" s="109" t="s">
        <v>699</v>
      </c>
      <c r="K19" s="197" t="s">
        <v>700</v>
      </c>
      <c r="L19" s="754"/>
      <c r="M19" s="647"/>
      <c r="N19" s="646"/>
      <c r="O19" s="297"/>
    </row>
    <row r="20" spans="2:15" s="39" customFormat="1" ht="12.75" x14ac:dyDescent="0.2">
      <c r="B20" s="730"/>
      <c r="C20" s="750"/>
      <c r="D20" s="752"/>
      <c r="E20" s="738"/>
      <c r="F20" s="730"/>
      <c r="G20" s="740"/>
      <c r="H20" s="742"/>
      <c r="I20" s="293" t="s">
        <v>708</v>
      </c>
      <c r="J20" s="109" t="s">
        <v>702</v>
      </c>
      <c r="K20" s="294"/>
      <c r="L20" s="754"/>
      <c r="M20" s="647"/>
      <c r="N20" s="646"/>
      <c r="O20" s="297"/>
    </row>
    <row r="21" spans="2:15" s="39" customFormat="1" ht="12.75" x14ac:dyDescent="0.2">
      <c r="B21" s="730"/>
      <c r="C21" s="750"/>
      <c r="D21" s="752"/>
      <c r="E21" s="738"/>
      <c r="F21" s="730"/>
      <c r="G21" s="740"/>
      <c r="H21" s="742"/>
      <c r="I21" s="109" t="s">
        <v>703</v>
      </c>
      <c r="J21" s="109"/>
      <c r="K21" s="108"/>
      <c r="L21" s="754"/>
      <c r="M21" s="647"/>
      <c r="N21" s="646"/>
      <c r="O21" s="297"/>
    </row>
    <row r="22" spans="2:15" s="39" customFormat="1" ht="12.75" x14ac:dyDescent="0.2">
      <c r="B22" s="730"/>
      <c r="C22" s="751"/>
      <c r="D22" s="752"/>
      <c r="E22" s="738"/>
      <c r="F22" s="730"/>
      <c r="G22" s="740"/>
      <c r="H22" s="743"/>
      <c r="I22" s="112"/>
      <c r="J22" s="112"/>
      <c r="K22" s="111"/>
      <c r="L22" s="754"/>
      <c r="M22" s="647"/>
      <c r="N22" s="646"/>
      <c r="O22" s="298"/>
    </row>
    <row r="23" spans="2:15" s="39" customFormat="1" ht="25.5" x14ac:dyDescent="0.2">
      <c r="B23" s="730">
        <v>4</v>
      </c>
      <c r="C23" s="749" t="s">
        <v>712</v>
      </c>
      <c r="D23" s="752" t="s">
        <v>713</v>
      </c>
      <c r="E23" s="738" t="s">
        <v>714</v>
      </c>
      <c r="F23" s="730" t="s">
        <v>212</v>
      </c>
      <c r="G23" s="740" t="s">
        <v>213</v>
      </c>
      <c r="H23" s="753" t="s">
        <v>692</v>
      </c>
      <c r="I23" s="296" t="s">
        <v>707</v>
      </c>
      <c r="J23" s="109" t="s">
        <v>694</v>
      </c>
      <c r="K23" s="114" t="s">
        <v>695</v>
      </c>
      <c r="L23" s="754">
        <v>3</v>
      </c>
      <c r="M23" s="647" t="s">
        <v>696</v>
      </c>
      <c r="N23" s="646" t="s">
        <v>697</v>
      </c>
      <c r="O23" s="297"/>
    </row>
    <row r="24" spans="2:15" s="39" customFormat="1" ht="12.75" x14ac:dyDescent="0.2">
      <c r="B24" s="730"/>
      <c r="C24" s="750"/>
      <c r="D24" s="752"/>
      <c r="E24" s="738"/>
      <c r="F24" s="730"/>
      <c r="G24" s="740"/>
      <c r="H24" s="742"/>
      <c r="I24" s="109" t="s">
        <v>698</v>
      </c>
      <c r="J24" s="109" t="s">
        <v>699</v>
      </c>
      <c r="K24" s="114" t="s">
        <v>700</v>
      </c>
      <c r="L24" s="754"/>
      <c r="M24" s="647"/>
      <c r="N24" s="646"/>
      <c r="O24" s="297"/>
    </row>
    <row r="25" spans="2:15" s="39" customFormat="1" ht="12.75" x14ac:dyDescent="0.2">
      <c r="B25" s="730"/>
      <c r="C25" s="750"/>
      <c r="D25" s="752"/>
      <c r="E25" s="738"/>
      <c r="F25" s="730"/>
      <c r="G25" s="740"/>
      <c r="H25" s="742"/>
      <c r="I25" s="293" t="s">
        <v>708</v>
      </c>
      <c r="J25" s="109" t="s">
        <v>702</v>
      </c>
      <c r="K25" s="294"/>
      <c r="L25" s="754"/>
      <c r="M25" s="647"/>
      <c r="N25" s="646"/>
      <c r="O25" s="297"/>
    </row>
    <row r="26" spans="2:15" s="39" customFormat="1" ht="12.75" x14ac:dyDescent="0.2">
      <c r="B26" s="730"/>
      <c r="C26" s="750"/>
      <c r="D26" s="752"/>
      <c r="E26" s="738"/>
      <c r="F26" s="730"/>
      <c r="G26" s="740"/>
      <c r="H26" s="742"/>
      <c r="I26" s="109" t="s">
        <v>703</v>
      </c>
      <c r="J26" s="109"/>
      <c r="K26" s="108"/>
      <c r="L26" s="754"/>
      <c r="M26" s="647"/>
      <c r="N26" s="646"/>
      <c r="O26" s="297"/>
    </row>
    <row r="27" spans="2:15" s="39" customFormat="1" ht="12.75" x14ac:dyDescent="0.2">
      <c r="B27" s="730"/>
      <c r="C27" s="750"/>
      <c r="D27" s="752"/>
      <c r="E27" s="738"/>
      <c r="F27" s="730"/>
      <c r="G27" s="740"/>
      <c r="H27" s="742"/>
      <c r="I27" s="109"/>
      <c r="J27" s="112"/>
      <c r="K27" s="111"/>
      <c r="L27" s="754"/>
      <c r="M27" s="647"/>
      <c r="N27" s="646"/>
      <c r="O27" s="297"/>
    </row>
    <row r="28" spans="2:15" s="39" customFormat="1" ht="12.75" x14ac:dyDescent="0.2">
      <c r="B28" s="730"/>
      <c r="C28" s="751"/>
      <c r="D28" s="752"/>
      <c r="E28" s="738"/>
      <c r="F28" s="730"/>
      <c r="G28" s="740"/>
      <c r="H28" s="743"/>
      <c r="I28" s="112"/>
      <c r="J28" s="112"/>
      <c r="K28" s="111"/>
      <c r="L28" s="754"/>
      <c r="M28" s="647"/>
      <c r="N28" s="646"/>
      <c r="O28" s="298"/>
    </row>
    <row r="29" spans="2:15" s="39" customFormat="1" ht="25.5" x14ac:dyDescent="0.2">
      <c r="B29" s="730">
        <v>5</v>
      </c>
      <c r="C29" s="749" t="s">
        <v>715</v>
      </c>
      <c r="D29" s="752" t="s">
        <v>716</v>
      </c>
      <c r="E29" s="738" t="s">
        <v>717</v>
      </c>
      <c r="F29" s="730" t="s">
        <v>212</v>
      </c>
      <c r="G29" s="740" t="s">
        <v>213</v>
      </c>
      <c r="H29" s="753" t="s">
        <v>692</v>
      </c>
      <c r="I29" s="296" t="s">
        <v>707</v>
      </c>
      <c r="J29" s="109" t="s">
        <v>694</v>
      </c>
      <c r="K29" s="300" t="s">
        <v>695</v>
      </c>
      <c r="L29" s="754">
        <v>3</v>
      </c>
      <c r="M29" s="647" t="s">
        <v>696</v>
      </c>
      <c r="N29" s="646" t="s">
        <v>697</v>
      </c>
      <c r="O29" s="297"/>
    </row>
    <row r="30" spans="2:15" s="39" customFormat="1" ht="12.75" x14ac:dyDescent="0.2">
      <c r="B30" s="730"/>
      <c r="C30" s="750"/>
      <c r="D30" s="752"/>
      <c r="E30" s="738"/>
      <c r="F30" s="730"/>
      <c r="G30" s="740"/>
      <c r="H30" s="742"/>
      <c r="I30" s="109" t="s">
        <v>698</v>
      </c>
      <c r="J30" s="109" t="s">
        <v>699</v>
      </c>
      <c r="K30" s="114" t="s">
        <v>700</v>
      </c>
      <c r="L30" s="754"/>
      <c r="M30" s="647"/>
      <c r="N30" s="646"/>
      <c r="O30" s="297"/>
    </row>
    <row r="31" spans="2:15" s="39" customFormat="1" ht="12.75" x14ac:dyDescent="0.2">
      <c r="B31" s="730"/>
      <c r="C31" s="750"/>
      <c r="D31" s="752"/>
      <c r="E31" s="738"/>
      <c r="F31" s="730"/>
      <c r="G31" s="740"/>
      <c r="H31" s="742"/>
      <c r="I31" s="293" t="s">
        <v>708</v>
      </c>
      <c r="J31" s="109" t="s">
        <v>702</v>
      </c>
      <c r="K31" s="294"/>
      <c r="L31" s="754"/>
      <c r="M31" s="647"/>
      <c r="N31" s="646"/>
      <c r="O31" s="297"/>
    </row>
    <row r="32" spans="2:15" s="39" customFormat="1" ht="12.75" x14ac:dyDescent="0.2">
      <c r="B32" s="730"/>
      <c r="C32" s="750"/>
      <c r="D32" s="752"/>
      <c r="E32" s="738"/>
      <c r="F32" s="730"/>
      <c r="G32" s="740"/>
      <c r="H32" s="742"/>
      <c r="I32" s="109" t="s">
        <v>703</v>
      </c>
      <c r="J32" s="109"/>
      <c r="K32" s="108"/>
      <c r="L32" s="754"/>
      <c r="M32" s="647"/>
      <c r="N32" s="646"/>
      <c r="O32" s="297"/>
    </row>
    <row r="33" spans="2:15" s="39" customFormat="1" ht="12.75" x14ac:dyDescent="0.2">
      <c r="B33" s="730"/>
      <c r="C33" s="750"/>
      <c r="D33" s="752"/>
      <c r="E33" s="738"/>
      <c r="F33" s="730"/>
      <c r="G33" s="740"/>
      <c r="H33" s="742"/>
      <c r="I33" s="109"/>
      <c r="J33" s="112"/>
      <c r="K33" s="111"/>
      <c r="L33" s="754"/>
      <c r="M33" s="647"/>
      <c r="N33" s="646"/>
      <c r="O33" s="297"/>
    </row>
    <row r="34" spans="2:15" s="39" customFormat="1" ht="12.75" x14ac:dyDescent="0.2">
      <c r="B34" s="730"/>
      <c r="C34" s="751"/>
      <c r="D34" s="752"/>
      <c r="E34" s="738"/>
      <c r="F34" s="730"/>
      <c r="G34" s="740"/>
      <c r="H34" s="743"/>
      <c r="I34" s="112"/>
      <c r="J34" s="112"/>
      <c r="K34" s="111"/>
      <c r="L34" s="754"/>
      <c r="M34" s="647"/>
      <c r="N34" s="646"/>
      <c r="O34" s="298"/>
    </row>
    <row r="35" spans="2:15" s="39" customFormat="1" ht="12.75" x14ac:dyDescent="0.2">
      <c r="B35" s="730">
        <v>6</v>
      </c>
      <c r="C35" s="755" t="s">
        <v>718</v>
      </c>
      <c r="D35" s="752" t="s">
        <v>719</v>
      </c>
      <c r="E35" s="738" t="s">
        <v>720</v>
      </c>
      <c r="F35" s="730" t="s">
        <v>212</v>
      </c>
      <c r="G35" s="740" t="s">
        <v>213</v>
      </c>
      <c r="H35" s="753" t="s">
        <v>692</v>
      </c>
      <c r="I35" s="296" t="s">
        <v>721</v>
      </c>
      <c r="J35" s="109" t="s">
        <v>694</v>
      </c>
      <c r="K35" s="114" t="s">
        <v>695</v>
      </c>
      <c r="L35" s="754">
        <v>0.7</v>
      </c>
      <c r="M35" s="647" t="s">
        <v>696</v>
      </c>
      <c r="N35" s="646" t="s">
        <v>697</v>
      </c>
      <c r="O35" s="297"/>
    </row>
    <row r="36" spans="2:15" s="39" customFormat="1" ht="12.75" x14ac:dyDescent="0.2">
      <c r="B36" s="730"/>
      <c r="C36" s="756"/>
      <c r="D36" s="752"/>
      <c r="E36" s="738"/>
      <c r="F36" s="730"/>
      <c r="G36" s="740"/>
      <c r="H36" s="742"/>
      <c r="I36" s="109" t="s">
        <v>698</v>
      </c>
      <c r="J36" s="109" t="s">
        <v>699</v>
      </c>
      <c r="K36" s="114" t="s">
        <v>700</v>
      </c>
      <c r="L36" s="754"/>
      <c r="M36" s="647"/>
      <c r="N36" s="646"/>
      <c r="O36" s="297"/>
    </row>
    <row r="37" spans="2:15" s="39" customFormat="1" ht="25.5" x14ac:dyDescent="0.2">
      <c r="B37" s="730"/>
      <c r="C37" s="756"/>
      <c r="D37" s="752"/>
      <c r="E37" s="738"/>
      <c r="F37" s="730"/>
      <c r="G37" s="740"/>
      <c r="H37" s="742"/>
      <c r="I37" s="301" t="s">
        <v>722</v>
      </c>
      <c r="J37" s="109" t="s">
        <v>702</v>
      </c>
      <c r="K37" s="294"/>
      <c r="L37" s="754"/>
      <c r="M37" s="647"/>
      <c r="N37" s="646"/>
      <c r="O37" s="297"/>
    </row>
    <row r="38" spans="2:15" s="39" customFormat="1" ht="12.75" x14ac:dyDescent="0.2">
      <c r="B38" s="730"/>
      <c r="C38" s="756"/>
      <c r="D38" s="752"/>
      <c r="E38" s="738"/>
      <c r="F38" s="730"/>
      <c r="G38" s="740"/>
      <c r="H38" s="742"/>
      <c r="I38" s="127" t="s">
        <v>723</v>
      </c>
      <c r="J38" s="109"/>
      <c r="K38" s="108"/>
      <c r="L38" s="754"/>
      <c r="M38" s="647"/>
      <c r="N38" s="646"/>
      <c r="O38" s="297"/>
    </row>
    <row r="39" spans="2:15" s="39" customFormat="1" ht="12.75" x14ac:dyDescent="0.2">
      <c r="B39" s="730"/>
      <c r="C39" s="756"/>
      <c r="D39" s="752"/>
      <c r="E39" s="738"/>
      <c r="F39" s="730"/>
      <c r="G39" s="740"/>
      <c r="H39" s="742"/>
      <c r="I39" s="109"/>
      <c r="J39" s="112"/>
      <c r="K39" s="111"/>
      <c r="L39" s="754"/>
      <c r="M39" s="647"/>
      <c r="N39" s="646"/>
      <c r="O39" s="297"/>
    </row>
    <row r="40" spans="2:15" s="39" customFormat="1" ht="12.75" x14ac:dyDescent="0.2">
      <c r="B40" s="730"/>
      <c r="C40" s="757"/>
      <c r="D40" s="752"/>
      <c r="E40" s="738"/>
      <c r="F40" s="730"/>
      <c r="G40" s="740"/>
      <c r="H40" s="743"/>
      <c r="I40" s="112"/>
      <c r="J40" s="112"/>
      <c r="K40" s="111"/>
      <c r="L40" s="754"/>
      <c r="M40" s="647"/>
      <c r="N40" s="646"/>
      <c r="O40" s="298"/>
    </row>
    <row r="41" spans="2:15" s="39" customFormat="1" ht="12.75" x14ac:dyDescent="0.2">
      <c r="B41" s="730">
        <v>7</v>
      </c>
      <c r="C41" s="755" t="s">
        <v>724</v>
      </c>
      <c r="D41" s="752"/>
      <c r="E41" s="738" t="s">
        <v>725</v>
      </c>
      <c r="F41" s="730" t="s">
        <v>212</v>
      </c>
      <c r="G41" s="740" t="s">
        <v>213</v>
      </c>
      <c r="H41" s="753" t="s">
        <v>692</v>
      </c>
      <c r="I41" s="296" t="s">
        <v>726</v>
      </c>
      <c r="J41" s="109" t="s">
        <v>694</v>
      </c>
      <c r="K41" s="114" t="s">
        <v>695</v>
      </c>
      <c r="L41" s="754">
        <v>1</v>
      </c>
      <c r="M41" s="758" t="s">
        <v>339</v>
      </c>
      <c r="N41" s="759" t="s">
        <v>727</v>
      </c>
      <c r="O41" s="297"/>
    </row>
    <row r="42" spans="2:15" s="39" customFormat="1" ht="12.75" x14ac:dyDescent="0.2">
      <c r="B42" s="730"/>
      <c r="C42" s="756"/>
      <c r="D42" s="752"/>
      <c r="E42" s="738"/>
      <c r="F42" s="730"/>
      <c r="G42" s="740"/>
      <c r="H42" s="742"/>
      <c r="I42" s="109" t="s">
        <v>728</v>
      </c>
      <c r="J42" s="109" t="s">
        <v>699</v>
      </c>
      <c r="K42" s="114" t="s">
        <v>700</v>
      </c>
      <c r="L42" s="754"/>
      <c r="M42" s="758"/>
      <c r="N42" s="759"/>
      <c r="O42" s="297"/>
    </row>
    <row r="43" spans="2:15" s="39" customFormat="1" ht="25.5" x14ac:dyDescent="0.2">
      <c r="B43" s="730"/>
      <c r="C43" s="756"/>
      <c r="D43" s="752"/>
      <c r="E43" s="738"/>
      <c r="F43" s="730"/>
      <c r="G43" s="740"/>
      <c r="H43" s="742"/>
      <c r="I43" s="293" t="s">
        <v>729</v>
      </c>
      <c r="J43" s="109" t="s">
        <v>702</v>
      </c>
      <c r="K43" s="294"/>
      <c r="L43" s="754"/>
      <c r="M43" s="758"/>
      <c r="N43" s="759"/>
      <c r="O43" s="297"/>
    </row>
    <row r="44" spans="2:15" s="39" customFormat="1" ht="12.75" x14ac:dyDescent="0.2">
      <c r="B44" s="730"/>
      <c r="C44" s="756"/>
      <c r="D44" s="752"/>
      <c r="E44" s="738"/>
      <c r="F44" s="730"/>
      <c r="G44" s="740"/>
      <c r="H44" s="742"/>
      <c r="I44" s="109" t="s">
        <v>428</v>
      </c>
      <c r="J44" s="109"/>
      <c r="K44" s="108"/>
      <c r="L44" s="754"/>
      <c r="M44" s="758"/>
      <c r="N44" s="759"/>
      <c r="O44" s="297"/>
    </row>
    <row r="45" spans="2:15" s="39" customFormat="1" ht="12.75" x14ac:dyDescent="0.2">
      <c r="B45" s="730"/>
      <c r="C45" s="756"/>
      <c r="D45" s="752"/>
      <c r="E45" s="738"/>
      <c r="F45" s="730"/>
      <c r="G45" s="740"/>
      <c r="H45" s="742"/>
      <c r="I45" s="109"/>
      <c r="J45" s="112"/>
      <c r="K45" s="111"/>
      <c r="L45" s="754"/>
      <c r="M45" s="758"/>
      <c r="N45" s="759"/>
      <c r="O45" s="297"/>
    </row>
    <row r="46" spans="2:15" s="39" customFormat="1" ht="12.75" x14ac:dyDescent="0.2">
      <c r="B46" s="730"/>
      <c r="C46" s="757"/>
      <c r="D46" s="752"/>
      <c r="E46" s="738"/>
      <c r="F46" s="730"/>
      <c r="G46" s="740"/>
      <c r="H46" s="743"/>
      <c r="I46" s="112"/>
      <c r="J46" s="112"/>
      <c r="K46" s="111"/>
      <c r="L46" s="754"/>
      <c r="M46" s="758"/>
      <c r="N46" s="759"/>
      <c r="O46" s="298"/>
    </row>
    <row r="47" spans="2:15" s="39" customFormat="1" ht="12.75" x14ac:dyDescent="0.2">
      <c r="B47" s="730">
        <v>8</v>
      </c>
      <c r="C47" s="749" t="s">
        <v>730</v>
      </c>
      <c r="D47" s="752"/>
      <c r="E47" s="738" t="s">
        <v>731</v>
      </c>
      <c r="F47" s="730" t="s">
        <v>212</v>
      </c>
      <c r="G47" s="740" t="s">
        <v>213</v>
      </c>
      <c r="H47" s="753" t="s">
        <v>692</v>
      </c>
      <c r="I47" s="296" t="s">
        <v>732</v>
      </c>
      <c r="J47" s="109" t="s">
        <v>694</v>
      </c>
      <c r="K47" s="114" t="s">
        <v>695</v>
      </c>
      <c r="L47" s="754">
        <v>12</v>
      </c>
      <c r="M47" s="761" t="s">
        <v>733</v>
      </c>
      <c r="N47" s="760" t="s">
        <v>734</v>
      </c>
      <c r="O47" s="297"/>
    </row>
    <row r="48" spans="2:15" s="39" customFormat="1" ht="12.75" x14ac:dyDescent="0.2">
      <c r="B48" s="730"/>
      <c r="C48" s="750"/>
      <c r="D48" s="752"/>
      <c r="E48" s="738"/>
      <c r="F48" s="730"/>
      <c r="G48" s="740"/>
      <c r="H48" s="742"/>
      <c r="I48" s="109" t="s">
        <v>698</v>
      </c>
      <c r="J48" s="109" t="s">
        <v>699</v>
      </c>
      <c r="K48" s="114" t="s">
        <v>700</v>
      </c>
      <c r="L48" s="754"/>
      <c r="M48" s="761"/>
      <c r="N48" s="760"/>
      <c r="O48" s="297"/>
    </row>
    <row r="49" spans="2:15" s="39" customFormat="1" ht="25.5" x14ac:dyDescent="0.2">
      <c r="B49" s="730"/>
      <c r="C49" s="750"/>
      <c r="D49" s="752"/>
      <c r="E49" s="738"/>
      <c r="F49" s="730"/>
      <c r="G49" s="740"/>
      <c r="H49" s="742"/>
      <c r="I49" s="293" t="s">
        <v>735</v>
      </c>
      <c r="J49" s="109" t="s">
        <v>702</v>
      </c>
      <c r="K49" s="294"/>
      <c r="L49" s="754"/>
      <c r="M49" s="761"/>
      <c r="N49" s="760"/>
      <c r="O49" s="297"/>
    </row>
    <row r="50" spans="2:15" s="39" customFormat="1" ht="12.75" x14ac:dyDescent="0.2">
      <c r="B50" s="730"/>
      <c r="C50" s="750"/>
      <c r="D50" s="752"/>
      <c r="E50" s="738"/>
      <c r="F50" s="730"/>
      <c r="G50" s="740"/>
      <c r="H50" s="742"/>
      <c r="I50" s="302" t="s">
        <v>736</v>
      </c>
      <c r="J50" s="109"/>
      <c r="K50" s="108"/>
      <c r="L50" s="754"/>
      <c r="M50" s="761"/>
      <c r="N50" s="760"/>
      <c r="O50" s="297"/>
    </row>
    <row r="51" spans="2:15" s="39" customFormat="1" ht="12.75" x14ac:dyDescent="0.2">
      <c r="B51" s="730"/>
      <c r="C51" s="750"/>
      <c r="D51" s="752"/>
      <c r="E51" s="738"/>
      <c r="F51" s="730"/>
      <c r="G51" s="740"/>
      <c r="H51" s="742"/>
      <c r="I51" s="109" t="s">
        <v>334</v>
      </c>
      <c r="J51" s="112"/>
      <c r="K51" s="111"/>
      <c r="L51" s="754"/>
      <c r="M51" s="761"/>
      <c r="N51" s="760"/>
      <c r="O51" s="297"/>
    </row>
    <row r="52" spans="2:15" s="39" customFormat="1" ht="12.75" x14ac:dyDescent="0.2">
      <c r="B52" s="730"/>
      <c r="C52" s="751"/>
      <c r="D52" s="752"/>
      <c r="E52" s="738"/>
      <c r="F52" s="730"/>
      <c r="G52" s="740"/>
      <c r="H52" s="743"/>
      <c r="I52" s="112"/>
      <c r="J52" s="112"/>
      <c r="K52" s="111"/>
      <c r="L52" s="754"/>
      <c r="M52" s="761"/>
      <c r="N52" s="760"/>
      <c r="O52" s="298"/>
    </row>
    <row r="53" spans="2:15" s="39" customFormat="1" ht="12.75" x14ac:dyDescent="0.2">
      <c r="B53" s="730">
        <v>9</v>
      </c>
      <c r="C53" s="749" t="s">
        <v>737</v>
      </c>
      <c r="D53" s="752"/>
      <c r="E53" s="738" t="s">
        <v>738</v>
      </c>
      <c r="F53" s="730" t="s">
        <v>212</v>
      </c>
      <c r="G53" s="740" t="s">
        <v>213</v>
      </c>
      <c r="H53" s="753" t="s">
        <v>692</v>
      </c>
      <c r="I53" s="296" t="s">
        <v>732</v>
      </c>
      <c r="J53" s="109" t="s">
        <v>694</v>
      </c>
      <c r="K53" s="114" t="s">
        <v>695</v>
      </c>
      <c r="L53" s="754">
        <v>12</v>
      </c>
      <c r="M53" s="758" t="s">
        <v>339</v>
      </c>
      <c r="N53" s="759" t="s">
        <v>739</v>
      </c>
      <c r="O53" s="297"/>
    </row>
    <row r="54" spans="2:15" s="39" customFormat="1" ht="12.75" x14ac:dyDescent="0.2">
      <c r="B54" s="730"/>
      <c r="C54" s="750"/>
      <c r="D54" s="752"/>
      <c r="E54" s="738"/>
      <c r="F54" s="730"/>
      <c r="G54" s="740"/>
      <c r="H54" s="742"/>
      <c r="I54" s="109" t="s">
        <v>698</v>
      </c>
      <c r="J54" s="109" t="s">
        <v>699</v>
      </c>
      <c r="K54" s="114" t="s">
        <v>700</v>
      </c>
      <c r="L54" s="754"/>
      <c r="M54" s="758"/>
      <c r="N54" s="759"/>
      <c r="O54" s="297"/>
    </row>
    <row r="55" spans="2:15" s="39" customFormat="1" ht="12.75" x14ac:dyDescent="0.2">
      <c r="B55" s="730"/>
      <c r="C55" s="750"/>
      <c r="D55" s="752"/>
      <c r="E55" s="738"/>
      <c r="F55" s="730"/>
      <c r="G55" s="740"/>
      <c r="H55" s="742"/>
      <c r="I55" s="293" t="s">
        <v>740</v>
      </c>
      <c r="J55" s="109" t="s">
        <v>702</v>
      </c>
      <c r="K55" s="294"/>
      <c r="L55" s="754"/>
      <c r="M55" s="758"/>
      <c r="N55" s="759"/>
      <c r="O55" s="297"/>
    </row>
    <row r="56" spans="2:15" s="39" customFormat="1" ht="12.75" x14ac:dyDescent="0.2">
      <c r="B56" s="730"/>
      <c r="C56" s="750"/>
      <c r="D56" s="752"/>
      <c r="E56" s="738"/>
      <c r="F56" s="730"/>
      <c r="G56" s="740"/>
      <c r="H56" s="742"/>
      <c r="I56" s="109" t="s">
        <v>741</v>
      </c>
      <c r="J56" s="109"/>
      <c r="K56" s="108"/>
      <c r="L56" s="754"/>
      <c r="M56" s="758"/>
      <c r="N56" s="759"/>
      <c r="O56" s="297"/>
    </row>
    <row r="57" spans="2:15" s="39" customFormat="1" ht="12.75" x14ac:dyDescent="0.2">
      <c r="B57" s="730"/>
      <c r="C57" s="751"/>
      <c r="D57" s="752"/>
      <c r="E57" s="738"/>
      <c r="F57" s="730"/>
      <c r="G57" s="740"/>
      <c r="H57" s="743"/>
      <c r="I57" s="112"/>
      <c r="J57" s="112"/>
      <c r="K57" s="111"/>
      <c r="L57" s="754"/>
      <c r="M57" s="758"/>
      <c r="N57" s="759"/>
      <c r="O57" s="298"/>
    </row>
    <row r="58" spans="2:15" s="39" customFormat="1" ht="12.75" x14ac:dyDescent="0.2">
      <c r="B58" s="730">
        <v>10</v>
      </c>
      <c r="C58" s="749" t="s">
        <v>742</v>
      </c>
      <c r="D58" s="752" t="s">
        <v>743</v>
      </c>
      <c r="E58" s="738" t="s">
        <v>744</v>
      </c>
      <c r="F58" s="730" t="s">
        <v>212</v>
      </c>
      <c r="G58" s="740" t="s">
        <v>213</v>
      </c>
      <c r="H58" s="753" t="s">
        <v>692</v>
      </c>
      <c r="I58" s="303" t="s">
        <v>745</v>
      </c>
      <c r="J58" s="106"/>
      <c r="K58" s="105"/>
      <c r="L58" s="647">
        <v>3</v>
      </c>
      <c r="M58" s="647" t="s">
        <v>696</v>
      </c>
      <c r="N58" s="646" t="s">
        <v>697</v>
      </c>
      <c r="O58" s="304"/>
    </row>
    <row r="59" spans="2:15" s="39" customFormat="1" ht="12.75" x14ac:dyDescent="0.2">
      <c r="B59" s="730"/>
      <c r="C59" s="750"/>
      <c r="D59" s="752"/>
      <c r="E59" s="738"/>
      <c r="F59" s="730"/>
      <c r="G59" s="740"/>
      <c r="H59" s="742"/>
      <c r="I59" s="109" t="s">
        <v>698</v>
      </c>
      <c r="J59" s="109"/>
      <c r="K59" s="108"/>
      <c r="L59" s="647"/>
      <c r="M59" s="647"/>
      <c r="N59" s="646"/>
      <c r="O59" s="297"/>
    </row>
    <row r="60" spans="2:15" s="39" customFormat="1" ht="12.75" x14ac:dyDescent="0.2">
      <c r="B60" s="730"/>
      <c r="C60" s="750"/>
      <c r="D60" s="752"/>
      <c r="E60" s="738"/>
      <c r="F60" s="730"/>
      <c r="G60" s="740"/>
      <c r="H60" s="742"/>
      <c r="I60" s="293" t="s">
        <v>746</v>
      </c>
      <c r="J60" s="109"/>
      <c r="K60" s="108"/>
      <c r="L60" s="647"/>
      <c r="M60" s="647"/>
      <c r="N60" s="646"/>
      <c r="O60" s="297"/>
    </row>
    <row r="61" spans="2:15" s="39" customFormat="1" ht="12.75" x14ac:dyDescent="0.2">
      <c r="B61" s="730"/>
      <c r="C61" s="750"/>
      <c r="D61" s="752"/>
      <c r="E61" s="738"/>
      <c r="F61" s="730"/>
      <c r="G61" s="740"/>
      <c r="H61" s="742"/>
      <c r="I61" s="109" t="s">
        <v>428</v>
      </c>
      <c r="J61" s="109"/>
      <c r="K61" s="108"/>
      <c r="L61" s="647"/>
      <c r="M61" s="647"/>
      <c r="N61" s="646"/>
      <c r="O61" s="297"/>
    </row>
    <row r="62" spans="2:15" s="39" customFormat="1" ht="12.75" x14ac:dyDescent="0.2">
      <c r="B62" s="730"/>
      <c r="C62" s="750"/>
      <c r="D62" s="752"/>
      <c r="E62" s="738"/>
      <c r="F62" s="730"/>
      <c r="G62" s="740"/>
      <c r="H62" s="742"/>
      <c r="I62" s="109"/>
      <c r="J62" s="109"/>
      <c r="K62" s="108"/>
      <c r="L62" s="647"/>
      <c r="M62" s="647"/>
      <c r="N62" s="646"/>
      <c r="O62" s="297"/>
    </row>
    <row r="63" spans="2:15" s="39" customFormat="1" ht="12.75" x14ac:dyDescent="0.2">
      <c r="B63" s="730"/>
      <c r="C63" s="750"/>
      <c r="D63" s="752"/>
      <c r="E63" s="738"/>
      <c r="F63" s="730"/>
      <c r="G63" s="740"/>
      <c r="H63" s="742"/>
      <c r="I63" s="293" t="s">
        <v>747</v>
      </c>
      <c r="J63" s="109"/>
      <c r="K63" s="108"/>
      <c r="L63" s="647"/>
      <c r="M63" s="647"/>
      <c r="N63" s="646"/>
      <c r="O63" s="297"/>
    </row>
    <row r="64" spans="2:15" s="39" customFormat="1" ht="12.75" x14ac:dyDescent="0.2">
      <c r="B64" s="730"/>
      <c r="C64" s="750"/>
      <c r="D64" s="752"/>
      <c r="E64" s="738"/>
      <c r="F64" s="730"/>
      <c r="G64" s="740"/>
      <c r="H64" s="742"/>
      <c r="I64" s="293" t="s">
        <v>748</v>
      </c>
      <c r="J64" s="109"/>
      <c r="K64" s="108"/>
      <c r="L64" s="647"/>
      <c r="M64" s="647"/>
      <c r="N64" s="646"/>
      <c r="O64" s="297"/>
    </row>
    <row r="65" spans="2:15" s="39" customFormat="1" ht="12.75" x14ac:dyDescent="0.2">
      <c r="B65" s="730"/>
      <c r="C65" s="750"/>
      <c r="D65" s="752"/>
      <c r="E65" s="738"/>
      <c r="F65" s="730"/>
      <c r="G65" s="740"/>
      <c r="H65" s="742"/>
      <c r="I65" s="305"/>
      <c r="J65" s="109"/>
      <c r="K65" s="108"/>
      <c r="L65" s="647"/>
      <c r="M65" s="647"/>
      <c r="N65" s="646"/>
      <c r="O65" s="297"/>
    </row>
    <row r="66" spans="2:15" s="39" customFormat="1" ht="12.75" x14ac:dyDescent="0.2">
      <c r="B66" s="730"/>
      <c r="C66" s="750"/>
      <c r="D66" s="752"/>
      <c r="E66" s="738"/>
      <c r="F66" s="730"/>
      <c r="G66" s="740"/>
      <c r="H66" s="742"/>
      <c r="I66" s="109" t="s">
        <v>244</v>
      </c>
      <c r="J66" s="109" t="s">
        <v>265</v>
      </c>
      <c r="K66" s="108" t="s">
        <v>266</v>
      </c>
      <c r="L66" s="647"/>
      <c r="M66" s="647"/>
      <c r="N66" s="646"/>
      <c r="O66" s="297"/>
    </row>
    <row r="67" spans="2:15" s="39" customFormat="1" ht="12.75" x14ac:dyDescent="0.2">
      <c r="B67" s="730"/>
      <c r="C67" s="750"/>
      <c r="D67" s="752"/>
      <c r="E67" s="738"/>
      <c r="F67" s="730"/>
      <c r="G67" s="740"/>
      <c r="H67" s="742"/>
      <c r="I67" s="109" t="s">
        <v>267</v>
      </c>
      <c r="J67" s="306">
        <v>3500</v>
      </c>
      <c r="K67" s="307">
        <v>1500</v>
      </c>
      <c r="L67" s="647"/>
      <c r="M67" s="647"/>
      <c r="N67" s="646"/>
      <c r="O67" s="297"/>
    </row>
    <row r="68" spans="2:15" s="39" customFormat="1" ht="12.75" x14ac:dyDescent="0.2">
      <c r="B68" s="730"/>
      <c r="C68" s="750"/>
      <c r="D68" s="752"/>
      <c r="E68" s="738"/>
      <c r="F68" s="730"/>
      <c r="G68" s="740"/>
      <c r="H68" s="742"/>
      <c r="I68" s="109" t="s">
        <v>268</v>
      </c>
      <c r="J68" s="306">
        <v>1050</v>
      </c>
      <c r="K68" s="307" t="s">
        <v>749</v>
      </c>
      <c r="L68" s="647"/>
      <c r="M68" s="647"/>
      <c r="N68" s="646"/>
      <c r="O68" s="297"/>
    </row>
    <row r="69" spans="2:15" s="39" customFormat="1" ht="12.75" x14ac:dyDescent="0.2">
      <c r="B69" s="730"/>
      <c r="C69" s="750"/>
      <c r="D69" s="752"/>
      <c r="E69" s="738"/>
      <c r="F69" s="730"/>
      <c r="G69" s="740"/>
      <c r="H69" s="742"/>
      <c r="I69" s="293" t="s">
        <v>269</v>
      </c>
      <c r="J69" s="308"/>
      <c r="K69" s="307">
        <v>187</v>
      </c>
      <c r="L69" s="647"/>
      <c r="M69" s="647"/>
      <c r="N69" s="646"/>
      <c r="O69" s="297"/>
    </row>
    <row r="70" spans="2:15" s="39" customFormat="1" ht="12.75" x14ac:dyDescent="0.2">
      <c r="B70" s="730"/>
      <c r="C70" s="750"/>
      <c r="D70" s="752"/>
      <c r="E70" s="738"/>
      <c r="F70" s="730"/>
      <c r="G70" s="740"/>
      <c r="H70" s="742"/>
      <c r="I70" s="109" t="s">
        <v>270</v>
      </c>
      <c r="J70" s="309">
        <v>1</v>
      </c>
      <c r="K70" s="310">
        <v>1</v>
      </c>
      <c r="L70" s="647"/>
      <c r="M70" s="647"/>
      <c r="N70" s="646"/>
      <c r="O70" s="297"/>
    </row>
    <row r="71" spans="2:15" s="39" customFormat="1" ht="12.75" x14ac:dyDescent="0.2">
      <c r="B71" s="730"/>
      <c r="C71" s="750"/>
      <c r="D71" s="752"/>
      <c r="E71" s="738"/>
      <c r="F71" s="730"/>
      <c r="G71" s="740"/>
      <c r="H71" s="742"/>
      <c r="I71" s="109" t="s">
        <v>271</v>
      </c>
      <c r="J71" s="309"/>
      <c r="K71" s="310">
        <v>2.11</v>
      </c>
      <c r="L71" s="647"/>
      <c r="M71" s="647"/>
      <c r="N71" s="646"/>
      <c r="O71" s="297"/>
    </row>
    <row r="72" spans="2:15" s="39" customFormat="1" ht="12.75" x14ac:dyDescent="0.2">
      <c r="B72" s="730"/>
      <c r="C72" s="750"/>
      <c r="D72" s="752"/>
      <c r="E72" s="738"/>
      <c r="F72" s="730"/>
      <c r="G72" s="740"/>
      <c r="H72" s="742"/>
      <c r="I72" s="109" t="s">
        <v>273</v>
      </c>
      <c r="J72" s="116"/>
      <c r="K72" s="115"/>
      <c r="L72" s="647"/>
      <c r="M72" s="647"/>
      <c r="N72" s="646"/>
      <c r="O72" s="297"/>
    </row>
    <row r="73" spans="2:15" s="39" customFormat="1" ht="12.75" x14ac:dyDescent="0.2">
      <c r="B73" s="730"/>
      <c r="C73" s="750"/>
      <c r="D73" s="752"/>
      <c r="E73" s="738"/>
      <c r="F73" s="730"/>
      <c r="G73" s="740"/>
      <c r="H73" s="742"/>
      <c r="I73" s="109" t="s">
        <v>275</v>
      </c>
      <c r="J73" s="116"/>
      <c r="K73" s="115"/>
      <c r="L73" s="647"/>
      <c r="M73" s="647"/>
      <c r="N73" s="646"/>
      <c r="O73" s="297"/>
    </row>
    <row r="74" spans="2:15" s="39" customFormat="1" ht="12.75" x14ac:dyDescent="0.2">
      <c r="B74" s="730"/>
      <c r="C74" s="750"/>
      <c r="D74" s="752"/>
      <c r="E74" s="738"/>
      <c r="F74" s="730"/>
      <c r="G74" s="740"/>
      <c r="H74" s="742"/>
      <c r="I74" s="109" t="s">
        <v>276</v>
      </c>
      <c r="J74" s="109"/>
      <c r="K74" s="115"/>
      <c r="L74" s="647"/>
      <c r="M74" s="647"/>
      <c r="N74" s="646"/>
      <c r="O74" s="297"/>
    </row>
    <row r="75" spans="2:15" s="39" customFormat="1" ht="12.75" x14ac:dyDescent="0.2">
      <c r="B75" s="730"/>
      <c r="C75" s="751"/>
      <c r="D75" s="752"/>
      <c r="E75" s="738"/>
      <c r="F75" s="730"/>
      <c r="G75" s="740"/>
      <c r="H75" s="743"/>
      <c r="I75" s="112" t="s">
        <v>278</v>
      </c>
      <c r="J75" s="311" t="s">
        <v>34</v>
      </c>
      <c r="K75" s="312" t="s">
        <v>750</v>
      </c>
      <c r="L75" s="647"/>
      <c r="M75" s="647"/>
      <c r="N75" s="646"/>
      <c r="O75" s="298"/>
    </row>
    <row r="76" spans="2:15" s="39" customFormat="1" ht="12.75" x14ac:dyDescent="0.2">
      <c r="B76" s="762">
        <v>11</v>
      </c>
      <c r="C76" s="749" t="s">
        <v>751</v>
      </c>
      <c r="D76" s="749" t="s">
        <v>752</v>
      </c>
      <c r="E76" s="765" t="s">
        <v>753</v>
      </c>
      <c r="F76" s="762" t="s">
        <v>212</v>
      </c>
      <c r="G76" s="753" t="s">
        <v>213</v>
      </c>
      <c r="H76" s="742" t="s">
        <v>692</v>
      </c>
      <c r="I76" s="303" t="s">
        <v>745</v>
      </c>
      <c r="J76" s="106"/>
      <c r="K76" s="105"/>
      <c r="L76" s="653">
        <v>3</v>
      </c>
      <c r="M76" s="647" t="s">
        <v>696</v>
      </c>
      <c r="N76" s="646" t="s">
        <v>697</v>
      </c>
      <c r="O76" s="297"/>
    </row>
    <row r="77" spans="2:15" s="39" customFormat="1" ht="12.75" x14ac:dyDescent="0.2">
      <c r="B77" s="763"/>
      <c r="C77" s="750"/>
      <c r="D77" s="750"/>
      <c r="E77" s="766"/>
      <c r="F77" s="763"/>
      <c r="G77" s="742"/>
      <c r="H77" s="742"/>
      <c r="I77" s="109" t="s">
        <v>698</v>
      </c>
      <c r="J77" s="109"/>
      <c r="K77" s="108"/>
      <c r="L77" s="654"/>
      <c r="M77" s="647"/>
      <c r="N77" s="646"/>
      <c r="O77" s="297"/>
    </row>
    <row r="78" spans="2:15" s="39" customFormat="1" ht="12.75" x14ac:dyDescent="0.2">
      <c r="B78" s="763"/>
      <c r="C78" s="750"/>
      <c r="D78" s="750"/>
      <c r="E78" s="766"/>
      <c r="F78" s="763"/>
      <c r="G78" s="742"/>
      <c r="H78" s="742"/>
      <c r="I78" s="293" t="s">
        <v>746</v>
      </c>
      <c r="J78" s="109"/>
      <c r="K78" s="108"/>
      <c r="L78" s="654"/>
      <c r="M78" s="647"/>
      <c r="N78" s="646"/>
      <c r="O78" s="297"/>
    </row>
    <row r="79" spans="2:15" s="39" customFormat="1" ht="12.75" x14ac:dyDescent="0.2">
      <c r="B79" s="763"/>
      <c r="C79" s="750"/>
      <c r="D79" s="750"/>
      <c r="E79" s="766"/>
      <c r="F79" s="763"/>
      <c r="G79" s="742"/>
      <c r="H79" s="742"/>
      <c r="I79" s="109" t="s">
        <v>428</v>
      </c>
      <c r="J79" s="109"/>
      <c r="K79" s="108"/>
      <c r="L79" s="654"/>
      <c r="M79" s="647"/>
      <c r="N79" s="646"/>
      <c r="O79" s="297"/>
    </row>
    <row r="80" spans="2:15" s="39" customFormat="1" ht="12.75" x14ac:dyDescent="0.2">
      <c r="B80" s="763"/>
      <c r="C80" s="750"/>
      <c r="D80" s="750"/>
      <c r="E80" s="766"/>
      <c r="F80" s="763"/>
      <c r="G80" s="742"/>
      <c r="H80" s="742"/>
      <c r="I80" s="109"/>
      <c r="J80" s="109"/>
      <c r="K80" s="108"/>
      <c r="L80" s="654"/>
      <c r="M80" s="647"/>
      <c r="N80" s="646"/>
      <c r="O80" s="297"/>
    </row>
    <row r="81" spans="2:15" s="39" customFormat="1" ht="25.5" x14ac:dyDescent="0.2">
      <c r="B81" s="763"/>
      <c r="C81" s="750"/>
      <c r="D81" s="750"/>
      <c r="E81" s="766"/>
      <c r="F81" s="763"/>
      <c r="G81" s="742"/>
      <c r="H81" s="742"/>
      <c r="I81" s="293" t="s">
        <v>754</v>
      </c>
      <c r="J81" s="109"/>
      <c r="K81" s="108"/>
      <c r="L81" s="654"/>
      <c r="M81" s="647"/>
      <c r="N81" s="646"/>
      <c r="O81" s="297"/>
    </row>
    <row r="82" spans="2:15" s="39" customFormat="1" ht="12.75" x14ac:dyDescent="0.2">
      <c r="B82" s="763"/>
      <c r="C82" s="750"/>
      <c r="D82" s="750"/>
      <c r="E82" s="766"/>
      <c r="F82" s="763"/>
      <c r="G82" s="742"/>
      <c r="H82" s="742"/>
      <c r="I82" s="293" t="s">
        <v>748</v>
      </c>
      <c r="J82" s="109"/>
      <c r="K82" s="108"/>
      <c r="L82" s="654"/>
      <c r="M82" s="647"/>
      <c r="N82" s="646"/>
      <c r="O82" s="297"/>
    </row>
    <row r="83" spans="2:15" s="39" customFormat="1" ht="12.75" x14ac:dyDescent="0.2">
      <c r="B83" s="763"/>
      <c r="C83" s="750"/>
      <c r="D83" s="750"/>
      <c r="E83" s="766"/>
      <c r="F83" s="763"/>
      <c r="G83" s="742"/>
      <c r="H83" s="742"/>
      <c r="I83" s="305"/>
      <c r="J83" s="109"/>
      <c r="K83" s="108"/>
      <c r="L83" s="654"/>
      <c r="M83" s="647"/>
      <c r="N83" s="646"/>
      <c r="O83" s="297"/>
    </row>
    <row r="84" spans="2:15" s="39" customFormat="1" ht="12.75" x14ac:dyDescent="0.2">
      <c r="B84" s="763"/>
      <c r="C84" s="750"/>
      <c r="D84" s="750"/>
      <c r="E84" s="766"/>
      <c r="F84" s="763"/>
      <c r="G84" s="742"/>
      <c r="H84" s="742"/>
      <c r="I84" s="109" t="s">
        <v>244</v>
      </c>
      <c r="J84" s="109" t="s">
        <v>265</v>
      </c>
      <c r="K84" s="108" t="s">
        <v>266</v>
      </c>
      <c r="L84" s="654"/>
      <c r="M84" s="647"/>
      <c r="N84" s="646"/>
      <c r="O84" s="297"/>
    </row>
    <row r="85" spans="2:15" s="39" customFormat="1" ht="12.75" x14ac:dyDescent="0.2">
      <c r="B85" s="763"/>
      <c r="C85" s="750"/>
      <c r="D85" s="750"/>
      <c r="E85" s="766"/>
      <c r="F85" s="763"/>
      <c r="G85" s="742"/>
      <c r="H85" s="742"/>
      <c r="I85" s="109" t="s">
        <v>267</v>
      </c>
      <c r="J85" s="306">
        <v>3500</v>
      </c>
      <c r="K85" s="307">
        <v>1500</v>
      </c>
      <c r="L85" s="654"/>
      <c r="M85" s="647"/>
      <c r="N85" s="646"/>
      <c r="O85" s="297"/>
    </row>
    <row r="86" spans="2:15" s="39" customFormat="1" ht="12.75" x14ac:dyDescent="0.2">
      <c r="B86" s="763"/>
      <c r="C86" s="750"/>
      <c r="D86" s="750"/>
      <c r="E86" s="766"/>
      <c r="F86" s="763"/>
      <c r="G86" s="742"/>
      <c r="H86" s="742"/>
      <c r="I86" s="109" t="s">
        <v>268</v>
      </c>
      <c r="J86" s="306">
        <v>1050</v>
      </c>
      <c r="K86" s="307" t="s">
        <v>749</v>
      </c>
      <c r="L86" s="654"/>
      <c r="M86" s="647"/>
      <c r="N86" s="646"/>
      <c r="O86" s="297"/>
    </row>
    <row r="87" spans="2:15" s="39" customFormat="1" ht="12.75" x14ac:dyDescent="0.2">
      <c r="B87" s="763"/>
      <c r="C87" s="750"/>
      <c r="D87" s="750"/>
      <c r="E87" s="766"/>
      <c r="F87" s="763"/>
      <c r="G87" s="742"/>
      <c r="H87" s="742"/>
      <c r="I87" s="293" t="s">
        <v>269</v>
      </c>
      <c r="J87" s="308"/>
      <c r="K87" s="307">
        <v>187</v>
      </c>
      <c r="L87" s="654"/>
      <c r="M87" s="647"/>
      <c r="N87" s="646"/>
      <c r="O87" s="297"/>
    </row>
    <row r="88" spans="2:15" s="39" customFormat="1" ht="12.75" x14ac:dyDescent="0.2">
      <c r="B88" s="763"/>
      <c r="C88" s="750"/>
      <c r="D88" s="750"/>
      <c r="E88" s="766"/>
      <c r="F88" s="763"/>
      <c r="G88" s="742"/>
      <c r="H88" s="742"/>
      <c r="I88" s="109" t="s">
        <v>270</v>
      </c>
      <c r="J88" s="309">
        <v>1</v>
      </c>
      <c r="K88" s="310">
        <v>1</v>
      </c>
      <c r="L88" s="654"/>
      <c r="M88" s="647"/>
      <c r="N88" s="646"/>
      <c r="O88" s="297"/>
    </row>
    <row r="89" spans="2:15" s="39" customFormat="1" ht="12.75" x14ac:dyDescent="0.2">
      <c r="B89" s="763"/>
      <c r="C89" s="750"/>
      <c r="D89" s="750"/>
      <c r="E89" s="766"/>
      <c r="F89" s="763"/>
      <c r="G89" s="742"/>
      <c r="H89" s="742"/>
      <c r="I89" s="109" t="s">
        <v>271</v>
      </c>
      <c r="J89" s="309"/>
      <c r="K89" s="310">
        <v>2.11</v>
      </c>
      <c r="L89" s="654"/>
      <c r="M89" s="647"/>
      <c r="N89" s="646"/>
      <c r="O89" s="297"/>
    </row>
    <row r="90" spans="2:15" s="39" customFormat="1" ht="12.75" x14ac:dyDescent="0.2">
      <c r="B90" s="763"/>
      <c r="C90" s="750"/>
      <c r="D90" s="750"/>
      <c r="E90" s="766"/>
      <c r="F90" s="763"/>
      <c r="G90" s="742"/>
      <c r="H90" s="742"/>
      <c r="I90" s="109" t="s">
        <v>273</v>
      </c>
      <c r="J90" s="116"/>
      <c r="K90" s="115"/>
      <c r="L90" s="654"/>
      <c r="M90" s="647"/>
      <c r="N90" s="646"/>
      <c r="O90" s="297"/>
    </row>
    <row r="91" spans="2:15" s="39" customFormat="1" ht="12.75" x14ac:dyDescent="0.2">
      <c r="B91" s="763"/>
      <c r="C91" s="750"/>
      <c r="D91" s="750"/>
      <c r="E91" s="766"/>
      <c r="F91" s="763"/>
      <c r="G91" s="742"/>
      <c r="H91" s="742"/>
      <c r="I91" s="109" t="s">
        <v>275</v>
      </c>
      <c r="J91" s="116"/>
      <c r="K91" s="115"/>
      <c r="L91" s="654"/>
      <c r="M91" s="647"/>
      <c r="N91" s="646"/>
      <c r="O91" s="297"/>
    </row>
    <row r="92" spans="2:15" s="39" customFormat="1" ht="12.75" x14ac:dyDescent="0.2">
      <c r="B92" s="763"/>
      <c r="C92" s="750"/>
      <c r="D92" s="750"/>
      <c r="E92" s="766"/>
      <c r="F92" s="763"/>
      <c r="G92" s="742"/>
      <c r="H92" s="742"/>
      <c r="I92" s="109" t="s">
        <v>276</v>
      </c>
      <c r="J92" s="109"/>
      <c r="K92" s="115"/>
      <c r="L92" s="654"/>
      <c r="M92" s="647"/>
      <c r="N92" s="646"/>
      <c r="O92" s="297"/>
    </row>
    <row r="93" spans="2:15" s="39" customFormat="1" ht="12.75" x14ac:dyDescent="0.2">
      <c r="B93" s="764"/>
      <c r="C93" s="751"/>
      <c r="D93" s="751"/>
      <c r="E93" s="767"/>
      <c r="F93" s="764"/>
      <c r="G93" s="743"/>
      <c r="H93" s="743"/>
      <c r="I93" s="112" t="s">
        <v>278</v>
      </c>
      <c r="J93" s="311" t="s">
        <v>34</v>
      </c>
      <c r="K93" s="312" t="s">
        <v>750</v>
      </c>
      <c r="L93" s="656"/>
      <c r="M93" s="647"/>
      <c r="N93" s="646"/>
      <c r="O93" s="298"/>
    </row>
    <row r="94" spans="2:15" s="39" customFormat="1" ht="12.75" x14ac:dyDescent="0.2">
      <c r="B94" s="762">
        <v>12</v>
      </c>
      <c r="C94" s="749" t="s">
        <v>755</v>
      </c>
      <c r="D94" s="749" t="s">
        <v>756</v>
      </c>
      <c r="E94" s="765" t="s">
        <v>757</v>
      </c>
      <c r="F94" s="762" t="s">
        <v>212</v>
      </c>
      <c r="G94" s="753" t="s">
        <v>213</v>
      </c>
      <c r="H94" s="753" t="s">
        <v>692</v>
      </c>
      <c r="I94" s="303" t="s">
        <v>745</v>
      </c>
      <c r="J94" s="106"/>
      <c r="K94" s="105"/>
      <c r="L94" s="653">
        <v>3</v>
      </c>
      <c r="M94" s="647" t="s">
        <v>696</v>
      </c>
      <c r="N94" s="646" t="s">
        <v>697</v>
      </c>
      <c r="O94" s="297"/>
    </row>
    <row r="95" spans="2:15" s="39" customFormat="1" ht="12.75" x14ac:dyDescent="0.2">
      <c r="B95" s="763"/>
      <c r="C95" s="750"/>
      <c r="D95" s="750"/>
      <c r="E95" s="766"/>
      <c r="F95" s="763"/>
      <c r="G95" s="742"/>
      <c r="H95" s="742"/>
      <c r="I95" s="109" t="s">
        <v>698</v>
      </c>
      <c r="J95" s="109"/>
      <c r="K95" s="108"/>
      <c r="L95" s="654"/>
      <c r="M95" s="647"/>
      <c r="N95" s="646"/>
      <c r="O95" s="297"/>
    </row>
    <row r="96" spans="2:15" s="39" customFormat="1" ht="12.75" x14ac:dyDescent="0.2">
      <c r="B96" s="763"/>
      <c r="C96" s="750"/>
      <c r="D96" s="750"/>
      <c r="E96" s="766"/>
      <c r="F96" s="763"/>
      <c r="G96" s="742"/>
      <c r="H96" s="742"/>
      <c r="I96" s="293" t="s">
        <v>746</v>
      </c>
      <c r="J96" s="109"/>
      <c r="K96" s="108"/>
      <c r="L96" s="654"/>
      <c r="M96" s="647"/>
      <c r="N96" s="646"/>
      <c r="O96" s="297"/>
    </row>
    <row r="97" spans="2:15" s="39" customFormat="1" ht="12.75" x14ac:dyDescent="0.2">
      <c r="B97" s="763"/>
      <c r="C97" s="750"/>
      <c r="D97" s="750"/>
      <c r="E97" s="766"/>
      <c r="F97" s="763"/>
      <c r="G97" s="742"/>
      <c r="H97" s="742"/>
      <c r="I97" s="109" t="s">
        <v>428</v>
      </c>
      <c r="J97" s="109"/>
      <c r="K97" s="108"/>
      <c r="L97" s="654"/>
      <c r="M97" s="647"/>
      <c r="N97" s="646"/>
      <c r="O97" s="297"/>
    </row>
    <row r="98" spans="2:15" s="39" customFormat="1" ht="12.75" x14ac:dyDescent="0.2">
      <c r="B98" s="763"/>
      <c r="C98" s="750"/>
      <c r="D98" s="750"/>
      <c r="E98" s="766"/>
      <c r="F98" s="763"/>
      <c r="G98" s="742"/>
      <c r="H98" s="742"/>
      <c r="I98" s="109"/>
      <c r="J98" s="109"/>
      <c r="K98" s="108"/>
      <c r="L98" s="654"/>
      <c r="M98" s="647"/>
      <c r="N98" s="646"/>
      <c r="O98" s="297"/>
    </row>
    <row r="99" spans="2:15" s="39" customFormat="1" ht="12.75" x14ac:dyDescent="0.2">
      <c r="B99" s="763"/>
      <c r="C99" s="750"/>
      <c r="D99" s="750"/>
      <c r="E99" s="766"/>
      <c r="F99" s="763"/>
      <c r="G99" s="742"/>
      <c r="H99" s="742"/>
      <c r="I99" s="293" t="s">
        <v>747</v>
      </c>
      <c r="J99" s="109"/>
      <c r="K99" s="108"/>
      <c r="L99" s="654"/>
      <c r="M99" s="647"/>
      <c r="N99" s="646"/>
      <c r="O99" s="297"/>
    </row>
    <row r="100" spans="2:15" s="39" customFormat="1" ht="12.75" x14ac:dyDescent="0.2">
      <c r="B100" s="763"/>
      <c r="C100" s="750"/>
      <c r="D100" s="750"/>
      <c r="E100" s="766"/>
      <c r="F100" s="763"/>
      <c r="G100" s="742"/>
      <c r="H100" s="742"/>
      <c r="I100" s="293" t="s">
        <v>748</v>
      </c>
      <c r="J100" s="109"/>
      <c r="K100" s="108"/>
      <c r="L100" s="654"/>
      <c r="M100" s="647"/>
      <c r="N100" s="646"/>
      <c r="O100" s="297"/>
    </row>
    <row r="101" spans="2:15" s="39" customFormat="1" ht="12.75" x14ac:dyDescent="0.2">
      <c r="B101" s="763"/>
      <c r="C101" s="750"/>
      <c r="D101" s="750"/>
      <c r="E101" s="766"/>
      <c r="F101" s="763"/>
      <c r="G101" s="742"/>
      <c r="H101" s="742"/>
      <c r="I101" s="305"/>
      <c r="J101" s="109"/>
      <c r="K101" s="108"/>
      <c r="L101" s="654"/>
      <c r="M101" s="647"/>
      <c r="N101" s="646"/>
      <c r="O101" s="297"/>
    </row>
    <row r="102" spans="2:15" s="39" customFormat="1" ht="12.75" x14ac:dyDescent="0.2">
      <c r="B102" s="763"/>
      <c r="C102" s="750"/>
      <c r="D102" s="750"/>
      <c r="E102" s="766"/>
      <c r="F102" s="763"/>
      <c r="G102" s="742"/>
      <c r="H102" s="742"/>
      <c r="I102" s="109" t="s">
        <v>244</v>
      </c>
      <c r="J102" s="109" t="s">
        <v>265</v>
      </c>
      <c r="K102" s="108" t="s">
        <v>266</v>
      </c>
      <c r="L102" s="654"/>
      <c r="M102" s="647"/>
      <c r="N102" s="646"/>
      <c r="O102" s="297"/>
    </row>
    <row r="103" spans="2:15" s="39" customFormat="1" ht="12.75" x14ac:dyDescent="0.2">
      <c r="B103" s="763"/>
      <c r="C103" s="750"/>
      <c r="D103" s="750"/>
      <c r="E103" s="766"/>
      <c r="F103" s="763"/>
      <c r="G103" s="742"/>
      <c r="H103" s="742"/>
      <c r="I103" s="109" t="s">
        <v>267</v>
      </c>
      <c r="J103" s="306">
        <v>3500</v>
      </c>
      <c r="K103" s="307">
        <v>1500</v>
      </c>
      <c r="L103" s="654"/>
      <c r="M103" s="647"/>
      <c r="N103" s="646"/>
      <c r="O103" s="297"/>
    </row>
    <row r="104" spans="2:15" s="39" customFormat="1" ht="12.75" x14ac:dyDescent="0.2">
      <c r="B104" s="763"/>
      <c r="C104" s="750"/>
      <c r="D104" s="750"/>
      <c r="E104" s="766"/>
      <c r="F104" s="763"/>
      <c r="G104" s="742"/>
      <c r="H104" s="742"/>
      <c r="I104" s="109" t="s">
        <v>268</v>
      </c>
      <c r="J104" s="306">
        <v>1050</v>
      </c>
      <c r="K104" s="307" t="s">
        <v>749</v>
      </c>
      <c r="L104" s="654"/>
      <c r="M104" s="647"/>
      <c r="N104" s="646"/>
      <c r="O104" s="297"/>
    </row>
    <row r="105" spans="2:15" s="39" customFormat="1" ht="12.75" x14ac:dyDescent="0.2">
      <c r="B105" s="763"/>
      <c r="C105" s="750"/>
      <c r="D105" s="750"/>
      <c r="E105" s="766"/>
      <c r="F105" s="763"/>
      <c r="G105" s="742"/>
      <c r="H105" s="742"/>
      <c r="I105" s="293" t="s">
        <v>269</v>
      </c>
      <c r="J105" s="301"/>
      <c r="K105" s="307">
        <v>187</v>
      </c>
      <c r="L105" s="654"/>
      <c r="M105" s="647"/>
      <c r="N105" s="646"/>
      <c r="O105" s="297"/>
    </row>
    <row r="106" spans="2:15" s="39" customFormat="1" ht="12.75" x14ac:dyDescent="0.2">
      <c r="B106" s="763"/>
      <c r="C106" s="750"/>
      <c r="D106" s="750"/>
      <c r="E106" s="766"/>
      <c r="F106" s="763"/>
      <c r="G106" s="742"/>
      <c r="H106" s="742"/>
      <c r="I106" s="109" t="s">
        <v>270</v>
      </c>
      <c r="J106" s="309">
        <v>1</v>
      </c>
      <c r="K106" s="310">
        <v>1</v>
      </c>
      <c r="L106" s="654"/>
      <c r="M106" s="647"/>
      <c r="N106" s="646"/>
      <c r="O106" s="297"/>
    </row>
    <row r="107" spans="2:15" s="39" customFormat="1" ht="12.75" x14ac:dyDescent="0.2">
      <c r="B107" s="763"/>
      <c r="C107" s="750"/>
      <c r="D107" s="750"/>
      <c r="E107" s="766"/>
      <c r="F107" s="763"/>
      <c r="G107" s="742"/>
      <c r="H107" s="742"/>
      <c r="I107" s="109" t="s">
        <v>271</v>
      </c>
      <c r="J107" s="309"/>
      <c r="K107" s="310">
        <v>2.11</v>
      </c>
      <c r="L107" s="654"/>
      <c r="M107" s="647"/>
      <c r="N107" s="646"/>
      <c r="O107" s="297"/>
    </row>
    <row r="108" spans="2:15" s="39" customFormat="1" ht="12.75" x14ac:dyDescent="0.2">
      <c r="B108" s="763"/>
      <c r="C108" s="750"/>
      <c r="D108" s="750"/>
      <c r="E108" s="766"/>
      <c r="F108" s="763"/>
      <c r="G108" s="742"/>
      <c r="H108" s="742"/>
      <c r="I108" s="109" t="s">
        <v>273</v>
      </c>
      <c r="J108" s="116"/>
      <c r="K108" s="115"/>
      <c r="L108" s="654"/>
      <c r="M108" s="647"/>
      <c r="N108" s="646"/>
      <c r="O108" s="297"/>
    </row>
    <row r="109" spans="2:15" s="39" customFormat="1" ht="12.75" x14ac:dyDescent="0.2">
      <c r="B109" s="763"/>
      <c r="C109" s="750"/>
      <c r="D109" s="750"/>
      <c r="E109" s="766"/>
      <c r="F109" s="763"/>
      <c r="G109" s="742"/>
      <c r="H109" s="742"/>
      <c r="I109" s="109" t="s">
        <v>275</v>
      </c>
      <c r="J109" s="116"/>
      <c r="K109" s="115"/>
      <c r="L109" s="654"/>
      <c r="M109" s="647"/>
      <c r="N109" s="646"/>
      <c r="O109" s="297"/>
    </row>
    <row r="110" spans="2:15" s="39" customFormat="1" ht="12.75" x14ac:dyDescent="0.2">
      <c r="B110" s="763"/>
      <c r="C110" s="750"/>
      <c r="D110" s="750"/>
      <c r="E110" s="766"/>
      <c r="F110" s="763"/>
      <c r="G110" s="742"/>
      <c r="H110" s="742"/>
      <c r="I110" s="109" t="s">
        <v>276</v>
      </c>
      <c r="J110" s="109"/>
      <c r="K110" s="115"/>
      <c r="L110" s="654"/>
      <c r="M110" s="647"/>
      <c r="N110" s="646"/>
      <c r="O110" s="297"/>
    </row>
    <row r="111" spans="2:15" s="39" customFormat="1" ht="12.75" x14ac:dyDescent="0.2">
      <c r="B111" s="764"/>
      <c r="C111" s="751"/>
      <c r="D111" s="751"/>
      <c r="E111" s="767"/>
      <c r="F111" s="764"/>
      <c r="G111" s="743"/>
      <c r="H111" s="743"/>
      <c r="I111" s="112" t="s">
        <v>278</v>
      </c>
      <c r="J111" s="311" t="s">
        <v>34</v>
      </c>
      <c r="K111" s="312" t="s">
        <v>750</v>
      </c>
      <c r="L111" s="656"/>
      <c r="M111" s="647"/>
      <c r="N111" s="646"/>
      <c r="O111" s="298"/>
    </row>
    <row r="112" spans="2:15" s="39" customFormat="1" ht="12.75" x14ac:dyDescent="0.2">
      <c r="B112" s="762">
        <v>13</v>
      </c>
      <c r="C112" s="749" t="s">
        <v>758</v>
      </c>
      <c r="D112" s="749" t="s">
        <v>759</v>
      </c>
      <c r="E112" s="765" t="s">
        <v>760</v>
      </c>
      <c r="F112" s="762" t="s">
        <v>212</v>
      </c>
      <c r="G112" s="753" t="s">
        <v>213</v>
      </c>
      <c r="H112" s="742" t="s">
        <v>692</v>
      </c>
      <c r="I112" s="303" t="s">
        <v>745</v>
      </c>
      <c r="J112" s="106"/>
      <c r="K112" s="105"/>
      <c r="L112" s="653">
        <v>3</v>
      </c>
      <c r="M112" s="647" t="s">
        <v>696</v>
      </c>
      <c r="N112" s="646" t="s">
        <v>697</v>
      </c>
      <c r="O112" s="297"/>
    </row>
    <row r="113" spans="2:15" s="39" customFormat="1" ht="12.75" x14ac:dyDescent="0.2">
      <c r="B113" s="763"/>
      <c r="C113" s="750"/>
      <c r="D113" s="750"/>
      <c r="E113" s="766"/>
      <c r="F113" s="763"/>
      <c r="G113" s="742"/>
      <c r="H113" s="742"/>
      <c r="I113" s="109" t="s">
        <v>698</v>
      </c>
      <c r="J113" s="109"/>
      <c r="K113" s="108"/>
      <c r="L113" s="654"/>
      <c r="M113" s="647"/>
      <c r="N113" s="646"/>
      <c r="O113" s="297"/>
    </row>
    <row r="114" spans="2:15" s="39" customFormat="1" ht="12.75" x14ac:dyDescent="0.2">
      <c r="B114" s="763"/>
      <c r="C114" s="750"/>
      <c r="D114" s="750"/>
      <c r="E114" s="766"/>
      <c r="F114" s="763"/>
      <c r="G114" s="742"/>
      <c r="H114" s="742"/>
      <c r="I114" s="293" t="s">
        <v>746</v>
      </c>
      <c r="J114" s="109"/>
      <c r="K114" s="108"/>
      <c r="L114" s="654"/>
      <c r="M114" s="647"/>
      <c r="N114" s="646"/>
      <c r="O114" s="297"/>
    </row>
    <row r="115" spans="2:15" s="39" customFormat="1" ht="12.75" x14ac:dyDescent="0.2">
      <c r="B115" s="763"/>
      <c r="C115" s="750"/>
      <c r="D115" s="750"/>
      <c r="E115" s="766"/>
      <c r="F115" s="763"/>
      <c r="G115" s="742"/>
      <c r="H115" s="742"/>
      <c r="I115" s="109" t="s">
        <v>428</v>
      </c>
      <c r="J115" s="109"/>
      <c r="K115" s="108"/>
      <c r="L115" s="654"/>
      <c r="M115" s="647"/>
      <c r="N115" s="646"/>
      <c r="O115" s="297"/>
    </row>
    <row r="116" spans="2:15" s="39" customFormat="1" ht="12.75" x14ac:dyDescent="0.2">
      <c r="B116" s="763"/>
      <c r="C116" s="750"/>
      <c r="D116" s="750"/>
      <c r="E116" s="766"/>
      <c r="F116" s="763"/>
      <c r="G116" s="742"/>
      <c r="H116" s="742"/>
      <c r="I116" s="109"/>
      <c r="J116" s="109"/>
      <c r="K116" s="108"/>
      <c r="L116" s="654"/>
      <c r="M116" s="647"/>
      <c r="N116" s="646"/>
      <c r="O116" s="297"/>
    </row>
    <row r="117" spans="2:15" s="39" customFormat="1" ht="25.5" x14ac:dyDescent="0.2">
      <c r="B117" s="763"/>
      <c r="C117" s="750"/>
      <c r="D117" s="750"/>
      <c r="E117" s="766"/>
      <c r="F117" s="763"/>
      <c r="G117" s="742"/>
      <c r="H117" s="742"/>
      <c r="I117" s="293" t="s">
        <v>754</v>
      </c>
      <c r="J117" s="109"/>
      <c r="K117" s="108"/>
      <c r="L117" s="654"/>
      <c r="M117" s="647"/>
      <c r="N117" s="646"/>
      <c r="O117" s="297"/>
    </row>
    <row r="118" spans="2:15" s="39" customFormat="1" ht="12.75" x14ac:dyDescent="0.2">
      <c r="B118" s="763"/>
      <c r="C118" s="750"/>
      <c r="D118" s="750"/>
      <c r="E118" s="766"/>
      <c r="F118" s="763"/>
      <c r="G118" s="742"/>
      <c r="H118" s="742"/>
      <c r="I118" s="293" t="s">
        <v>748</v>
      </c>
      <c r="J118" s="109"/>
      <c r="K118" s="108"/>
      <c r="L118" s="654"/>
      <c r="M118" s="647"/>
      <c r="N118" s="646"/>
      <c r="O118" s="297"/>
    </row>
    <row r="119" spans="2:15" s="39" customFormat="1" ht="12.75" x14ac:dyDescent="0.2">
      <c r="B119" s="763"/>
      <c r="C119" s="750"/>
      <c r="D119" s="750"/>
      <c r="E119" s="766"/>
      <c r="F119" s="763"/>
      <c r="G119" s="742"/>
      <c r="H119" s="742"/>
      <c r="I119" s="293"/>
      <c r="J119" s="109"/>
      <c r="K119" s="108"/>
      <c r="L119" s="654"/>
      <c r="M119" s="647"/>
      <c r="N119" s="646"/>
      <c r="O119" s="297"/>
    </row>
    <row r="120" spans="2:15" s="39" customFormat="1" ht="12.75" x14ac:dyDescent="0.2">
      <c r="B120" s="763"/>
      <c r="C120" s="750"/>
      <c r="D120" s="750"/>
      <c r="E120" s="766"/>
      <c r="F120" s="763"/>
      <c r="G120" s="742"/>
      <c r="H120" s="742"/>
      <c r="I120" s="109" t="s">
        <v>244</v>
      </c>
      <c r="J120" s="109" t="s">
        <v>265</v>
      </c>
      <c r="K120" s="108" t="s">
        <v>266</v>
      </c>
      <c r="L120" s="654"/>
      <c r="M120" s="647"/>
      <c r="N120" s="646"/>
      <c r="O120" s="297"/>
    </row>
    <row r="121" spans="2:15" s="39" customFormat="1" ht="12.75" x14ac:dyDescent="0.2">
      <c r="B121" s="763"/>
      <c r="C121" s="750"/>
      <c r="D121" s="750"/>
      <c r="E121" s="766"/>
      <c r="F121" s="763"/>
      <c r="G121" s="742"/>
      <c r="H121" s="742"/>
      <c r="I121" s="109" t="s">
        <v>267</v>
      </c>
      <c r="J121" s="306">
        <v>3500</v>
      </c>
      <c r="K121" s="307">
        <v>1500</v>
      </c>
      <c r="L121" s="654"/>
      <c r="M121" s="647"/>
      <c r="N121" s="646"/>
      <c r="O121" s="297"/>
    </row>
    <row r="122" spans="2:15" s="39" customFormat="1" ht="12.75" x14ac:dyDescent="0.2">
      <c r="B122" s="763"/>
      <c r="C122" s="750"/>
      <c r="D122" s="750"/>
      <c r="E122" s="766"/>
      <c r="F122" s="763"/>
      <c r="G122" s="742"/>
      <c r="H122" s="742"/>
      <c r="I122" s="109" t="s">
        <v>268</v>
      </c>
      <c r="J122" s="306">
        <v>1050</v>
      </c>
      <c r="K122" s="307" t="s">
        <v>749</v>
      </c>
      <c r="L122" s="654"/>
      <c r="M122" s="647"/>
      <c r="N122" s="646"/>
      <c r="O122" s="297"/>
    </row>
    <row r="123" spans="2:15" s="39" customFormat="1" ht="12.75" x14ac:dyDescent="0.2">
      <c r="B123" s="763"/>
      <c r="C123" s="750"/>
      <c r="D123" s="750"/>
      <c r="E123" s="766"/>
      <c r="F123" s="763"/>
      <c r="G123" s="742"/>
      <c r="H123" s="742"/>
      <c r="I123" s="293" t="s">
        <v>269</v>
      </c>
      <c r="J123" s="301"/>
      <c r="K123" s="307">
        <v>187</v>
      </c>
      <c r="L123" s="654"/>
      <c r="M123" s="647"/>
      <c r="N123" s="646"/>
      <c r="O123" s="297"/>
    </row>
    <row r="124" spans="2:15" s="39" customFormat="1" ht="12.75" x14ac:dyDescent="0.2">
      <c r="B124" s="763"/>
      <c r="C124" s="750"/>
      <c r="D124" s="750"/>
      <c r="E124" s="766"/>
      <c r="F124" s="763"/>
      <c r="G124" s="742"/>
      <c r="H124" s="742"/>
      <c r="I124" s="109" t="s">
        <v>270</v>
      </c>
      <c r="J124" s="309">
        <v>1</v>
      </c>
      <c r="K124" s="310">
        <v>1</v>
      </c>
      <c r="L124" s="654"/>
      <c r="M124" s="647"/>
      <c r="N124" s="646"/>
      <c r="O124" s="297"/>
    </row>
    <row r="125" spans="2:15" s="39" customFormat="1" ht="12.75" x14ac:dyDescent="0.2">
      <c r="B125" s="763"/>
      <c r="C125" s="750"/>
      <c r="D125" s="750"/>
      <c r="E125" s="766"/>
      <c r="F125" s="763"/>
      <c r="G125" s="742"/>
      <c r="H125" s="742"/>
      <c r="I125" s="109" t="s">
        <v>271</v>
      </c>
      <c r="J125" s="309"/>
      <c r="K125" s="310">
        <v>2.11</v>
      </c>
      <c r="L125" s="654"/>
      <c r="M125" s="647"/>
      <c r="N125" s="646"/>
      <c r="O125" s="297"/>
    </row>
    <row r="126" spans="2:15" s="39" customFormat="1" ht="12.75" x14ac:dyDescent="0.2">
      <c r="B126" s="763"/>
      <c r="C126" s="750"/>
      <c r="D126" s="750"/>
      <c r="E126" s="766"/>
      <c r="F126" s="763"/>
      <c r="G126" s="742"/>
      <c r="H126" s="742"/>
      <c r="I126" s="109" t="s">
        <v>273</v>
      </c>
      <c r="J126" s="116"/>
      <c r="K126" s="115"/>
      <c r="L126" s="654"/>
      <c r="M126" s="647"/>
      <c r="N126" s="646"/>
      <c r="O126" s="297"/>
    </row>
    <row r="127" spans="2:15" s="39" customFormat="1" ht="12.75" x14ac:dyDescent="0.2">
      <c r="B127" s="763"/>
      <c r="C127" s="750"/>
      <c r="D127" s="750"/>
      <c r="E127" s="766"/>
      <c r="F127" s="763"/>
      <c r="G127" s="742"/>
      <c r="H127" s="742"/>
      <c r="I127" s="109" t="s">
        <v>275</v>
      </c>
      <c r="J127" s="116"/>
      <c r="K127" s="115"/>
      <c r="L127" s="654"/>
      <c r="M127" s="647"/>
      <c r="N127" s="646"/>
      <c r="O127" s="297"/>
    </row>
    <row r="128" spans="2:15" s="39" customFormat="1" ht="12.75" x14ac:dyDescent="0.2">
      <c r="B128" s="763"/>
      <c r="C128" s="750"/>
      <c r="D128" s="750"/>
      <c r="E128" s="766"/>
      <c r="F128" s="763"/>
      <c r="G128" s="742"/>
      <c r="H128" s="742"/>
      <c r="I128" s="109" t="s">
        <v>276</v>
      </c>
      <c r="J128" s="109"/>
      <c r="K128" s="115"/>
      <c r="L128" s="654"/>
      <c r="M128" s="647"/>
      <c r="N128" s="646"/>
      <c r="O128" s="297"/>
    </row>
    <row r="129" spans="2:15" s="39" customFormat="1" ht="12.75" x14ac:dyDescent="0.2">
      <c r="B129" s="764"/>
      <c r="C129" s="751"/>
      <c r="D129" s="751"/>
      <c r="E129" s="767"/>
      <c r="F129" s="764"/>
      <c r="G129" s="743"/>
      <c r="H129" s="743"/>
      <c r="I129" s="112" t="s">
        <v>278</v>
      </c>
      <c r="J129" s="311" t="s">
        <v>34</v>
      </c>
      <c r="K129" s="312" t="s">
        <v>750</v>
      </c>
      <c r="L129" s="656"/>
      <c r="M129" s="647"/>
      <c r="N129" s="646"/>
      <c r="O129" s="298"/>
    </row>
    <row r="130" spans="2:15" s="39" customFormat="1" ht="12.75" x14ac:dyDescent="0.2">
      <c r="B130" s="730">
        <v>14</v>
      </c>
      <c r="C130" s="755" t="s">
        <v>761</v>
      </c>
      <c r="D130" s="752" t="s">
        <v>762</v>
      </c>
      <c r="E130" s="738" t="s">
        <v>763</v>
      </c>
      <c r="F130" s="730" t="s">
        <v>212</v>
      </c>
      <c r="G130" s="740" t="s">
        <v>213</v>
      </c>
      <c r="H130" s="753" t="s">
        <v>692</v>
      </c>
      <c r="I130" s="296" t="s">
        <v>764</v>
      </c>
      <c r="J130" s="106"/>
      <c r="K130" s="105"/>
      <c r="L130" s="754">
        <v>4</v>
      </c>
      <c r="M130" s="647" t="s">
        <v>696</v>
      </c>
      <c r="N130" s="646" t="s">
        <v>697</v>
      </c>
      <c r="O130" s="304"/>
    </row>
    <row r="131" spans="2:15" s="39" customFormat="1" ht="12.75" x14ac:dyDescent="0.2">
      <c r="B131" s="730"/>
      <c r="C131" s="756"/>
      <c r="D131" s="752"/>
      <c r="E131" s="738"/>
      <c r="F131" s="730"/>
      <c r="G131" s="740"/>
      <c r="H131" s="742"/>
      <c r="I131" s="301" t="s">
        <v>765</v>
      </c>
      <c r="J131" s="127"/>
      <c r="K131" s="122"/>
      <c r="L131" s="754"/>
      <c r="M131" s="647"/>
      <c r="N131" s="646"/>
      <c r="O131" s="297"/>
    </row>
    <row r="132" spans="2:15" s="39" customFormat="1" ht="12.75" x14ac:dyDescent="0.2">
      <c r="B132" s="730"/>
      <c r="C132" s="756"/>
      <c r="D132" s="752"/>
      <c r="E132" s="738"/>
      <c r="F132" s="730"/>
      <c r="G132" s="740"/>
      <c r="H132" s="742"/>
      <c r="I132" s="127" t="s">
        <v>244</v>
      </c>
      <c r="J132" s="127" t="s">
        <v>265</v>
      </c>
      <c r="K132" s="122" t="s">
        <v>266</v>
      </c>
      <c r="L132" s="754"/>
      <c r="M132" s="647"/>
      <c r="N132" s="646"/>
      <c r="O132" s="297"/>
    </row>
    <row r="133" spans="2:15" s="39" customFormat="1" ht="12.75" x14ac:dyDescent="0.2">
      <c r="B133" s="730"/>
      <c r="C133" s="756"/>
      <c r="D133" s="752"/>
      <c r="E133" s="738"/>
      <c r="F133" s="730"/>
      <c r="G133" s="740"/>
      <c r="H133" s="742"/>
      <c r="I133" s="127" t="s">
        <v>267</v>
      </c>
      <c r="J133" s="309">
        <v>4150</v>
      </c>
      <c r="K133" s="310">
        <v>3000</v>
      </c>
      <c r="L133" s="754"/>
      <c r="M133" s="647"/>
      <c r="N133" s="646"/>
      <c r="O133" s="297"/>
    </row>
    <row r="134" spans="2:15" s="39" customFormat="1" ht="12.75" x14ac:dyDescent="0.2">
      <c r="B134" s="730"/>
      <c r="C134" s="756"/>
      <c r="D134" s="752"/>
      <c r="E134" s="738"/>
      <c r="F134" s="730"/>
      <c r="G134" s="740"/>
      <c r="H134" s="742"/>
      <c r="I134" s="127" t="s">
        <v>268</v>
      </c>
      <c r="J134" s="309">
        <v>850</v>
      </c>
      <c r="K134" s="310"/>
      <c r="L134" s="754"/>
      <c r="M134" s="647"/>
      <c r="N134" s="646"/>
      <c r="O134" s="297"/>
    </row>
    <row r="135" spans="2:15" s="39" customFormat="1" ht="12.75" x14ac:dyDescent="0.2">
      <c r="B135" s="730"/>
      <c r="C135" s="756"/>
      <c r="D135" s="752"/>
      <c r="E135" s="738"/>
      <c r="F135" s="730"/>
      <c r="G135" s="740"/>
      <c r="H135" s="742"/>
      <c r="I135" s="301" t="s">
        <v>269</v>
      </c>
      <c r="J135" s="301"/>
      <c r="K135" s="307"/>
      <c r="L135" s="754"/>
      <c r="M135" s="647"/>
      <c r="N135" s="646"/>
      <c r="O135" s="297"/>
    </row>
    <row r="136" spans="2:15" s="39" customFormat="1" ht="12.75" x14ac:dyDescent="0.2">
      <c r="B136" s="730"/>
      <c r="C136" s="756"/>
      <c r="D136" s="752"/>
      <c r="E136" s="738"/>
      <c r="F136" s="730"/>
      <c r="G136" s="740"/>
      <c r="H136" s="742"/>
      <c r="I136" s="109" t="s">
        <v>270</v>
      </c>
      <c r="J136" s="116"/>
      <c r="K136" s="115"/>
      <c r="L136" s="754"/>
      <c r="M136" s="647"/>
      <c r="N136" s="646"/>
      <c r="O136" s="297"/>
    </row>
    <row r="137" spans="2:15" s="39" customFormat="1" ht="12.75" x14ac:dyDescent="0.2">
      <c r="B137" s="730"/>
      <c r="C137" s="756"/>
      <c r="D137" s="752"/>
      <c r="E137" s="738"/>
      <c r="F137" s="730"/>
      <c r="G137" s="740"/>
      <c r="H137" s="742"/>
      <c r="I137" s="109" t="s">
        <v>271</v>
      </c>
      <c r="J137" s="116"/>
      <c r="K137" s="115"/>
      <c r="L137" s="754"/>
      <c r="M137" s="647"/>
      <c r="N137" s="646"/>
      <c r="O137" s="297"/>
    </row>
    <row r="138" spans="2:15" s="39" customFormat="1" ht="12.75" x14ac:dyDescent="0.2">
      <c r="B138" s="730"/>
      <c r="C138" s="756"/>
      <c r="D138" s="752"/>
      <c r="E138" s="738"/>
      <c r="F138" s="730"/>
      <c r="G138" s="740"/>
      <c r="H138" s="742"/>
      <c r="I138" s="109" t="s">
        <v>273</v>
      </c>
      <c r="J138" s="116"/>
      <c r="K138" s="115"/>
      <c r="L138" s="754"/>
      <c r="M138" s="647"/>
      <c r="N138" s="646"/>
      <c r="O138" s="297"/>
    </row>
    <row r="139" spans="2:15" s="39" customFormat="1" ht="12.75" x14ac:dyDescent="0.2">
      <c r="B139" s="730"/>
      <c r="C139" s="756"/>
      <c r="D139" s="752"/>
      <c r="E139" s="738"/>
      <c r="F139" s="730"/>
      <c r="G139" s="740"/>
      <c r="H139" s="742"/>
      <c r="I139" s="109" t="s">
        <v>275</v>
      </c>
      <c r="J139" s="116"/>
      <c r="K139" s="116"/>
      <c r="L139" s="754"/>
      <c r="M139" s="647"/>
      <c r="N139" s="646"/>
      <c r="O139" s="297"/>
    </row>
    <row r="140" spans="2:15" s="39" customFormat="1" ht="12.75" x14ac:dyDescent="0.2">
      <c r="B140" s="730"/>
      <c r="C140" s="756"/>
      <c r="D140" s="752"/>
      <c r="E140" s="738"/>
      <c r="F140" s="730"/>
      <c r="G140" s="740"/>
      <c r="H140" s="742"/>
      <c r="I140" s="109" t="s">
        <v>276</v>
      </c>
      <c r="J140" s="109"/>
      <c r="K140" s="115"/>
      <c r="L140" s="754"/>
      <c r="M140" s="647"/>
      <c r="N140" s="646"/>
      <c r="O140" s="297"/>
    </row>
    <row r="141" spans="2:15" s="39" customFormat="1" ht="12.75" x14ac:dyDescent="0.2">
      <c r="B141" s="730"/>
      <c r="C141" s="757"/>
      <c r="D141" s="752"/>
      <c r="E141" s="738"/>
      <c r="F141" s="730"/>
      <c r="G141" s="740"/>
      <c r="H141" s="743"/>
      <c r="I141" s="112" t="s">
        <v>278</v>
      </c>
      <c r="J141" s="313" t="s">
        <v>34</v>
      </c>
      <c r="K141" s="111" t="s">
        <v>750</v>
      </c>
      <c r="L141" s="754"/>
      <c r="M141" s="647"/>
      <c r="N141" s="646"/>
      <c r="O141" s="298"/>
    </row>
    <row r="142" spans="2:15" s="39" customFormat="1" ht="25.5" x14ac:dyDescent="0.2">
      <c r="B142" s="768">
        <v>15</v>
      </c>
      <c r="C142" s="769" t="s">
        <v>766</v>
      </c>
      <c r="D142" s="772" t="s">
        <v>767</v>
      </c>
      <c r="E142" s="773" t="s">
        <v>768</v>
      </c>
      <c r="F142" s="768" t="s">
        <v>212</v>
      </c>
      <c r="G142" s="774" t="s">
        <v>213</v>
      </c>
      <c r="H142" s="775" t="s">
        <v>692</v>
      </c>
      <c r="I142" s="94" t="s">
        <v>769</v>
      </c>
      <c r="J142" s="98" t="s">
        <v>770</v>
      </c>
      <c r="K142" s="314" t="s">
        <v>771</v>
      </c>
      <c r="L142" s="778">
        <v>0.5</v>
      </c>
      <c r="M142" s="780" t="s">
        <v>217</v>
      </c>
      <c r="N142" s="783" t="s">
        <v>772</v>
      </c>
      <c r="O142" s="315" t="s">
        <v>475</v>
      </c>
    </row>
    <row r="143" spans="2:15" s="39" customFormat="1" ht="12.75" x14ac:dyDescent="0.2">
      <c r="B143" s="768"/>
      <c r="C143" s="770"/>
      <c r="D143" s="772"/>
      <c r="E143" s="773"/>
      <c r="F143" s="768"/>
      <c r="G143" s="774"/>
      <c r="H143" s="776"/>
      <c r="I143" s="98" t="s">
        <v>773</v>
      </c>
      <c r="J143" s="98" t="s">
        <v>774</v>
      </c>
      <c r="K143" s="314" t="s">
        <v>775</v>
      </c>
      <c r="L143" s="779"/>
      <c r="M143" s="781"/>
      <c r="N143" s="783"/>
      <c r="O143" s="315" t="s">
        <v>776</v>
      </c>
    </row>
    <row r="144" spans="2:15" s="39" customFormat="1" ht="12.75" x14ac:dyDescent="0.2">
      <c r="B144" s="768"/>
      <c r="C144" s="770"/>
      <c r="D144" s="772"/>
      <c r="E144" s="773"/>
      <c r="F144" s="768"/>
      <c r="G144" s="774"/>
      <c r="H144" s="776"/>
      <c r="I144" s="98" t="s">
        <v>777</v>
      </c>
      <c r="J144" s="98" t="s">
        <v>702</v>
      </c>
      <c r="K144" s="99"/>
      <c r="L144" s="779"/>
      <c r="M144" s="781"/>
      <c r="N144" s="783"/>
      <c r="O144" s="316"/>
    </row>
    <row r="145" spans="2:15" s="39" customFormat="1" ht="12.75" x14ac:dyDescent="0.2">
      <c r="B145" s="768"/>
      <c r="C145" s="770"/>
      <c r="D145" s="772"/>
      <c r="E145" s="773"/>
      <c r="F145" s="768"/>
      <c r="G145" s="774"/>
      <c r="H145" s="776"/>
      <c r="I145" s="98" t="s">
        <v>778</v>
      </c>
      <c r="J145" s="98"/>
      <c r="K145" s="101"/>
      <c r="L145" s="779"/>
      <c r="M145" s="781"/>
      <c r="N145" s="783"/>
      <c r="O145" s="316"/>
    </row>
    <row r="146" spans="2:15" s="39" customFormat="1" ht="12.75" x14ac:dyDescent="0.2">
      <c r="B146" s="768"/>
      <c r="C146" s="771"/>
      <c r="D146" s="772"/>
      <c r="E146" s="773"/>
      <c r="F146" s="768"/>
      <c r="G146" s="774"/>
      <c r="H146" s="777"/>
      <c r="I146" s="317" t="s">
        <v>779</v>
      </c>
      <c r="J146" s="317"/>
      <c r="K146" s="102"/>
      <c r="L146" s="779"/>
      <c r="M146" s="782"/>
      <c r="N146" s="783"/>
      <c r="O146" s="318"/>
    </row>
    <row r="147" spans="2:15" s="39" customFormat="1" ht="12.75" x14ac:dyDescent="0.2">
      <c r="B147" s="730">
        <v>16</v>
      </c>
      <c r="C147" s="749" t="s">
        <v>780</v>
      </c>
      <c r="D147" s="752" t="s">
        <v>781</v>
      </c>
      <c r="E147" s="738" t="s">
        <v>782</v>
      </c>
      <c r="F147" s="730" t="s">
        <v>212</v>
      </c>
      <c r="G147" s="740" t="s">
        <v>213</v>
      </c>
      <c r="H147" s="753" t="s">
        <v>692</v>
      </c>
      <c r="I147" s="106" t="s">
        <v>783</v>
      </c>
      <c r="J147" s="109" t="s">
        <v>694</v>
      </c>
      <c r="K147" s="114" t="s">
        <v>695</v>
      </c>
      <c r="L147" s="661">
        <v>0.6</v>
      </c>
      <c r="M147" s="653" t="s">
        <v>696</v>
      </c>
      <c r="N147" s="646" t="s">
        <v>697</v>
      </c>
      <c r="O147" s="297"/>
    </row>
    <row r="148" spans="2:15" s="39" customFormat="1" ht="12.75" x14ac:dyDescent="0.2">
      <c r="B148" s="730"/>
      <c r="C148" s="750"/>
      <c r="D148" s="752"/>
      <c r="E148" s="738"/>
      <c r="F148" s="730"/>
      <c r="G148" s="740"/>
      <c r="H148" s="742"/>
      <c r="I148" s="109" t="s">
        <v>784</v>
      </c>
      <c r="J148" s="109" t="s">
        <v>699</v>
      </c>
      <c r="K148" s="114" t="s">
        <v>700</v>
      </c>
      <c r="L148" s="651"/>
      <c r="M148" s="654"/>
      <c r="N148" s="646"/>
      <c r="O148" s="297"/>
    </row>
    <row r="149" spans="2:15" s="39" customFormat="1" ht="12.75" x14ac:dyDescent="0.2">
      <c r="B149" s="730"/>
      <c r="C149" s="750"/>
      <c r="D149" s="752"/>
      <c r="E149" s="738"/>
      <c r="F149" s="730"/>
      <c r="G149" s="740"/>
      <c r="H149" s="742"/>
      <c r="I149" s="109" t="s">
        <v>785</v>
      </c>
      <c r="J149" s="109" t="s">
        <v>702</v>
      </c>
      <c r="K149" s="294"/>
      <c r="L149" s="651"/>
      <c r="M149" s="654"/>
      <c r="N149" s="646"/>
      <c r="O149" s="297"/>
    </row>
    <row r="150" spans="2:15" s="39" customFormat="1" ht="12.75" x14ac:dyDescent="0.2">
      <c r="B150" s="730"/>
      <c r="C150" s="750"/>
      <c r="D150" s="752"/>
      <c r="E150" s="738"/>
      <c r="F150" s="730"/>
      <c r="G150" s="740"/>
      <c r="H150" s="742"/>
      <c r="I150" s="127" t="s">
        <v>302</v>
      </c>
      <c r="J150" s="109"/>
      <c r="K150" s="108"/>
      <c r="L150" s="651"/>
      <c r="M150" s="654"/>
      <c r="N150" s="646"/>
      <c r="O150" s="297"/>
    </row>
    <row r="151" spans="2:15" s="39" customFormat="1" ht="12.75" x14ac:dyDescent="0.2">
      <c r="B151" s="730"/>
      <c r="C151" s="751"/>
      <c r="D151" s="752"/>
      <c r="E151" s="738"/>
      <c r="F151" s="762"/>
      <c r="G151" s="753"/>
      <c r="H151" s="742"/>
      <c r="I151" s="112" t="s">
        <v>428</v>
      </c>
      <c r="J151" s="112"/>
      <c r="K151" s="111"/>
      <c r="L151" s="651"/>
      <c r="M151" s="656"/>
      <c r="N151" s="646"/>
      <c r="O151" s="298"/>
    </row>
    <row r="152" spans="2:15" s="39" customFormat="1" ht="12.75" x14ac:dyDescent="0.2">
      <c r="B152" s="730">
        <v>17</v>
      </c>
      <c r="C152" s="749" t="s">
        <v>786</v>
      </c>
      <c r="D152" s="752"/>
      <c r="E152" s="784" t="s">
        <v>787</v>
      </c>
      <c r="F152" s="730" t="s">
        <v>212</v>
      </c>
      <c r="G152" s="740" t="s">
        <v>213</v>
      </c>
      <c r="H152" s="753" t="s">
        <v>692</v>
      </c>
      <c r="I152" s="106" t="s">
        <v>788</v>
      </c>
      <c r="J152" s="109" t="s">
        <v>694</v>
      </c>
      <c r="K152" s="114" t="s">
        <v>695</v>
      </c>
      <c r="L152" s="661">
        <v>0.7</v>
      </c>
      <c r="M152" s="683" t="s">
        <v>339</v>
      </c>
      <c r="N152" s="759" t="s">
        <v>789</v>
      </c>
      <c r="O152" s="297"/>
    </row>
    <row r="153" spans="2:15" s="39" customFormat="1" ht="12.75" x14ac:dyDescent="0.2">
      <c r="B153" s="730"/>
      <c r="C153" s="750"/>
      <c r="D153" s="752"/>
      <c r="E153" s="784"/>
      <c r="F153" s="730"/>
      <c r="G153" s="740"/>
      <c r="H153" s="742"/>
      <c r="I153" s="109" t="s">
        <v>790</v>
      </c>
      <c r="J153" s="109" t="s">
        <v>699</v>
      </c>
      <c r="K153" s="114" t="s">
        <v>700</v>
      </c>
      <c r="L153" s="651"/>
      <c r="M153" s="684"/>
      <c r="N153" s="759"/>
      <c r="O153" s="297"/>
    </row>
    <row r="154" spans="2:15" s="39" customFormat="1" ht="12.75" x14ac:dyDescent="0.2">
      <c r="B154" s="730"/>
      <c r="C154" s="750"/>
      <c r="D154" s="752"/>
      <c r="E154" s="784"/>
      <c r="F154" s="730"/>
      <c r="G154" s="740"/>
      <c r="H154" s="742"/>
      <c r="I154" s="109" t="s">
        <v>791</v>
      </c>
      <c r="J154" s="109" t="s">
        <v>702</v>
      </c>
      <c r="K154" s="294"/>
      <c r="L154" s="651"/>
      <c r="M154" s="684"/>
      <c r="N154" s="759"/>
      <c r="O154" s="297"/>
    </row>
    <row r="155" spans="2:15" s="39" customFormat="1" ht="12.75" x14ac:dyDescent="0.2">
      <c r="B155" s="730"/>
      <c r="C155" s="750"/>
      <c r="D155" s="752"/>
      <c r="E155" s="784"/>
      <c r="F155" s="730"/>
      <c r="G155" s="740"/>
      <c r="H155" s="742"/>
      <c r="I155" s="127" t="s">
        <v>778</v>
      </c>
      <c r="J155" s="109"/>
      <c r="K155" s="108"/>
      <c r="L155" s="651"/>
      <c r="M155" s="684"/>
      <c r="N155" s="759"/>
      <c r="O155" s="297"/>
    </row>
    <row r="156" spans="2:15" s="39" customFormat="1" ht="12.75" x14ac:dyDescent="0.2">
      <c r="B156" s="730"/>
      <c r="C156" s="751"/>
      <c r="D156" s="752"/>
      <c r="E156" s="784"/>
      <c r="F156" s="730"/>
      <c r="G156" s="740"/>
      <c r="H156" s="743"/>
      <c r="I156" s="112" t="s">
        <v>428</v>
      </c>
      <c r="J156" s="112"/>
      <c r="K156" s="111"/>
      <c r="L156" s="651"/>
      <c r="M156" s="685"/>
      <c r="N156" s="759"/>
      <c r="O156" s="298"/>
    </row>
    <row r="157" spans="2:15" s="39" customFormat="1" ht="12.75" x14ac:dyDescent="0.2">
      <c r="B157" s="730">
        <v>18</v>
      </c>
      <c r="C157" s="749" t="s">
        <v>792</v>
      </c>
      <c r="D157" s="752"/>
      <c r="E157" s="784" t="s">
        <v>793</v>
      </c>
      <c r="F157" s="764" t="s">
        <v>212</v>
      </c>
      <c r="G157" s="743" t="s">
        <v>213</v>
      </c>
      <c r="H157" s="742" t="s">
        <v>692</v>
      </c>
      <c r="I157" s="106"/>
      <c r="J157" s="109" t="s">
        <v>694</v>
      </c>
      <c r="K157" s="114" t="s">
        <v>695</v>
      </c>
      <c r="L157" s="661"/>
      <c r="M157" s="683" t="s">
        <v>339</v>
      </c>
      <c r="N157" s="759" t="s">
        <v>340</v>
      </c>
      <c r="O157" s="297"/>
    </row>
    <row r="158" spans="2:15" s="39" customFormat="1" ht="12.75" x14ac:dyDescent="0.2">
      <c r="B158" s="730"/>
      <c r="C158" s="750"/>
      <c r="D158" s="752"/>
      <c r="E158" s="784"/>
      <c r="F158" s="730"/>
      <c r="G158" s="740"/>
      <c r="H158" s="742"/>
      <c r="I158" s="109" t="s">
        <v>794</v>
      </c>
      <c r="J158" s="109" t="s">
        <v>699</v>
      </c>
      <c r="K158" s="114" t="s">
        <v>700</v>
      </c>
      <c r="L158" s="651"/>
      <c r="M158" s="684"/>
      <c r="N158" s="759"/>
      <c r="O158" s="297"/>
    </row>
    <row r="159" spans="2:15" s="39" customFormat="1" ht="25.5" x14ac:dyDescent="0.2">
      <c r="B159" s="730"/>
      <c r="C159" s="750"/>
      <c r="D159" s="752"/>
      <c r="E159" s="784"/>
      <c r="F159" s="730"/>
      <c r="G159" s="740"/>
      <c r="H159" s="742"/>
      <c r="I159" s="109" t="s">
        <v>795</v>
      </c>
      <c r="J159" s="109" t="s">
        <v>702</v>
      </c>
      <c r="K159" s="294"/>
      <c r="L159" s="651"/>
      <c r="M159" s="684"/>
      <c r="N159" s="759"/>
      <c r="O159" s="297"/>
    </row>
    <row r="160" spans="2:15" s="39" customFormat="1" ht="12.75" x14ac:dyDescent="0.2">
      <c r="B160" s="730"/>
      <c r="C160" s="750"/>
      <c r="D160" s="752"/>
      <c r="E160" s="784"/>
      <c r="F160" s="730"/>
      <c r="G160" s="740"/>
      <c r="H160" s="742"/>
      <c r="I160" s="301" t="s">
        <v>340</v>
      </c>
      <c r="J160" s="109"/>
      <c r="K160" s="108"/>
      <c r="L160" s="651"/>
      <c r="M160" s="684"/>
      <c r="N160" s="759"/>
      <c r="O160" s="297"/>
    </row>
    <row r="161" spans="2:15" s="39" customFormat="1" ht="12.75" x14ac:dyDescent="0.2">
      <c r="B161" s="730"/>
      <c r="C161" s="751"/>
      <c r="D161" s="752"/>
      <c r="E161" s="784"/>
      <c r="F161" s="730"/>
      <c r="G161" s="740"/>
      <c r="H161" s="743"/>
      <c r="I161" s="319" t="s">
        <v>796</v>
      </c>
      <c r="J161" s="112"/>
      <c r="K161" s="111"/>
      <c r="L161" s="651"/>
      <c r="M161" s="685"/>
      <c r="N161" s="759"/>
      <c r="O161" s="298"/>
    </row>
    <row r="162" spans="2:15" s="39" customFormat="1" ht="12.75" x14ac:dyDescent="0.2">
      <c r="B162" s="730">
        <v>19</v>
      </c>
      <c r="C162" s="749" t="s">
        <v>797</v>
      </c>
      <c r="D162" s="752"/>
      <c r="E162" s="738" t="s">
        <v>349</v>
      </c>
      <c r="F162" s="730" t="s">
        <v>798</v>
      </c>
      <c r="G162" s="740" t="s">
        <v>213</v>
      </c>
      <c r="H162" s="742" t="s">
        <v>692</v>
      </c>
      <c r="I162" s="109" t="s">
        <v>351</v>
      </c>
      <c r="J162" s="109" t="s">
        <v>694</v>
      </c>
      <c r="K162" s="114" t="s">
        <v>695</v>
      </c>
      <c r="L162" s="647">
        <v>0.5</v>
      </c>
      <c r="M162" s="653" t="s">
        <v>696</v>
      </c>
      <c r="N162" s="646" t="s">
        <v>697</v>
      </c>
      <c r="O162" s="297"/>
    </row>
    <row r="163" spans="2:15" s="39" customFormat="1" ht="12.75" x14ac:dyDescent="0.2">
      <c r="B163" s="730"/>
      <c r="C163" s="750"/>
      <c r="D163" s="752"/>
      <c r="E163" s="738"/>
      <c r="F163" s="730"/>
      <c r="G163" s="740"/>
      <c r="H163" s="742"/>
      <c r="I163" s="109" t="s">
        <v>799</v>
      </c>
      <c r="J163" s="109" t="s">
        <v>699</v>
      </c>
      <c r="K163" s="114" t="s">
        <v>700</v>
      </c>
      <c r="L163" s="647"/>
      <c r="M163" s="654"/>
      <c r="N163" s="646"/>
      <c r="O163" s="297"/>
    </row>
    <row r="164" spans="2:15" s="39" customFormat="1" ht="12.75" x14ac:dyDescent="0.2">
      <c r="B164" s="730"/>
      <c r="C164" s="750"/>
      <c r="D164" s="752"/>
      <c r="E164" s="738"/>
      <c r="F164" s="730"/>
      <c r="G164" s="740"/>
      <c r="H164" s="742"/>
      <c r="I164" s="109" t="s">
        <v>354</v>
      </c>
      <c r="J164" s="109" t="s">
        <v>702</v>
      </c>
      <c r="K164" s="294"/>
      <c r="L164" s="647"/>
      <c r="M164" s="654"/>
      <c r="N164" s="646"/>
      <c r="O164" s="297"/>
    </row>
    <row r="165" spans="2:15" s="39" customFormat="1" ht="12.75" x14ac:dyDescent="0.2">
      <c r="B165" s="730"/>
      <c r="C165" s="750"/>
      <c r="D165" s="752"/>
      <c r="E165" s="738"/>
      <c r="F165" s="730"/>
      <c r="G165" s="740"/>
      <c r="H165" s="742"/>
      <c r="I165" s="127" t="s">
        <v>800</v>
      </c>
      <c r="J165" s="109"/>
      <c r="K165" s="108"/>
      <c r="L165" s="647"/>
      <c r="M165" s="654"/>
      <c r="N165" s="646"/>
      <c r="O165" s="297"/>
    </row>
    <row r="166" spans="2:15" s="39" customFormat="1" ht="12.75" x14ac:dyDescent="0.2">
      <c r="B166" s="762"/>
      <c r="C166" s="750"/>
      <c r="D166" s="749"/>
      <c r="E166" s="738"/>
      <c r="F166" s="762"/>
      <c r="G166" s="753"/>
      <c r="H166" s="742"/>
      <c r="I166" s="109" t="s">
        <v>779</v>
      </c>
      <c r="J166" s="109"/>
      <c r="K166" s="108"/>
      <c r="L166" s="653"/>
      <c r="M166" s="656"/>
      <c r="N166" s="646"/>
      <c r="O166" s="298"/>
    </row>
    <row r="167" spans="2:15" s="39" customFormat="1" ht="12.75" customHeight="1" x14ac:dyDescent="0.2">
      <c r="B167" s="762">
        <v>20</v>
      </c>
      <c r="C167" s="320" t="s">
        <v>801</v>
      </c>
      <c r="D167" s="321" t="s">
        <v>802</v>
      </c>
      <c r="E167" s="322" t="s">
        <v>803</v>
      </c>
      <c r="F167" s="322" t="s">
        <v>376</v>
      </c>
      <c r="G167" s="322" t="s">
        <v>350</v>
      </c>
      <c r="H167" s="322" t="s">
        <v>692</v>
      </c>
      <c r="I167" s="785" t="s">
        <v>804</v>
      </c>
      <c r="J167" s="785"/>
      <c r="K167" s="105"/>
      <c r="L167" s="786">
        <v>0.2</v>
      </c>
      <c r="M167" s="786" t="s">
        <v>696</v>
      </c>
      <c r="N167" s="646" t="s">
        <v>697</v>
      </c>
      <c r="O167" s="297"/>
    </row>
    <row r="168" spans="2:15" s="39" customFormat="1" ht="12.75" customHeight="1" x14ac:dyDescent="0.2">
      <c r="B168" s="763"/>
      <c r="C168" s="323"/>
      <c r="D168" s="324"/>
      <c r="E168" s="325"/>
      <c r="F168" s="325"/>
      <c r="G168" s="325"/>
      <c r="H168" s="325"/>
      <c r="I168" s="789" t="s">
        <v>805</v>
      </c>
      <c r="J168" s="789"/>
      <c r="K168" s="108"/>
      <c r="L168" s="787"/>
      <c r="M168" s="787"/>
      <c r="N168" s="646"/>
      <c r="O168" s="297"/>
    </row>
    <row r="169" spans="2:15" s="39" customFormat="1" ht="12.75" customHeight="1" x14ac:dyDescent="0.2">
      <c r="B169" s="763"/>
      <c r="C169" s="323"/>
      <c r="D169" s="324"/>
      <c r="E169" s="325"/>
      <c r="F169" s="325"/>
      <c r="G169" s="325"/>
      <c r="H169" s="325"/>
      <c r="I169" s="789" t="s">
        <v>806</v>
      </c>
      <c r="J169" s="789"/>
      <c r="K169" s="108"/>
      <c r="L169" s="787"/>
      <c r="M169" s="787"/>
      <c r="N169" s="646"/>
      <c r="O169" s="297"/>
    </row>
    <row r="170" spans="2:15" s="39" customFormat="1" ht="12.75" customHeight="1" x14ac:dyDescent="0.2">
      <c r="B170" s="763"/>
      <c r="C170" s="323"/>
      <c r="D170" s="324"/>
      <c r="E170" s="325"/>
      <c r="F170" s="325"/>
      <c r="G170" s="325"/>
      <c r="H170" s="325"/>
      <c r="I170" s="789" t="s">
        <v>303</v>
      </c>
      <c r="J170" s="789"/>
      <c r="K170" s="108"/>
      <c r="L170" s="787"/>
      <c r="M170" s="787"/>
      <c r="N170" s="646"/>
      <c r="O170" s="297"/>
    </row>
    <row r="171" spans="2:15" s="39" customFormat="1" ht="12.75" customHeight="1" x14ac:dyDescent="0.2">
      <c r="B171" s="764"/>
      <c r="C171" s="326"/>
      <c r="D171" s="327"/>
      <c r="E171" s="328"/>
      <c r="F171" s="328"/>
      <c r="G171" s="328"/>
      <c r="H171" s="328"/>
      <c r="I171" s="790"/>
      <c r="J171" s="790"/>
      <c r="K171" s="132"/>
      <c r="L171" s="788"/>
      <c r="M171" s="788"/>
      <c r="N171" s="646"/>
      <c r="O171" s="298"/>
    </row>
    <row r="172" spans="2:15" s="39" customFormat="1" ht="12.75" customHeight="1" x14ac:dyDescent="0.2">
      <c r="B172" s="764">
        <v>21</v>
      </c>
      <c r="C172" s="320" t="s">
        <v>807</v>
      </c>
      <c r="D172" s="320" t="s">
        <v>808</v>
      </c>
      <c r="E172" s="322" t="s">
        <v>809</v>
      </c>
      <c r="F172" s="322" t="s">
        <v>376</v>
      </c>
      <c r="G172" s="322" t="s">
        <v>350</v>
      </c>
      <c r="H172" s="322" t="s">
        <v>692</v>
      </c>
      <c r="I172" s="789" t="s">
        <v>810</v>
      </c>
      <c r="J172" s="791"/>
      <c r="K172" s="108"/>
      <c r="L172" s="656">
        <v>0.3</v>
      </c>
      <c r="M172" s="653" t="s">
        <v>696</v>
      </c>
      <c r="N172" s="646" t="s">
        <v>697</v>
      </c>
      <c r="O172" s="297"/>
    </row>
    <row r="173" spans="2:15" s="39" customFormat="1" ht="12.75" customHeight="1" x14ac:dyDescent="0.2">
      <c r="B173" s="730"/>
      <c r="C173" s="323"/>
      <c r="D173" s="323"/>
      <c r="E173" s="325"/>
      <c r="F173" s="325"/>
      <c r="G173" s="325"/>
      <c r="H173" s="325"/>
      <c r="I173" s="785" t="s">
        <v>811</v>
      </c>
      <c r="J173" s="792"/>
      <c r="K173" s="108"/>
      <c r="L173" s="646"/>
      <c r="M173" s="654"/>
      <c r="N173" s="646"/>
      <c r="O173" s="297"/>
    </row>
    <row r="174" spans="2:15" s="39" customFormat="1" ht="12.75" customHeight="1" x14ac:dyDescent="0.2">
      <c r="B174" s="730"/>
      <c r="C174" s="323"/>
      <c r="D174" s="323"/>
      <c r="E174" s="325"/>
      <c r="F174" s="325"/>
      <c r="G174" s="325"/>
      <c r="H174" s="325"/>
      <c r="I174" s="785" t="s">
        <v>812</v>
      </c>
      <c r="J174" s="792"/>
      <c r="K174" s="108"/>
      <c r="L174" s="646"/>
      <c r="M174" s="654"/>
      <c r="N174" s="646"/>
      <c r="O174" s="297"/>
    </row>
    <row r="175" spans="2:15" s="39" customFormat="1" ht="12.75" customHeight="1" x14ac:dyDescent="0.2">
      <c r="B175" s="730"/>
      <c r="C175" s="323"/>
      <c r="D175" s="323"/>
      <c r="E175" s="325"/>
      <c r="F175" s="325"/>
      <c r="G175" s="325"/>
      <c r="H175" s="325"/>
      <c r="I175" s="785" t="s">
        <v>813</v>
      </c>
      <c r="J175" s="792"/>
      <c r="K175" s="108"/>
      <c r="L175" s="646"/>
      <c r="M175" s="654"/>
      <c r="N175" s="646"/>
      <c r="O175" s="297"/>
    </row>
    <row r="176" spans="2:15" s="39" customFormat="1" ht="12.75" customHeight="1" x14ac:dyDescent="0.2">
      <c r="B176" s="730"/>
      <c r="C176" s="326"/>
      <c r="D176" s="326"/>
      <c r="E176" s="328"/>
      <c r="F176" s="328"/>
      <c r="G176" s="328"/>
      <c r="H176" s="328"/>
      <c r="I176" s="795"/>
      <c r="J176" s="796"/>
      <c r="K176" s="108"/>
      <c r="L176" s="646"/>
      <c r="M176" s="656"/>
      <c r="N176" s="646"/>
      <c r="O176" s="298"/>
    </row>
    <row r="177" spans="2:15" s="39" customFormat="1" ht="12.75" customHeight="1" x14ac:dyDescent="0.2">
      <c r="B177" s="730">
        <v>22</v>
      </c>
      <c r="C177" s="320" t="s">
        <v>814</v>
      </c>
      <c r="D177" s="320"/>
      <c r="E177" s="322" t="s">
        <v>815</v>
      </c>
      <c r="F177" s="322" t="s">
        <v>212</v>
      </c>
      <c r="G177" s="322" t="s">
        <v>350</v>
      </c>
      <c r="H177" s="322" t="s">
        <v>692</v>
      </c>
      <c r="I177" s="785" t="s">
        <v>810</v>
      </c>
      <c r="J177" s="792"/>
      <c r="K177" s="105"/>
      <c r="L177" s="793">
        <v>0.23100000000000001</v>
      </c>
      <c r="M177" s="758" t="s">
        <v>339</v>
      </c>
      <c r="N177" s="759" t="s">
        <v>425</v>
      </c>
      <c r="O177" s="297"/>
    </row>
    <row r="178" spans="2:15" s="39" customFormat="1" ht="12.75" customHeight="1" x14ac:dyDescent="0.2">
      <c r="B178" s="730"/>
      <c r="C178" s="323"/>
      <c r="D178" s="323"/>
      <c r="E178" s="325"/>
      <c r="F178" s="325"/>
      <c r="G178" s="325"/>
      <c r="H178" s="325"/>
      <c r="I178" s="785" t="s">
        <v>816</v>
      </c>
      <c r="J178" s="792"/>
      <c r="K178" s="108"/>
      <c r="L178" s="794"/>
      <c r="M178" s="758"/>
      <c r="N178" s="759"/>
      <c r="O178" s="297"/>
    </row>
    <row r="179" spans="2:15" s="39" customFormat="1" ht="12.75" customHeight="1" x14ac:dyDescent="0.2">
      <c r="B179" s="730"/>
      <c r="C179" s="323"/>
      <c r="D179" s="323"/>
      <c r="E179" s="325"/>
      <c r="F179" s="325"/>
      <c r="G179" s="325"/>
      <c r="H179" s="325"/>
      <c r="I179" s="785" t="s">
        <v>817</v>
      </c>
      <c r="J179" s="792"/>
      <c r="K179" s="108"/>
      <c r="L179" s="794"/>
      <c r="M179" s="758"/>
      <c r="N179" s="759"/>
      <c r="O179" s="297"/>
    </row>
    <row r="180" spans="2:15" s="39" customFormat="1" ht="12.75" customHeight="1" x14ac:dyDescent="0.2">
      <c r="B180" s="730"/>
      <c r="C180" s="326"/>
      <c r="D180" s="326"/>
      <c r="E180" s="328"/>
      <c r="F180" s="328"/>
      <c r="G180" s="328"/>
      <c r="H180" s="328"/>
      <c r="I180" s="785" t="s">
        <v>813</v>
      </c>
      <c r="J180" s="792"/>
      <c r="K180" s="111"/>
      <c r="L180" s="794"/>
      <c r="M180" s="758"/>
      <c r="N180" s="759"/>
      <c r="O180" s="298"/>
    </row>
    <row r="181" spans="2:15" s="39" customFormat="1" ht="12.75" customHeight="1" x14ac:dyDescent="0.2">
      <c r="B181" s="730">
        <v>23</v>
      </c>
      <c r="C181" s="320" t="s">
        <v>818</v>
      </c>
      <c r="D181" s="320"/>
      <c r="E181" s="322" t="s">
        <v>819</v>
      </c>
      <c r="F181" s="322" t="s">
        <v>212</v>
      </c>
      <c r="G181" s="322" t="s">
        <v>350</v>
      </c>
      <c r="H181" s="322" t="s">
        <v>692</v>
      </c>
      <c r="I181" s="785" t="s">
        <v>810</v>
      </c>
      <c r="J181" s="792"/>
      <c r="K181" s="105"/>
      <c r="L181" s="647">
        <v>0.23100000000000001</v>
      </c>
      <c r="M181" s="758" t="s">
        <v>339</v>
      </c>
      <c r="N181" s="759" t="s">
        <v>425</v>
      </c>
      <c r="O181" s="297"/>
    </row>
    <row r="182" spans="2:15" s="39" customFormat="1" ht="12.75" customHeight="1" x14ac:dyDescent="0.2">
      <c r="B182" s="730"/>
      <c r="C182" s="323"/>
      <c r="D182" s="323"/>
      <c r="E182" s="325"/>
      <c r="F182" s="325"/>
      <c r="G182" s="325"/>
      <c r="H182" s="325"/>
      <c r="I182" s="785" t="s">
        <v>820</v>
      </c>
      <c r="J182" s="792"/>
      <c r="K182" s="108"/>
      <c r="L182" s="647"/>
      <c r="M182" s="758"/>
      <c r="N182" s="759"/>
      <c r="O182" s="297"/>
    </row>
    <row r="183" spans="2:15" s="39" customFormat="1" ht="12.75" customHeight="1" x14ac:dyDescent="0.2">
      <c r="B183" s="730"/>
      <c r="C183" s="323"/>
      <c r="D183" s="323"/>
      <c r="E183" s="325"/>
      <c r="F183" s="325"/>
      <c r="G183" s="325"/>
      <c r="H183" s="325"/>
      <c r="I183" s="785" t="s">
        <v>821</v>
      </c>
      <c r="J183" s="792"/>
      <c r="K183" s="108"/>
      <c r="L183" s="647"/>
      <c r="M183" s="758"/>
      <c r="N183" s="759"/>
      <c r="O183" s="297"/>
    </row>
    <row r="184" spans="2:15" s="39" customFormat="1" ht="12.75" customHeight="1" x14ac:dyDescent="0.2">
      <c r="B184" s="730"/>
      <c r="C184" s="323"/>
      <c r="D184" s="323"/>
      <c r="E184" s="325"/>
      <c r="F184" s="325"/>
      <c r="G184" s="325"/>
      <c r="H184" s="325"/>
      <c r="I184" s="785" t="s">
        <v>813</v>
      </c>
      <c r="J184" s="792"/>
      <c r="K184" s="108"/>
      <c r="L184" s="647"/>
      <c r="M184" s="758"/>
      <c r="N184" s="759"/>
      <c r="O184" s="85"/>
    </row>
    <row r="185" spans="2:15" s="39" customFormat="1" ht="12.75" customHeight="1" x14ac:dyDescent="0.2">
      <c r="B185" s="730"/>
      <c r="C185" s="326"/>
      <c r="D185" s="326"/>
      <c r="E185" s="328"/>
      <c r="F185" s="328"/>
      <c r="G185" s="328"/>
      <c r="H185" s="328"/>
      <c r="I185" s="797"/>
      <c r="J185" s="788"/>
      <c r="K185" s="132"/>
      <c r="L185" s="647"/>
      <c r="M185" s="758"/>
      <c r="N185" s="759"/>
      <c r="O185" s="329"/>
    </row>
    <row r="186" spans="2:15" s="39" customFormat="1" ht="12.75" customHeight="1" x14ac:dyDescent="0.2">
      <c r="B186" s="730">
        <v>24</v>
      </c>
      <c r="C186" s="321" t="s">
        <v>822</v>
      </c>
      <c r="D186" s="320" t="s">
        <v>823</v>
      </c>
      <c r="E186" s="322" t="s">
        <v>824</v>
      </c>
      <c r="F186" s="322" t="s">
        <v>212</v>
      </c>
      <c r="G186" s="322" t="s">
        <v>350</v>
      </c>
      <c r="H186" s="322" t="s">
        <v>692</v>
      </c>
      <c r="I186" s="785" t="s">
        <v>810</v>
      </c>
      <c r="J186" s="792"/>
      <c r="K186" s="105"/>
      <c r="L186" s="647">
        <v>0.1</v>
      </c>
      <c r="M186" s="653" t="s">
        <v>696</v>
      </c>
      <c r="N186" s="646" t="s">
        <v>697</v>
      </c>
      <c r="O186" s="85"/>
    </row>
    <row r="187" spans="2:15" s="39" customFormat="1" ht="12.75" customHeight="1" x14ac:dyDescent="0.2">
      <c r="B187" s="730"/>
      <c r="C187" s="324"/>
      <c r="D187" s="323"/>
      <c r="E187" s="325"/>
      <c r="F187" s="325"/>
      <c r="G187" s="325"/>
      <c r="H187" s="325"/>
      <c r="I187" s="785" t="s">
        <v>825</v>
      </c>
      <c r="J187" s="792"/>
      <c r="K187" s="108"/>
      <c r="L187" s="647"/>
      <c r="M187" s="654"/>
      <c r="N187" s="646"/>
      <c r="O187" s="85"/>
    </row>
    <row r="188" spans="2:15" s="39" customFormat="1" ht="12.75" customHeight="1" x14ac:dyDescent="0.2">
      <c r="B188" s="730"/>
      <c r="C188" s="324"/>
      <c r="D188" s="323"/>
      <c r="E188" s="325"/>
      <c r="F188" s="325"/>
      <c r="G188" s="325"/>
      <c r="H188" s="325"/>
      <c r="I188" s="785" t="s">
        <v>826</v>
      </c>
      <c r="J188" s="792"/>
      <c r="K188" s="108"/>
      <c r="L188" s="647"/>
      <c r="M188" s="654"/>
      <c r="N188" s="646"/>
      <c r="O188" s="85"/>
    </row>
    <row r="189" spans="2:15" s="39" customFormat="1" ht="12.75" customHeight="1" x14ac:dyDescent="0.2">
      <c r="B189" s="730"/>
      <c r="C189" s="324"/>
      <c r="D189" s="323"/>
      <c r="E189" s="325"/>
      <c r="F189" s="325"/>
      <c r="G189" s="325"/>
      <c r="H189" s="325"/>
      <c r="I189" s="785" t="s">
        <v>813</v>
      </c>
      <c r="J189" s="792"/>
      <c r="K189" s="108"/>
      <c r="L189" s="647"/>
      <c r="M189" s="654"/>
      <c r="N189" s="646"/>
      <c r="O189" s="85"/>
    </row>
    <row r="190" spans="2:15" s="39" customFormat="1" ht="12.75" customHeight="1" x14ac:dyDescent="0.2">
      <c r="B190" s="730"/>
      <c r="C190" s="327"/>
      <c r="D190" s="326"/>
      <c r="E190" s="328"/>
      <c r="F190" s="328"/>
      <c r="G190" s="328"/>
      <c r="H190" s="328"/>
      <c r="I190" s="797"/>
      <c r="J190" s="788"/>
      <c r="K190" s="132"/>
      <c r="L190" s="647"/>
      <c r="M190" s="656"/>
      <c r="N190" s="646"/>
      <c r="O190" s="329"/>
    </row>
    <row r="191" spans="2:15" s="39" customFormat="1" ht="12.75" customHeight="1" x14ac:dyDescent="0.2">
      <c r="B191" s="730">
        <v>25</v>
      </c>
      <c r="C191" s="320" t="s">
        <v>827</v>
      </c>
      <c r="D191" s="320"/>
      <c r="E191" s="322" t="s">
        <v>828</v>
      </c>
      <c r="F191" s="322" t="s">
        <v>376</v>
      </c>
      <c r="G191" s="322" t="s">
        <v>350</v>
      </c>
      <c r="H191" s="322" t="s">
        <v>692</v>
      </c>
      <c r="I191" s="785" t="s">
        <v>829</v>
      </c>
      <c r="J191" s="792"/>
      <c r="K191" s="105"/>
      <c r="L191" s="647">
        <v>0.1</v>
      </c>
      <c r="M191" s="761" t="s">
        <v>830</v>
      </c>
      <c r="N191" s="760" t="s">
        <v>831</v>
      </c>
      <c r="O191" s="330"/>
    </row>
    <row r="192" spans="2:15" s="39" customFormat="1" ht="12.75" customHeight="1" x14ac:dyDescent="0.2">
      <c r="B192" s="730"/>
      <c r="C192" s="323"/>
      <c r="D192" s="323"/>
      <c r="E192" s="325"/>
      <c r="F192" s="325"/>
      <c r="G192" s="325"/>
      <c r="H192" s="325"/>
      <c r="I192" s="785" t="s">
        <v>698</v>
      </c>
      <c r="J192" s="792"/>
      <c r="K192" s="108"/>
      <c r="L192" s="647"/>
      <c r="M192" s="761"/>
      <c r="N192" s="760"/>
      <c r="O192" s="85"/>
    </row>
    <row r="193" spans="2:15" s="39" customFormat="1" ht="12.75" customHeight="1" x14ac:dyDescent="0.2">
      <c r="B193" s="730"/>
      <c r="C193" s="323"/>
      <c r="D193" s="323"/>
      <c r="E193" s="325"/>
      <c r="F193" s="325"/>
      <c r="G193" s="325"/>
      <c r="H193" s="325"/>
      <c r="I193" s="785" t="s">
        <v>832</v>
      </c>
      <c r="J193" s="792"/>
      <c r="K193" s="108"/>
      <c r="L193" s="647"/>
      <c r="M193" s="761"/>
      <c r="N193" s="760"/>
      <c r="O193" s="85"/>
    </row>
    <row r="194" spans="2:15" s="39" customFormat="1" ht="12.75" customHeight="1" x14ac:dyDescent="0.2">
      <c r="B194" s="730"/>
      <c r="C194" s="323"/>
      <c r="D194" s="323"/>
      <c r="E194" s="325"/>
      <c r="F194" s="325"/>
      <c r="G194" s="325"/>
      <c r="H194" s="325"/>
      <c r="I194" s="785" t="s">
        <v>779</v>
      </c>
      <c r="J194" s="792"/>
      <c r="K194" s="108"/>
      <c r="L194" s="647"/>
      <c r="M194" s="761"/>
      <c r="N194" s="760"/>
      <c r="O194" s="85"/>
    </row>
    <row r="195" spans="2:15" s="39" customFormat="1" ht="12.75" customHeight="1" x14ac:dyDescent="0.2">
      <c r="B195" s="730"/>
      <c r="C195" s="326"/>
      <c r="D195" s="326"/>
      <c r="E195" s="328"/>
      <c r="F195" s="328"/>
      <c r="G195" s="328"/>
      <c r="H195" s="328"/>
      <c r="I195" s="797"/>
      <c r="J195" s="788"/>
      <c r="K195" s="132"/>
      <c r="L195" s="647"/>
      <c r="M195" s="761"/>
      <c r="N195" s="760"/>
      <c r="O195" s="329"/>
    </row>
    <row r="196" spans="2:15" s="39" customFormat="1" ht="12.75" customHeight="1" x14ac:dyDescent="0.2">
      <c r="B196" s="730">
        <v>26</v>
      </c>
      <c r="C196" s="320" t="s">
        <v>833</v>
      </c>
      <c r="D196" s="320"/>
      <c r="E196" s="322" t="s">
        <v>834</v>
      </c>
      <c r="F196" s="322" t="s">
        <v>376</v>
      </c>
      <c r="G196" s="322" t="s">
        <v>350</v>
      </c>
      <c r="H196" s="322" t="s">
        <v>692</v>
      </c>
      <c r="I196" s="785" t="s">
        <v>829</v>
      </c>
      <c r="J196" s="792"/>
      <c r="K196" s="105"/>
      <c r="L196" s="647">
        <v>0.1</v>
      </c>
      <c r="M196" s="758" t="s">
        <v>339</v>
      </c>
      <c r="N196" s="759" t="s">
        <v>739</v>
      </c>
      <c r="O196" s="85"/>
    </row>
    <row r="197" spans="2:15" s="39" customFormat="1" ht="12.75" customHeight="1" x14ac:dyDescent="0.2">
      <c r="B197" s="730"/>
      <c r="C197" s="323"/>
      <c r="D197" s="323"/>
      <c r="E197" s="325"/>
      <c r="F197" s="325"/>
      <c r="G197" s="325"/>
      <c r="H197" s="325"/>
      <c r="I197" s="785" t="s">
        <v>698</v>
      </c>
      <c r="J197" s="792"/>
      <c r="K197" s="108"/>
      <c r="L197" s="647"/>
      <c r="M197" s="758"/>
      <c r="N197" s="759"/>
      <c r="O197" s="85"/>
    </row>
    <row r="198" spans="2:15" s="39" customFormat="1" ht="12.75" customHeight="1" x14ac:dyDescent="0.2">
      <c r="B198" s="730"/>
      <c r="C198" s="323"/>
      <c r="D198" s="323"/>
      <c r="E198" s="325"/>
      <c r="F198" s="325"/>
      <c r="G198" s="325"/>
      <c r="H198" s="325"/>
      <c r="I198" s="785" t="s">
        <v>832</v>
      </c>
      <c r="J198" s="792"/>
      <c r="K198" s="108"/>
      <c r="L198" s="647"/>
      <c r="M198" s="758"/>
      <c r="N198" s="759"/>
      <c r="O198" s="85"/>
    </row>
    <row r="199" spans="2:15" s="39" customFormat="1" ht="12.75" customHeight="1" x14ac:dyDescent="0.2">
      <c r="B199" s="730"/>
      <c r="C199" s="323"/>
      <c r="D199" s="323"/>
      <c r="E199" s="325"/>
      <c r="F199" s="325"/>
      <c r="G199" s="325"/>
      <c r="H199" s="325"/>
      <c r="I199" s="785" t="s">
        <v>779</v>
      </c>
      <c r="J199" s="792"/>
      <c r="K199" s="108"/>
      <c r="L199" s="647"/>
      <c r="M199" s="758"/>
      <c r="N199" s="759"/>
      <c r="O199" s="85"/>
    </row>
    <row r="200" spans="2:15" s="39" customFormat="1" ht="12.75" customHeight="1" x14ac:dyDescent="0.2">
      <c r="B200" s="730"/>
      <c r="C200" s="326"/>
      <c r="D200" s="326"/>
      <c r="E200" s="328"/>
      <c r="F200" s="328"/>
      <c r="G200" s="328"/>
      <c r="H200" s="328"/>
      <c r="I200" s="797"/>
      <c r="J200" s="788"/>
      <c r="K200" s="132"/>
      <c r="L200" s="647"/>
      <c r="M200" s="758"/>
      <c r="N200" s="759"/>
      <c r="O200" s="329"/>
    </row>
    <row r="201" spans="2:15" s="39" customFormat="1" ht="12.75" customHeight="1" x14ac:dyDescent="0.2">
      <c r="B201" s="730">
        <v>27</v>
      </c>
      <c r="C201" s="321" t="s">
        <v>835</v>
      </c>
      <c r="D201" s="320"/>
      <c r="E201" s="322" t="s">
        <v>836</v>
      </c>
      <c r="F201" s="322" t="s">
        <v>212</v>
      </c>
      <c r="G201" s="322" t="s">
        <v>350</v>
      </c>
      <c r="H201" s="322" t="s">
        <v>692</v>
      </c>
      <c r="I201" s="785" t="s">
        <v>810</v>
      </c>
      <c r="J201" s="792"/>
      <c r="K201" s="105"/>
      <c r="L201" s="647">
        <v>9.2999999999999999E-2</v>
      </c>
      <c r="M201" s="683" t="s">
        <v>339</v>
      </c>
      <c r="N201" s="759" t="s">
        <v>425</v>
      </c>
      <c r="O201" s="85"/>
    </row>
    <row r="202" spans="2:15" s="39" customFormat="1" ht="12.75" customHeight="1" x14ac:dyDescent="0.2">
      <c r="B202" s="730"/>
      <c r="C202" s="324"/>
      <c r="D202" s="323"/>
      <c r="E202" s="325"/>
      <c r="F202" s="325"/>
      <c r="G202" s="325"/>
      <c r="H202" s="325"/>
      <c r="I202" s="785" t="s">
        <v>837</v>
      </c>
      <c r="J202" s="792"/>
      <c r="K202" s="108"/>
      <c r="L202" s="647"/>
      <c r="M202" s="684"/>
      <c r="N202" s="759"/>
      <c r="O202" s="85"/>
    </row>
    <row r="203" spans="2:15" s="39" customFormat="1" ht="12.75" customHeight="1" x14ac:dyDescent="0.2">
      <c r="B203" s="730"/>
      <c r="C203" s="324"/>
      <c r="D203" s="323"/>
      <c r="E203" s="325"/>
      <c r="F203" s="325"/>
      <c r="G203" s="325"/>
      <c r="H203" s="325"/>
      <c r="I203" s="785" t="s">
        <v>838</v>
      </c>
      <c r="J203" s="792"/>
      <c r="K203" s="108"/>
      <c r="L203" s="647"/>
      <c r="M203" s="684"/>
      <c r="N203" s="759"/>
      <c r="O203" s="85"/>
    </row>
    <row r="204" spans="2:15" s="39" customFormat="1" ht="12.75" customHeight="1" x14ac:dyDescent="0.2">
      <c r="B204" s="730"/>
      <c r="C204" s="324"/>
      <c r="D204" s="323"/>
      <c r="E204" s="325"/>
      <c r="F204" s="325"/>
      <c r="G204" s="325"/>
      <c r="H204" s="325"/>
      <c r="I204" s="785" t="s">
        <v>428</v>
      </c>
      <c r="J204" s="792"/>
      <c r="K204" s="108"/>
      <c r="L204" s="647"/>
      <c r="M204" s="684"/>
      <c r="N204" s="759"/>
      <c r="O204" s="85"/>
    </row>
    <row r="205" spans="2:15" s="39" customFormat="1" ht="12.75" customHeight="1" x14ac:dyDescent="0.2">
      <c r="B205" s="730"/>
      <c r="C205" s="327"/>
      <c r="D205" s="326"/>
      <c r="E205" s="328"/>
      <c r="F205" s="328"/>
      <c r="G205" s="328"/>
      <c r="H205" s="328"/>
      <c r="I205" s="797"/>
      <c r="J205" s="788"/>
      <c r="K205" s="132"/>
      <c r="L205" s="647"/>
      <c r="M205" s="685"/>
      <c r="N205" s="759"/>
      <c r="O205" s="329"/>
    </row>
    <row r="206" spans="2:15" s="39" customFormat="1" ht="12.75" customHeight="1" x14ac:dyDescent="0.2">
      <c r="B206" s="730">
        <v>28</v>
      </c>
      <c r="C206" s="321" t="s">
        <v>839</v>
      </c>
      <c r="D206" s="320" t="s">
        <v>840</v>
      </c>
      <c r="E206" s="322" t="s">
        <v>841</v>
      </c>
      <c r="F206" s="322" t="s">
        <v>842</v>
      </c>
      <c r="G206" s="322" t="s">
        <v>350</v>
      </c>
      <c r="H206" s="322" t="s">
        <v>692</v>
      </c>
      <c r="I206" s="785" t="s">
        <v>829</v>
      </c>
      <c r="J206" s="792"/>
      <c r="K206" s="105"/>
      <c r="L206" s="647">
        <v>0.35</v>
      </c>
      <c r="M206" s="653" t="s">
        <v>696</v>
      </c>
      <c r="N206" s="646" t="s">
        <v>697</v>
      </c>
      <c r="O206" s="85"/>
    </row>
    <row r="207" spans="2:15" s="39" customFormat="1" ht="12.75" customHeight="1" x14ac:dyDescent="0.2">
      <c r="B207" s="730"/>
      <c r="C207" s="324"/>
      <c r="D207" s="323"/>
      <c r="E207" s="325"/>
      <c r="F207" s="325"/>
      <c r="G207" s="325"/>
      <c r="H207" s="325"/>
      <c r="I207" s="785" t="s">
        <v>843</v>
      </c>
      <c r="J207" s="792"/>
      <c r="K207" s="108"/>
      <c r="L207" s="647"/>
      <c r="M207" s="654"/>
      <c r="N207" s="646"/>
      <c r="O207" s="85"/>
    </row>
    <row r="208" spans="2:15" s="39" customFormat="1" ht="12.75" customHeight="1" x14ac:dyDescent="0.2">
      <c r="B208" s="730"/>
      <c r="C208" s="324"/>
      <c r="D208" s="323"/>
      <c r="E208" s="325"/>
      <c r="F208" s="325"/>
      <c r="G208" s="325"/>
      <c r="H208" s="325"/>
      <c r="I208" s="785" t="s">
        <v>844</v>
      </c>
      <c r="J208" s="792"/>
      <c r="K208" s="108"/>
      <c r="L208" s="647"/>
      <c r="M208" s="654"/>
      <c r="N208" s="646"/>
      <c r="O208" s="85"/>
    </row>
    <row r="209" spans="2:15" s="39" customFormat="1" ht="12.75" customHeight="1" x14ac:dyDescent="0.2">
      <c r="B209" s="730"/>
      <c r="C209" s="324"/>
      <c r="D209" s="323"/>
      <c r="E209" s="325"/>
      <c r="F209" s="325"/>
      <c r="G209" s="325"/>
      <c r="H209" s="325"/>
      <c r="I209" s="785" t="s">
        <v>428</v>
      </c>
      <c r="J209" s="792"/>
      <c r="K209" s="108"/>
      <c r="L209" s="647"/>
      <c r="M209" s="654"/>
      <c r="N209" s="646"/>
      <c r="O209" s="85"/>
    </row>
    <row r="210" spans="2:15" s="39" customFormat="1" ht="12.75" customHeight="1" x14ac:dyDescent="0.2">
      <c r="B210" s="730"/>
      <c r="C210" s="327"/>
      <c r="D210" s="326"/>
      <c r="E210" s="328"/>
      <c r="F210" s="328"/>
      <c r="G210" s="328"/>
      <c r="H210" s="328"/>
      <c r="I210" s="797"/>
      <c r="J210" s="788"/>
      <c r="K210" s="132"/>
      <c r="L210" s="647"/>
      <c r="M210" s="656"/>
      <c r="N210" s="646"/>
      <c r="O210" s="329"/>
    </row>
    <row r="211" spans="2:15" s="39" customFormat="1" ht="12.75" customHeight="1" x14ac:dyDescent="0.2">
      <c r="B211" s="730">
        <v>29</v>
      </c>
      <c r="C211" s="321" t="s">
        <v>845</v>
      </c>
      <c r="D211" s="320" t="s">
        <v>846</v>
      </c>
      <c r="E211" s="322" t="s">
        <v>847</v>
      </c>
      <c r="F211" s="322" t="s">
        <v>376</v>
      </c>
      <c r="G211" s="322" t="s">
        <v>350</v>
      </c>
      <c r="H211" s="322" t="s">
        <v>692</v>
      </c>
      <c r="I211" s="785" t="s">
        <v>829</v>
      </c>
      <c r="J211" s="792"/>
      <c r="K211" s="105"/>
      <c r="L211" s="647">
        <v>0.8</v>
      </c>
      <c r="M211" s="653" t="s">
        <v>696</v>
      </c>
      <c r="N211" s="798" t="s">
        <v>848</v>
      </c>
      <c r="O211" s="85"/>
    </row>
    <row r="212" spans="2:15" s="39" customFormat="1" ht="12.75" customHeight="1" x14ac:dyDescent="0.2">
      <c r="B212" s="730"/>
      <c r="C212" s="324"/>
      <c r="D212" s="323"/>
      <c r="E212" s="325"/>
      <c r="F212" s="325"/>
      <c r="G212" s="325"/>
      <c r="H212" s="325"/>
      <c r="I212" s="785" t="s">
        <v>849</v>
      </c>
      <c r="J212" s="792"/>
      <c r="K212" s="108"/>
      <c r="L212" s="647"/>
      <c r="M212" s="654"/>
      <c r="N212" s="798"/>
      <c r="O212" s="85"/>
    </row>
    <row r="213" spans="2:15" s="39" customFormat="1" ht="12.75" customHeight="1" x14ac:dyDescent="0.2">
      <c r="B213" s="730"/>
      <c r="C213" s="324"/>
      <c r="D213" s="323"/>
      <c r="E213" s="325"/>
      <c r="F213" s="325"/>
      <c r="G213" s="325"/>
      <c r="H213" s="325"/>
      <c r="I213" s="785" t="s">
        <v>850</v>
      </c>
      <c r="J213" s="792"/>
      <c r="K213" s="108"/>
      <c r="L213" s="647"/>
      <c r="M213" s="654"/>
      <c r="N213" s="798"/>
      <c r="O213" s="85"/>
    </row>
    <row r="214" spans="2:15" s="39" customFormat="1" ht="12.75" customHeight="1" x14ac:dyDescent="0.2">
      <c r="B214" s="730"/>
      <c r="C214" s="324"/>
      <c r="D214" s="323"/>
      <c r="E214" s="325"/>
      <c r="F214" s="325"/>
      <c r="G214" s="325"/>
      <c r="H214" s="325"/>
      <c r="I214" s="785" t="s">
        <v>428</v>
      </c>
      <c r="J214" s="792"/>
      <c r="K214" s="108"/>
      <c r="L214" s="647"/>
      <c r="M214" s="654"/>
      <c r="N214" s="798"/>
      <c r="O214" s="85"/>
    </row>
    <row r="215" spans="2:15" s="39" customFormat="1" ht="12.75" customHeight="1" x14ac:dyDescent="0.2">
      <c r="B215" s="730"/>
      <c r="C215" s="327"/>
      <c r="D215" s="326"/>
      <c r="E215" s="328"/>
      <c r="F215" s="328"/>
      <c r="G215" s="328"/>
      <c r="H215" s="328"/>
      <c r="I215" s="797"/>
      <c r="J215" s="788"/>
      <c r="K215" s="132"/>
      <c r="L215" s="647"/>
      <c r="M215" s="656"/>
      <c r="N215" s="798"/>
      <c r="O215" s="329"/>
    </row>
    <row r="216" spans="2:15" s="39" customFormat="1" ht="12.75" customHeight="1" x14ac:dyDescent="0.2">
      <c r="B216" s="730">
        <v>30</v>
      </c>
      <c r="C216" s="321" t="s">
        <v>851</v>
      </c>
      <c r="D216" s="320" t="s">
        <v>852</v>
      </c>
      <c r="E216" s="322" t="s">
        <v>853</v>
      </c>
      <c r="F216" s="322" t="s">
        <v>376</v>
      </c>
      <c r="G216" s="322" t="s">
        <v>350</v>
      </c>
      <c r="H216" s="322" t="s">
        <v>692</v>
      </c>
      <c r="I216" s="785" t="s">
        <v>854</v>
      </c>
      <c r="J216" s="792"/>
      <c r="K216" s="105"/>
      <c r="L216" s="647">
        <v>1</v>
      </c>
      <c r="M216" s="653" t="s">
        <v>696</v>
      </c>
      <c r="N216" s="646" t="s">
        <v>697</v>
      </c>
      <c r="O216" s="85"/>
    </row>
    <row r="217" spans="2:15" s="39" customFormat="1" ht="12.75" customHeight="1" x14ac:dyDescent="0.2">
      <c r="B217" s="730"/>
      <c r="C217" s="324"/>
      <c r="D217" s="323"/>
      <c r="E217" s="325"/>
      <c r="F217" s="325"/>
      <c r="G217" s="325"/>
      <c r="H217" s="325"/>
      <c r="I217" s="785" t="s">
        <v>855</v>
      </c>
      <c r="J217" s="792"/>
      <c r="K217" s="108"/>
      <c r="L217" s="647"/>
      <c r="M217" s="654"/>
      <c r="N217" s="646"/>
      <c r="O217" s="85"/>
    </row>
    <row r="218" spans="2:15" s="39" customFormat="1" ht="12.75" customHeight="1" x14ac:dyDescent="0.2">
      <c r="B218" s="730"/>
      <c r="C218" s="324"/>
      <c r="D218" s="323"/>
      <c r="E218" s="325"/>
      <c r="F218" s="325"/>
      <c r="G218" s="325"/>
      <c r="H218" s="325"/>
      <c r="I218" s="785"/>
      <c r="J218" s="792"/>
      <c r="K218" s="108"/>
      <c r="L218" s="647"/>
      <c r="M218" s="654"/>
      <c r="N218" s="646"/>
      <c r="O218" s="85"/>
    </row>
    <row r="219" spans="2:15" s="39" customFormat="1" ht="12.75" customHeight="1" x14ac:dyDescent="0.2">
      <c r="B219" s="730"/>
      <c r="C219" s="324"/>
      <c r="D219" s="323"/>
      <c r="E219" s="325"/>
      <c r="F219" s="325"/>
      <c r="G219" s="325"/>
      <c r="H219" s="325"/>
      <c r="I219" s="785" t="s">
        <v>428</v>
      </c>
      <c r="J219" s="792"/>
      <c r="K219" s="108"/>
      <c r="L219" s="647"/>
      <c r="M219" s="654"/>
      <c r="N219" s="646"/>
      <c r="O219" s="85"/>
    </row>
    <row r="220" spans="2:15" s="39" customFormat="1" ht="12.75" customHeight="1" x14ac:dyDescent="0.2">
      <c r="B220" s="730"/>
      <c r="C220" s="327"/>
      <c r="D220" s="326"/>
      <c r="E220" s="328"/>
      <c r="F220" s="328"/>
      <c r="G220" s="328"/>
      <c r="H220" s="328"/>
      <c r="I220" s="797"/>
      <c r="J220" s="788"/>
      <c r="K220" s="132"/>
      <c r="L220" s="647"/>
      <c r="M220" s="656"/>
      <c r="N220" s="646"/>
      <c r="O220" s="329"/>
    </row>
    <row r="221" spans="2:15" s="39" customFormat="1" ht="12.75" customHeight="1" x14ac:dyDescent="0.2">
      <c r="B221" s="730">
        <v>31</v>
      </c>
      <c r="C221" s="321" t="s">
        <v>856</v>
      </c>
      <c r="D221" s="320" t="s">
        <v>857</v>
      </c>
      <c r="E221" s="322" t="s">
        <v>858</v>
      </c>
      <c r="F221" s="322" t="s">
        <v>376</v>
      </c>
      <c r="G221" s="322" t="s">
        <v>350</v>
      </c>
      <c r="H221" s="322" t="s">
        <v>692</v>
      </c>
      <c r="I221" s="785" t="s">
        <v>829</v>
      </c>
      <c r="J221" s="792"/>
      <c r="K221" s="105"/>
      <c r="L221" s="647">
        <v>0.25</v>
      </c>
      <c r="M221" s="653" t="s">
        <v>696</v>
      </c>
      <c r="N221" s="646" t="s">
        <v>697</v>
      </c>
      <c r="O221" s="85"/>
    </row>
    <row r="222" spans="2:15" s="39" customFormat="1" ht="12.75" customHeight="1" x14ac:dyDescent="0.2">
      <c r="B222" s="730"/>
      <c r="C222" s="324"/>
      <c r="D222" s="323"/>
      <c r="E222" s="325"/>
      <c r="F222" s="325"/>
      <c r="G222" s="325"/>
      <c r="H222" s="325"/>
      <c r="I222" s="785" t="s">
        <v>859</v>
      </c>
      <c r="J222" s="792"/>
      <c r="K222" s="108"/>
      <c r="L222" s="647"/>
      <c r="M222" s="654"/>
      <c r="N222" s="646"/>
      <c r="O222" s="85"/>
    </row>
    <row r="223" spans="2:15" s="39" customFormat="1" ht="12.75" customHeight="1" x14ac:dyDescent="0.2">
      <c r="B223" s="730"/>
      <c r="C223" s="324"/>
      <c r="D223" s="323"/>
      <c r="E223" s="325"/>
      <c r="F223" s="325"/>
      <c r="G223" s="325"/>
      <c r="H223" s="325"/>
      <c r="I223" s="785" t="s">
        <v>860</v>
      </c>
      <c r="J223" s="792"/>
      <c r="K223" s="108"/>
      <c r="L223" s="647"/>
      <c r="M223" s="654"/>
      <c r="N223" s="646"/>
      <c r="O223" s="85"/>
    </row>
    <row r="224" spans="2:15" s="39" customFormat="1" ht="12.75" customHeight="1" x14ac:dyDescent="0.2">
      <c r="B224" s="730"/>
      <c r="C224" s="324"/>
      <c r="D224" s="323"/>
      <c r="E224" s="325"/>
      <c r="F224" s="325"/>
      <c r="G224" s="325"/>
      <c r="H224" s="325"/>
      <c r="I224" s="785" t="s">
        <v>428</v>
      </c>
      <c r="J224" s="792"/>
      <c r="K224" s="108"/>
      <c r="L224" s="647"/>
      <c r="M224" s="654"/>
      <c r="N224" s="646"/>
      <c r="O224" s="85"/>
    </row>
    <row r="225" spans="2:15" s="39" customFormat="1" ht="12.75" customHeight="1" x14ac:dyDescent="0.2">
      <c r="B225" s="730"/>
      <c r="C225" s="327"/>
      <c r="D225" s="326"/>
      <c r="E225" s="328"/>
      <c r="F225" s="328"/>
      <c r="G225" s="328"/>
      <c r="H225" s="328"/>
      <c r="I225" s="797"/>
      <c r="J225" s="788"/>
      <c r="K225" s="132"/>
      <c r="L225" s="647"/>
      <c r="M225" s="656"/>
      <c r="N225" s="646"/>
      <c r="O225" s="329"/>
    </row>
    <row r="226" spans="2:15" s="39" customFormat="1" ht="12.75" customHeight="1" x14ac:dyDescent="0.2">
      <c r="B226" s="730">
        <v>32</v>
      </c>
      <c r="C226" s="321" t="s">
        <v>861</v>
      </c>
      <c r="D226" s="320" t="s">
        <v>862</v>
      </c>
      <c r="E226" s="322" t="s">
        <v>863</v>
      </c>
      <c r="F226" s="322" t="s">
        <v>864</v>
      </c>
      <c r="G226" s="322" t="s">
        <v>350</v>
      </c>
      <c r="H226" s="322" t="s">
        <v>692</v>
      </c>
      <c r="I226" s="785" t="s">
        <v>865</v>
      </c>
      <c r="J226" s="792"/>
      <c r="K226" s="105"/>
      <c r="L226" s="647">
        <v>0.5</v>
      </c>
      <c r="M226" s="653" t="s">
        <v>696</v>
      </c>
      <c r="N226" s="646" t="s">
        <v>697</v>
      </c>
      <c r="O226" s="85"/>
    </row>
    <row r="227" spans="2:15" s="39" customFormat="1" ht="12.75" customHeight="1" x14ac:dyDescent="0.2">
      <c r="B227" s="730"/>
      <c r="C227" s="324"/>
      <c r="D227" s="323"/>
      <c r="E227" s="325"/>
      <c r="F227" s="325"/>
      <c r="G227" s="325"/>
      <c r="H227" s="325"/>
      <c r="I227" s="785" t="s">
        <v>866</v>
      </c>
      <c r="J227" s="792"/>
      <c r="K227" s="108"/>
      <c r="L227" s="647"/>
      <c r="M227" s="654"/>
      <c r="N227" s="646"/>
      <c r="O227" s="85"/>
    </row>
    <row r="228" spans="2:15" s="39" customFormat="1" ht="12.75" customHeight="1" x14ac:dyDescent="0.2">
      <c r="B228" s="730"/>
      <c r="C228" s="324"/>
      <c r="D228" s="323"/>
      <c r="E228" s="325"/>
      <c r="F228" s="325"/>
      <c r="G228" s="325"/>
      <c r="H228" s="325"/>
      <c r="I228" s="785" t="s">
        <v>867</v>
      </c>
      <c r="J228" s="792"/>
      <c r="K228" s="108"/>
      <c r="L228" s="647"/>
      <c r="M228" s="654"/>
      <c r="N228" s="646"/>
      <c r="O228" s="85"/>
    </row>
    <row r="229" spans="2:15" s="39" customFormat="1" ht="12.75" customHeight="1" x14ac:dyDescent="0.2">
      <c r="B229" s="730"/>
      <c r="C229" s="324"/>
      <c r="D229" s="323"/>
      <c r="E229" s="325"/>
      <c r="F229" s="325"/>
      <c r="G229" s="325"/>
      <c r="H229" s="325"/>
      <c r="I229" s="785" t="s">
        <v>428</v>
      </c>
      <c r="J229" s="792"/>
      <c r="K229" s="108"/>
      <c r="L229" s="647"/>
      <c r="M229" s="654"/>
      <c r="N229" s="646"/>
      <c r="O229" s="85"/>
    </row>
    <row r="230" spans="2:15" s="39" customFormat="1" ht="12.75" customHeight="1" x14ac:dyDescent="0.2">
      <c r="B230" s="762"/>
      <c r="C230" s="327"/>
      <c r="D230" s="326"/>
      <c r="E230" s="328"/>
      <c r="F230" s="328"/>
      <c r="G230" s="328"/>
      <c r="H230" s="328"/>
      <c r="I230" s="799"/>
      <c r="J230" s="787"/>
      <c r="K230" s="331"/>
      <c r="L230" s="653"/>
      <c r="M230" s="654"/>
      <c r="N230" s="679"/>
      <c r="O230" s="329"/>
    </row>
    <row r="231" spans="2:15" s="39" customFormat="1" ht="12.75" customHeight="1" x14ac:dyDescent="0.2">
      <c r="B231" s="730">
        <v>33</v>
      </c>
      <c r="C231" s="320" t="s">
        <v>868</v>
      </c>
      <c r="D231" s="320"/>
      <c r="E231" s="322" t="s">
        <v>869</v>
      </c>
      <c r="F231" s="322" t="s">
        <v>376</v>
      </c>
      <c r="G231" s="322" t="s">
        <v>350</v>
      </c>
      <c r="H231" s="322" t="s">
        <v>692</v>
      </c>
      <c r="I231" s="785" t="s">
        <v>865</v>
      </c>
      <c r="J231" s="792"/>
      <c r="K231" s="105"/>
      <c r="L231" s="647">
        <v>0.1</v>
      </c>
      <c r="M231" s="683" t="s">
        <v>339</v>
      </c>
      <c r="N231" s="759" t="s">
        <v>425</v>
      </c>
      <c r="O231" s="85"/>
    </row>
    <row r="232" spans="2:15" s="39" customFormat="1" ht="12.75" customHeight="1" x14ac:dyDescent="0.2">
      <c r="B232" s="730"/>
      <c r="C232" s="323"/>
      <c r="D232" s="323"/>
      <c r="E232" s="325"/>
      <c r="F232" s="325"/>
      <c r="G232" s="325"/>
      <c r="H232" s="325"/>
      <c r="I232" s="785" t="s">
        <v>870</v>
      </c>
      <c r="J232" s="792"/>
      <c r="K232" s="108"/>
      <c r="L232" s="647"/>
      <c r="M232" s="684"/>
      <c r="N232" s="759"/>
      <c r="O232" s="85"/>
    </row>
    <row r="233" spans="2:15" s="39" customFormat="1" ht="12.75" customHeight="1" x14ac:dyDescent="0.2">
      <c r="B233" s="730"/>
      <c r="C233" s="323"/>
      <c r="D233" s="323"/>
      <c r="E233" s="325"/>
      <c r="F233" s="325"/>
      <c r="G233" s="325"/>
      <c r="H233" s="325"/>
      <c r="I233" s="785" t="s">
        <v>838</v>
      </c>
      <c r="J233" s="792"/>
      <c r="K233" s="108"/>
      <c r="L233" s="647"/>
      <c r="M233" s="684"/>
      <c r="N233" s="759"/>
      <c r="O233" s="85"/>
    </row>
    <row r="234" spans="2:15" s="39" customFormat="1" ht="12.75" customHeight="1" x14ac:dyDescent="0.2">
      <c r="B234" s="730"/>
      <c r="C234" s="323"/>
      <c r="D234" s="323"/>
      <c r="E234" s="325"/>
      <c r="F234" s="325"/>
      <c r="G234" s="325"/>
      <c r="H234" s="325"/>
      <c r="I234" s="785" t="s">
        <v>871</v>
      </c>
      <c r="J234" s="792"/>
      <c r="K234" s="108"/>
      <c r="L234" s="647"/>
      <c r="M234" s="684"/>
      <c r="N234" s="759"/>
      <c r="O234" s="85"/>
    </row>
    <row r="235" spans="2:15" s="39" customFormat="1" ht="12.75" customHeight="1" x14ac:dyDescent="0.2">
      <c r="B235" s="730"/>
      <c r="C235" s="326"/>
      <c r="D235" s="326"/>
      <c r="E235" s="328"/>
      <c r="F235" s="328"/>
      <c r="G235" s="328"/>
      <c r="H235" s="328"/>
      <c r="I235" s="797"/>
      <c r="J235" s="788"/>
      <c r="K235" s="132"/>
      <c r="L235" s="647"/>
      <c r="M235" s="685"/>
      <c r="N235" s="759"/>
      <c r="O235" s="329"/>
    </row>
    <row r="236" spans="2:15" s="39" customFormat="1" ht="12.75" customHeight="1" x14ac:dyDescent="0.2">
      <c r="B236" s="730">
        <v>34</v>
      </c>
      <c r="C236" s="320" t="s">
        <v>872</v>
      </c>
      <c r="D236" s="320"/>
      <c r="E236" s="322" t="s">
        <v>873</v>
      </c>
      <c r="F236" s="322" t="s">
        <v>376</v>
      </c>
      <c r="G236" s="322" t="s">
        <v>350</v>
      </c>
      <c r="H236" s="322" t="s">
        <v>692</v>
      </c>
      <c r="I236" s="785" t="s">
        <v>865</v>
      </c>
      <c r="J236" s="792"/>
      <c r="K236" s="105"/>
      <c r="L236" s="647">
        <v>0.1</v>
      </c>
      <c r="M236" s="683" t="s">
        <v>339</v>
      </c>
      <c r="N236" s="759" t="s">
        <v>425</v>
      </c>
      <c r="O236" s="85"/>
    </row>
    <row r="237" spans="2:15" s="39" customFormat="1" ht="12.75" customHeight="1" x14ac:dyDescent="0.2">
      <c r="B237" s="730"/>
      <c r="C237" s="323"/>
      <c r="D237" s="323"/>
      <c r="E237" s="325"/>
      <c r="F237" s="325"/>
      <c r="G237" s="325"/>
      <c r="H237" s="325"/>
      <c r="I237" s="785" t="s">
        <v>874</v>
      </c>
      <c r="J237" s="792"/>
      <c r="K237" s="108"/>
      <c r="L237" s="647"/>
      <c r="M237" s="684"/>
      <c r="N237" s="759"/>
      <c r="O237" s="85"/>
    </row>
    <row r="238" spans="2:15" s="39" customFormat="1" ht="12.75" customHeight="1" x14ac:dyDescent="0.2">
      <c r="B238" s="730"/>
      <c r="C238" s="323"/>
      <c r="D238" s="323"/>
      <c r="E238" s="325"/>
      <c r="F238" s="325"/>
      <c r="G238" s="325"/>
      <c r="H238" s="325"/>
      <c r="I238" s="785" t="s">
        <v>838</v>
      </c>
      <c r="J238" s="792"/>
      <c r="K238" s="108"/>
      <c r="L238" s="647"/>
      <c r="M238" s="684"/>
      <c r="N238" s="759"/>
      <c r="O238" s="85"/>
    </row>
    <row r="239" spans="2:15" s="39" customFormat="1" ht="12.75" customHeight="1" x14ac:dyDescent="0.2">
      <c r="B239" s="730"/>
      <c r="C239" s="323"/>
      <c r="D239" s="323"/>
      <c r="E239" s="325"/>
      <c r="F239" s="325"/>
      <c r="G239" s="325"/>
      <c r="H239" s="325"/>
      <c r="I239" s="785" t="s">
        <v>428</v>
      </c>
      <c r="J239" s="792"/>
      <c r="K239" s="108"/>
      <c r="L239" s="647"/>
      <c r="M239" s="684"/>
      <c r="N239" s="759"/>
      <c r="O239" s="85"/>
    </row>
    <row r="240" spans="2:15" s="39" customFormat="1" ht="12.75" customHeight="1" x14ac:dyDescent="0.2">
      <c r="B240" s="730"/>
      <c r="C240" s="326"/>
      <c r="D240" s="326"/>
      <c r="E240" s="328"/>
      <c r="F240" s="328"/>
      <c r="G240" s="328"/>
      <c r="H240" s="328"/>
      <c r="I240" s="797"/>
      <c r="J240" s="788"/>
      <c r="K240" s="132"/>
      <c r="L240" s="647"/>
      <c r="M240" s="685"/>
      <c r="N240" s="759"/>
      <c r="O240" s="329"/>
    </row>
    <row r="241" spans="2:15" s="39" customFormat="1" ht="12.75" customHeight="1" x14ac:dyDescent="0.2">
      <c r="B241" s="730">
        <v>35</v>
      </c>
      <c r="C241" s="320" t="s">
        <v>875</v>
      </c>
      <c r="D241" s="320"/>
      <c r="E241" s="320" t="s">
        <v>876</v>
      </c>
      <c r="F241" s="322" t="s">
        <v>376</v>
      </c>
      <c r="G241" s="322" t="s">
        <v>350</v>
      </c>
      <c r="H241" s="322" t="s">
        <v>692</v>
      </c>
      <c r="I241" s="785" t="s">
        <v>865</v>
      </c>
      <c r="J241" s="792"/>
      <c r="K241" s="105"/>
      <c r="L241" s="647">
        <v>0.11</v>
      </c>
      <c r="M241" s="683" t="s">
        <v>339</v>
      </c>
      <c r="N241" s="759" t="s">
        <v>425</v>
      </c>
      <c r="O241" s="85"/>
    </row>
    <row r="242" spans="2:15" s="39" customFormat="1" ht="12.75" customHeight="1" x14ac:dyDescent="0.2">
      <c r="B242" s="730"/>
      <c r="C242" s="323"/>
      <c r="D242" s="323"/>
      <c r="E242" s="323"/>
      <c r="F242" s="325"/>
      <c r="G242" s="325"/>
      <c r="H242" s="325"/>
      <c r="I242" s="785" t="s">
        <v>877</v>
      </c>
      <c r="J242" s="792"/>
      <c r="K242" s="108"/>
      <c r="L242" s="647"/>
      <c r="M242" s="684"/>
      <c r="N242" s="759"/>
      <c r="O242" s="85"/>
    </row>
    <row r="243" spans="2:15" s="39" customFormat="1" ht="12.75" customHeight="1" x14ac:dyDescent="0.2">
      <c r="B243" s="730"/>
      <c r="C243" s="323"/>
      <c r="D243" s="323"/>
      <c r="E243" s="323"/>
      <c r="F243" s="325"/>
      <c r="G243" s="325"/>
      <c r="H243" s="325"/>
      <c r="I243" s="785" t="s">
        <v>838</v>
      </c>
      <c r="J243" s="792"/>
      <c r="K243" s="108"/>
      <c r="L243" s="647"/>
      <c r="M243" s="684"/>
      <c r="N243" s="759"/>
      <c r="O243" s="85"/>
    </row>
    <row r="244" spans="2:15" s="39" customFormat="1" ht="12.75" customHeight="1" x14ac:dyDescent="0.2">
      <c r="B244" s="730"/>
      <c r="C244" s="323"/>
      <c r="D244" s="323"/>
      <c r="E244" s="323"/>
      <c r="F244" s="325"/>
      <c r="G244" s="325"/>
      <c r="H244" s="325"/>
      <c r="I244" s="785" t="s">
        <v>813</v>
      </c>
      <c r="J244" s="792"/>
      <c r="K244" s="108"/>
      <c r="L244" s="647"/>
      <c r="M244" s="684"/>
      <c r="N244" s="759"/>
      <c r="O244" s="85"/>
    </row>
    <row r="245" spans="2:15" s="39" customFormat="1" ht="13.5" customHeight="1" thickBot="1" x14ac:dyDescent="0.25">
      <c r="B245" s="730"/>
      <c r="C245" s="326"/>
      <c r="D245" s="332"/>
      <c r="E245" s="332"/>
      <c r="F245" s="333"/>
      <c r="G245" s="333"/>
      <c r="H245" s="333"/>
      <c r="I245" s="803"/>
      <c r="J245" s="804"/>
      <c r="K245" s="334"/>
      <c r="L245" s="800"/>
      <c r="M245" s="801"/>
      <c r="N245" s="802"/>
      <c r="O245" s="274"/>
    </row>
  </sheetData>
  <autoFilter ref="B5:P245">
    <filterColumn colId="1" showButton="0"/>
    <filterColumn colId="7" showButton="0"/>
    <filterColumn colId="8" showButton="0"/>
  </autoFilter>
  <mergeCells count="337">
    <mergeCell ref="B241:B245"/>
    <mergeCell ref="I241:J241"/>
    <mergeCell ref="L241:L245"/>
    <mergeCell ref="M241:M245"/>
    <mergeCell ref="N241:N245"/>
    <mergeCell ref="I242:J242"/>
    <mergeCell ref="I243:J243"/>
    <mergeCell ref="I244:J244"/>
    <mergeCell ref="I245:J245"/>
    <mergeCell ref="B236:B240"/>
    <mergeCell ref="I236:J236"/>
    <mergeCell ref="L236:L240"/>
    <mergeCell ref="M236:M240"/>
    <mergeCell ref="N236:N240"/>
    <mergeCell ref="I237:J237"/>
    <mergeCell ref="I238:J238"/>
    <mergeCell ref="I239:J239"/>
    <mergeCell ref="I240:J240"/>
    <mergeCell ref="B231:B235"/>
    <mergeCell ref="I231:J231"/>
    <mergeCell ref="L231:L235"/>
    <mergeCell ref="M231:M235"/>
    <mergeCell ref="N231:N235"/>
    <mergeCell ref="I232:J232"/>
    <mergeCell ref="I233:J233"/>
    <mergeCell ref="I234:J234"/>
    <mergeCell ref="I235:J235"/>
    <mergeCell ref="B226:B230"/>
    <mergeCell ref="I226:J226"/>
    <mergeCell ref="L226:L230"/>
    <mergeCell ref="M226:M230"/>
    <mergeCell ref="N226:N230"/>
    <mergeCell ref="I227:J227"/>
    <mergeCell ref="I228:J228"/>
    <mergeCell ref="I229:J229"/>
    <mergeCell ref="I230:J230"/>
    <mergeCell ref="B221:B225"/>
    <mergeCell ref="I221:J221"/>
    <mergeCell ref="L221:L225"/>
    <mergeCell ref="M221:M225"/>
    <mergeCell ref="N221:N225"/>
    <mergeCell ref="I222:J222"/>
    <mergeCell ref="I223:J223"/>
    <mergeCell ref="I224:J224"/>
    <mergeCell ref="I225:J225"/>
    <mergeCell ref="B216:B220"/>
    <mergeCell ref="I216:J216"/>
    <mergeCell ref="L216:L220"/>
    <mergeCell ref="M216:M220"/>
    <mergeCell ref="N216:N220"/>
    <mergeCell ref="I217:J217"/>
    <mergeCell ref="I218:J218"/>
    <mergeCell ref="I219:J219"/>
    <mergeCell ref="I220:J220"/>
    <mergeCell ref="B211:B215"/>
    <mergeCell ref="I211:J211"/>
    <mergeCell ref="L211:L215"/>
    <mergeCell ref="M211:M215"/>
    <mergeCell ref="N211:N215"/>
    <mergeCell ref="I212:J212"/>
    <mergeCell ref="I213:J213"/>
    <mergeCell ref="I214:J214"/>
    <mergeCell ref="I215:J215"/>
    <mergeCell ref="B206:B210"/>
    <mergeCell ref="I206:J206"/>
    <mergeCell ref="L206:L210"/>
    <mergeCell ref="M206:M210"/>
    <mergeCell ref="N206:N210"/>
    <mergeCell ref="I207:J207"/>
    <mergeCell ref="I208:J208"/>
    <mergeCell ref="I209:J209"/>
    <mergeCell ref="I210:J210"/>
    <mergeCell ref="B201:B205"/>
    <mergeCell ref="I201:J201"/>
    <mergeCell ref="L201:L205"/>
    <mergeCell ref="M201:M205"/>
    <mergeCell ref="N201:N205"/>
    <mergeCell ref="I202:J202"/>
    <mergeCell ref="I203:J203"/>
    <mergeCell ref="I204:J204"/>
    <mergeCell ref="I205:J205"/>
    <mergeCell ref="B196:B200"/>
    <mergeCell ref="I196:J196"/>
    <mergeCell ref="L196:L200"/>
    <mergeCell ref="M196:M200"/>
    <mergeCell ref="N196:N200"/>
    <mergeCell ref="I197:J197"/>
    <mergeCell ref="I198:J198"/>
    <mergeCell ref="I199:J199"/>
    <mergeCell ref="I200:J200"/>
    <mergeCell ref="B191:B195"/>
    <mergeCell ref="I191:J191"/>
    <mergeCell ref="L191:L195"/>
    <mergeCell ref="M191:M195"/>
    <mergeCell ref="N191:N195"/>
    <mergeCell ref="I192:J192"/>
    <mergeCell ref="I193:J193"/>
    <mergeCell ref="I194:J194"/>
    <mergeCell ref="I195:J195"/>
    <mergeCell ref="B186:B190"/>
    <mergeCell ref="I186:J186"/>
    <mergeCell ref="L186:L190"/>
    <mergeCell ref="M186:M190"/>
    <mergeCell ref="N186:N190"/>
    <mergeCell ref="I187:J187"/>
    <mergeCell ref="I188:J188"/>
    <mergeCell ref="I189:J189"/>
    <mergeCell ref="I190:J190"/>
    <mergeCell ref="B181:B185"/>
    <mergeCell ref="I181:J181"/>
    <mergeCell ref="L181:L185"/>
    <mergeCell ref="M181:M185"/>
    <mergeCell ref="N181:N185"/>
    <mergeCell ref="I182:J182"/>
    <mergeCell ref="I183:J183"/>
    <mergeCell ref="I184:J184"/>
    <mergeCell ref="I185:J185"/>
    <mergeCell ref="N177:N180"/>
    <mergeCell ref="I178:J178"/>
    <mergeCell ref="I179:J179"/>
    <mergeCell ref="I180:J180"/>
    <mergeCell ref="M172:M176"/>
    <mergeCell ref="N172:N176"/>
    <mergeCell ref="I173:J173"/>
    <mergeCell ref="I174:J174"/>
    <mergeCell ref="I175:J175"/>
    <mergeCell ref="I176:J176"/>
    <mergeCell ref="I170:J170"/>
    <mergeCell ref="I171:J171"/>
    <mergeCell ref="B172:B176"/>
    <mergeCell ref="I172:J172"/>
    <mergeCell ref="L172:L176"/>
    <mergeCell ref="H162:H166"/>
    <mergeCell ref="L162:L166"/>
    <mergeCell ref="M162:M166"/>
    <mergeCell ref="B177:B180"/>
    <mergeCell ref="I177:J177"/>
    <mergeCell ref="L177:L180"/>
    <mergeCell ref="M177:M180"/>
    <mergeCell ref="B157:B161"/>
    <mergeCell ref="C157:C161"/>
    <mergeCell ref="D157:D161"/>
    <mergeCell ref="E157:E161"/>
    <mergeCell ref="F157:F161"/>
    <mergeCell ref="G157:G161"/>
    <mergeCell ref="N162:N166"/>
    <mergeCell ref="B167:B171"/>
    <mergeCell ref="I167:J167"/>
    <mergeCell ref="L167:L171"/>
    <mergeCell ref="M167:M171"/>
    <mergeCell ref="N167:N171"/>
    <mergeCell ref="I168:J168"/>
    <mergeCell ref="H157:H161"/>
    <mergeCell ref="L157:L161"/>
    <mergeCell ref="M157:M161"/>
    <mergeCell ref="N157:N161"/>
    <mergeCell ref="B162:B166"/>
    <mergeCell ref="C162:C166"/>
    <mergeCell ref="D162:D166"/>
    <mergeCell ref="E162:E166"/>
    <mergeCell ref="F162:F166"/>
    <mergeCell ref="G162:G166"/>
    <mergeCell ref="I169:J169"/>
    <mergeCell ref="N147:N151"/>
    <mergeCell ref="B152:B156"/>
    <mergeCell ref="C152:C156"/>
    <mergeCell ref="D152:D156"/>
    <mergeCell ref="E152:E156"/>
    <mergeCell ref="F152:F156"/>
    <mergeCell ref="G152:G156"/>
    <mergeCell ref="H152:H156"/>
    <mergeCell ref="L152:L156"/>
    <mergeCell ref="M152:M156"/>
    <mergeCell ref="N152:N156"/>
    <mergeCell ref="B147:B151"/>
    <mergeCell ref="C147:C151"/>
    <mergeCell ref="D147:D151"/>
    <mergeCell ref="E147:E151"/>
    <mergeCell ref="F147:F151"/>
    <mergeCell ref="G147:G151"/>
    <mergeCell ref="H147:H151"/>
    <mergeCell ref="L147:L151"/>
    <mergeCell ref="M147:M151"/>
    <mergeCell ref="N130:N141"/>
    <mergeCell ref="B142:B146"/>
    <mergeCell ref="C142:C146"/>
    <mergeCell ref="D142:D146"/>
    <mergeCell ref="E142:E146"/>
    <mergeCell ref="F142:F146"/>
    <mergeCell ref="G142:G146"/>
    <mergeCell ref="H142:H146"/>
    <mergeCell ref="L142:L146"/>
    <mergeCell ref="M142:M146"/>
    <mergeCell ref="N142:N146"/>
    <mergeCell ref="B130:B141"/>
    <mergeCell ref="C130:C141"/>
    <mergeCell ref="D130:D141"/>
    <mergeCell ref="E130:E141"/>
    <mergeCell ref="F130:F141"/>
    <mergeCell ref="G130:G141"/>
    <mergeCell ref="H130:H141"/>
    <mergeCell ref="L130:L141"/>
    <mergeCell ref="M130:M141"/>
    <mergeCell ref="N94:N111"/>
    <mergeCell ref="B112:B129"/>
    <mergeCell ref="C112:C129"/>
    <mergeCell ref="D112:D129"/>
    <mergeCell ref="E112:E129"/>
    <mergeCell ref="F112:F129"/>
    <mergeCell ref="G112:G129"/>
    <mergeCell ref="H112:H129"/>
    <mergeCell ref="L112:L129"/>
    <mergeCell ref="M112:M129"/>
    <mergeCell ref="N112:N129"/>
    <mergeCell ref="B94:B111"/>
    <mergeCell ref="C94:C111"/>
    <mergeCell ref="D94:D111"/>
    <mergeCell ref="E94:E111"/>
    <mergeCell ref="F94:F111"/>
    <mergeCell ref="G94:G111"/>
    <mergeCell ref="H94:H111"/>
    <mergeCell ref="L94:L111"/>
    <mergeCell ref="M94:M111"/>
    <mergeCell ref="N58:N75"/>
    <mergeCell ref="B76:B93"/>
    <mergeCell ref="C76:C93"/>
    <mergeCell ref="D76:D93"/>
    <mergeCell ref="E76:E93"/>
    <mergeCell ref="F76:F93"/>
    <mergeCell ref="G76:G93"/>
    <mergeCell ref="H76:H93"/>
    <mergeCell ref="L76:L93"/>
    <mergeCell ref="M76:M93"/>
    <mergeCell ref="N76:N93"/>
    <mergeCell ref="B58:B75"/>
    <mergeCell ref="C58:C75"/>
    <mergeCell ref="D58:D75"/>
    <mergeCell ref="E58:E75"/>
    <mergeCell ref="F58:F75"/>
    <mergeCell ref="G58:G75"/>
    <mergeCell ref="H58:H75"/>
    <mergeCell ref="L58:L75"/>
    <mergeCell ref="M58:M75"/>
    <mergeCell ref="N47:N52"/>
    <mergeCell ref="B53:B57"/>
    <mergeCell ref="C53:C57"/>
    <mergeCell ref="D53:D57"/>
    <mergeCell ref="E53:E57"/>
    <mergeCell ref="F53:F57"/>
    <mergeCell ref="G53:G57"/>
    <mergeCell ref="H53:H57"/>
    <mergeCell ref="L53:L57"/>
    <mergeCell ref="M53:M57"/>
    <mergeCell ref="N53:N57"/>
    <mergeCell ref="B47:B52"/>
    <mergeCell ref="C47:C52"/>
    <mergeCell ref="D47:D52"/>
    <mergeCell ref="E47:E52"/>
    <mergeCell ref="F47:F52"/>
    <mergeCell ref="G47:G52"/>
    <mergeCell ref="H47:H52"/>
    <mergeCell ref="L47:L52"/>
    <mergeCell ref="M47:M52"/>
    <mergeCell ref="N35:N40"/>
    <mergeCell ref="B41:B46"/>
    <mergeCell ref="C41:C46"/>
    <mergeCell ref="D41:D46"/>
    <mergeCell ref="E41:E46"/>
    <mergeCell ref="F41:F46"/>
    <mergeCell ref="G41:G46"/>
    <mergeCell ref="H41:H46"/>
    <mergeCell ref="L41:L46"/>
    <mergeCell ref="M41:M46"/>
    <mergeCell ref="N41:N46"/>
    <mergeCell ref="B35:B40"/>
    <mergeCell ref="C35:C40"/>
    <mergeCell ref="D35:D40"/>
    <mergeCell ref="E35:E40"/>
    <mergeCell ref="F35:F40"/>
    <mergeCell ref="G35:G40"/>
    <mergeCell ref="H35:H40"/>
    <mergeCell ref="L35:L40"/>
    <mergeCell ref="M35:M40"/>
    <mergeCell ref="N23:N28"/>
    <mergeCell ref="B29:B34"/>
    <mergeCell ref="C29:C34"/>
    <mergeCell ref="D29:D34"/>
    <mergeCell ref="E29:E34"/>
    <mergeCell ref="F29:F34"/>
    <mergeCell ref="G29:G34"/>
    <mergeCell ref="H29:H34"/>
    <mergeCell ref="L29:L34"/>
    <mergeCell ref="M29:M34"/>
    <mergeCell ref="N29:N34"/>
    <mergeCell ref="B23:B28"/>
    <mergeCell ref="C23:C28"/>
    <mergeCell ref="D23:D28"/>
    <mergeCell ref="E23:E28"/>
    <mergeCell ref="F23:F28"/>
    <mergeCell ref="G23:G28"/>
    <mergeCell ref="H23:H28"/>
    <mergeCell ref="L23:L28"/>
    <mergeCell ref="M23:M28"/>
    <mergeCell ref="N12:N17"/>
    <mergeCell ref="B18:B22"/>
    <mergeCell ref="C18:C22"/>
    <mergeCell ref="D18:D22"/>
    <mergeCell ref="E18:E22"/>
    <mergeCell ref="F18:F22"/>
    <mergeCell ref="G18:G22"/>
    <mergeCell ref="H18:H22"/>
    <mergeCell ref="L18:L22"/>
    <mergeCell ref="M18:M22"/>
    <mergeCell ref="N18:N22"/>
    <mergeCell ref="B12:B17"/>
    <mergeCell ref="C12:C17"/>
    <mergeCell ref="D12:D17"/>
    <mergeCell ref="E12:E17"/>
    <mergeCell ref="F12:F17"/>
    <mergeCell ref="G12:G17"/>
    <mergeCell ref="H12:H17"/>
    <mergeCell ref="L12:L17"/>
    <mergeCell ref="M12:M17"/>
    <mergeCell ref="B2:N2"/>
    <mergeCell ref="B3:N3"/>
    <mergeCell ref="B4:N4"/>
    <mergeCell ref="I5:K5"/>
    <mergeCell ref="B7:B11"/>
    <mergeCell ref="C7:C11"/>
    <mergeCell ref="D7:D11"/>
    <mergeCell ref="E7:E11"/>
    <mergeCell ref="F7:F11"/>
    <mergeCell ref="G7:G11"/>
    <mergeCell ref="H7:H11"/>
    <mergeCell ref="L7:L11"/>
    <mergeCell ref="M7:M11"/>
    <mergeCell ref="N7:N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workbookViewId="0">
      <selection activeCell="H18" sqref="H18"/>
    </sheetView>
  </sheetViews>
  <sheetFormatPr defaultRowHeight="15" x14ac:dyDescent="0.25"/>
  <cols>
    <col min="2" max="2" width="6.5703125" bestFit="1" customWidth="1"/>
    <col min="3" max="3" width="16.5703125" style="39" bestFit="1" customWidth="1"/>
    <col min="4" max="4" width="36.28515625" style="39" bestFit="1" customWidth="1"/>
    <col min="5" max="5" width="13.140625" style="39" bestFit="1" customWidth="1"/>
    <col min="6" max="6" width="10" style="39" bestFit="1" customWidth="1"/>
    <col min="7" max="7" width="38" style="39" bestFit="1" customWidth="1"/>
    <col min="8" max="8" width="9.7109375" style="39" bestFit="1" customWidth="1"/>
    <col min="9" max="9" width="10.7109375" style="39" customWidth="1"/>
    <col min="10" max="10" width="10.42578125" style="39" customWidth="1"/>
    <col min="11" max="11" width="11.7109375" style="39" customWidth="1"/>
    <col min="12" max="12" width="11" style="39" bestFit="1" customWidth="1"/>
    <col min="13" max="13" width="11.140625" style="67" bestFit="1" customWidth="1"/>
  </cols>
  <sheetData>
    <row r="1" spans="2:13" ht="15.75" thickBot="1" x14ac:dyDescent="0.3"/>
    <row r="2" spans="2:13" s="80" customFormat="1" ht="18.75" x14ac:dyDescent="0.3">
      <c r="B2" s="805" t="s">
        <v>878</v>
      </c>
      <c r="C2" s="806"/>
      <c r="D2" s="806"/>
      <c r="E2" s="806"/>
      <c r="F2" s="806"/>
      <c r="G2" s="806"/>
      <c r="H2" s="806"/>
      <c r="I2" s="806"/>
      <c r="J2" s="806"/>
      <c r="K2" s="806"/>
      <c r="L2" s="806"/>
      <c r="M2" s="807"/>
    </row>
    <row r="3" spans="2:13" s="80" customFormat="1" ht="18" customHeight="1" x14ac:dyDescent="0.25">
      <c r="B3" s="808" t="s">
        <v>879</v>
      </c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10"/>
    </row>
    <row r="4" spans="2:13" s="80" customFormat="1" ht="16.5" thickBot="1" x14ac:dyDescent="0.3">
      <c r="B4" s="811"/>
      <c r="C4" s="812"/>
      <c r="D4" s="812"/>
      <c r="E4" s="812"/>
      <c r="F4" s="812"/>
      <c r="G4" s="812"/>
      <c r="H4" s="812"/>
      <c r="I4" s="812"/>
      <c r="J4" s="812"/>
      <c r="K4" s="812"/>
      <c r="L4" s="812"/>
      <c r="M4" s="813"/>
    </row>
    <row r="5" spans="2:13" s="80" customFormat="1" ht="26.25" thickBot="1" x14ac:dyDescent="0.3">
      <c r="B5" s="335" t="s">
        <v>880</v>
      </c>
      <c r="C5" s="336" t="s">
        <v>881</v>
      </c>
      <c r="D5" s="337" t="s">
        <v>882</v>
      </c>
      <c r="E5" s="338" t="s">
        <v>883</v>
      </c>
      <c r="F5" s="338" t="s">
        <v>203</v>
      </c>
      <c r="G5" s="337" t="s">
        <v>2</v>
      </c>
      <c r="H5" s="339" t="s">
        <v>884</v>
      </c>
      <c r="I5" s="814" t="s">
        <v>208</v>
      </c>
      <c r="J5" s="814"/>
      <c r="K5" s="815"/>
      <c r="L5" s="340" t="s">
        <v>445</v>
      </c>
      <c r="M5" s="341" t="s">
        <v>3</v>
      </c>
    </row>
    <row r="6" spans="2:13" s="80" customFormat="1" ht="15.75" thickBot="1" x14ac:dyDescent="0.3">
      <c r="B6" s="342" t="s">
        <v>885</v>
      </c>
      <c r="C6" s="343" t="s">
        <v>886</v>
      </c>
      <c r="D6" s="344"/>
      <c r="E6" s="345"/>
      <c r="F6" s="345"/>
      <c r="G6" s="346"/>
      <c r="H6" s="347"/>
      <c r="I6" s="348"/>
      <c r="J6" s="348"/>
      <c r="K6" s="349"/>
      <c r="L6" s="350"/>
      <c r="M6" s="351"/>
    </row>
    <row r="7" spans="2:13" s="80" customFormat="1" ht="15" customHeight="1" x14ac:dyDescent="0.25">
      <c r="B7" s="816">
        <v>1</v>
      </c>
      <c r="C7" s="352" t="s">
        <v>887</v>
      </c>
      <c r="D7" s="353" t="s">
        <v>888</v>
      </c>
      <c r="E7" s="354" t="s">
        <v>212</v>
      </c>
      <c r="F7" s="355" t="s">
        <v>213</v>
      </c>
      <c r="G7" s="356" t="s">
        <v>889</v>
      </c>
      <c r="H7" s="357" t="s">
        <v>217</v>
      </c>
      <c r="I7" s="819" t="s">
        <v>890</v>
      </c>
      <c r="J7" s="819"/>
      <c r="K7" s="820"/>
      <c r="L7" s="358"/>
      <c r="M7" s="821">
        <v>8</v>
      </c>
    </row>
    <row r="8" spans="2:13" s="80" customFormat="1" ht="15" customHeight="1" x14ac:dyDescent="0.25">
      <c r="B8" s="817"/>
      <c r="C8" s="359" t="s">
        <v>891</v>
      </c>
      <c r="D8" s="360" t="s">
        <v>892</v>
      </c>
      <c r="E8" s="71" t="s">
        <v>212</v>
      </c>
      <c r="F8" s="361" t="s">
        <v>213</v>
      </c>
      <c r="G8" s="362" t="s">
        <v>889</v>
      </c>
      <c r="H8" s="363" t="s">
        <v>217</v>
      </c>
      <c r="I8" s="822" t="s">
        <v>893</v>
      </c>
      <c r="J8" s="822"/>
      <c r="K8" s="823"/>
      <c r="L8" s="358"/>
      <c r="M8" s="821"/>
    </row>
    <row r="9" spans="2:13" s="80" customFormat="1" ht="15" customHeight="1" x14ac:dyDescent="0.25">
      <c r="B9" s="817"/>
      <c r="C9" s="364" t="s">
        <v>894</v>
      </c>
      <c r="D9" s="365" t="s">
        <v>895</v>
      </c>
      <c r="E9" s="366" t="s">
        <v>212</v>
      </c>
      <c r="F9" s="367" t="s">
        <v>213</v>
      </c>
      <c r="G9" s="368" t="s">
        <v>896</v>
      </c>
      <c r="H9" s="369" t="s">
        <v>217</v>
      </c>
      <c r="I9" s="824" t="s">
        <v>897</v>
      </c>
      <c r="J9" s="824"/>
      <c r="K9" s="825"/>
      <c r="L9" s="358"/>
      <c r="M9" s="821"/>
    </row>
    <row r="10" spans="2:13" s="80" customFormat="1" ht="15" customHeight="1" x14ac:dyDescent="0.25">
      <c r="B10" s="817"/>
      <c r="C10" s="359" t="s">
        <v>898</v>
      </c>
      <c r="D10" s="360" t="s">
        <v>899</v>
      </c>
      <c r="E10" s="71" t="s">
        <v>212</v>
      </c>
      <c r="F10" s="361" t="s">
        <v>213</v>
      </c>
      <c r="G10" s="362" t="s">
        <v>889</v>
      </c>
      <c r="H10" s="363" t="s">
        <v>217</v>
      </c>
      <c r="I10" s="826" t="s">
        <v>900</v>
      </c>
      <c r="J10" s="827"/>
      <c r="K10" s="828"/>
      <c r="L10" s="358"/>
      <c r="M10" s="821"/>
    </row>
    <row r="11" spans="2:13" s="80" customFormat="1" ht="15" customHeight="1" x14ac:dyDescent="0.25">
      <c r="B11" s="818"/>
      <c r="C11" s="370"/>
      <c r="D11" s="370"/>
      <c r="E11" s="371"/>
      <c r="F11" s="372"/>
      <c r="G11" s="373"/>
      <c r="H11" s="374"/>
      <c r="I11" s="829" t="s">
        <v>901</v>
      </c>
      <c r="J11" s="824"/>
      <c r="K11" s="825"/>
      <c r="L11" s="375"/>
      <c r="M11" s="821"/>
    </row>
    <row r="12" spans="2:13" s="80" customFormat="1" ht="15" customHeight="1" x14ac:dyDescent="0.25">
      <c r="B12" s="830">
        <v>2</v>
      </c>
      <c r="C12" s="376"/>
      <c r="D12" s="377" t="s">
        <v>902</v>
      </c>
      <c r="E12" s="363"/>
      <c r="F12" s="378"/>
      <c r="G12" s="362" t="s">
        <v>903</v>
      </c>
      <c r="H12" s="363"/>
      <c r="I12" s="827"/>
      <c r="J12" s="827"/>
      <c r="K12" s="828"/>
      <c r="L12" s="379"/>
      <c r="M12" s="351"/>
    </row>
    <row r="13" spans="2:13" s="80" customFormat="1" ht="25.5" x14ac:dyDescent="0.25">
      <c r="B13" s="817"/>
      <c r="C13" s="380" t="s">
        <v>904</v>
      </c>
      <c r="D13" s="376" t="s">
        <v>905</v>
      </c>
      <c r="E13" s="71" t="s">
        <v>906</v>
      </c>
      <c r="F13" s="71" t="s">
        <v>350</v>
      </c>
      <c r="G13" s="381" t="s">
        <v>907</v>
      </c>
      <c r="H13" s="381" t="s">
        <v>217</v>
      </c>
      <c r="I13" s="832" t="s">
        <v>908</v>
      </c>
      <c r="J13" s="833"/>
      <c r="K13" s="834"/>
      <c r="L13" s="379"/>
      <c r="M13" s="351">
        <v>1</v>
      </c>
    </row>
    <row r="14" spans="2:13" s="80" customFormat="1" ht="25.5" x14ac:dyDescent="0.25">
      <c r="B14" s="817"/>
      <c r="C14" s="380" t="s">
        <v>909</v>
      </c>
      <c r="D14" s="377" t="s">
        <v>910</v>
      </c>
      <c r="E14" s="71" t="s">
        <v>212</v>
      </c>
      <c r="F14" s="71" t="s">
        <v>350</v>
      </c>
      <c r="G14" s="381" t="s">
        <v>911</v>
      </c>
      <c r="H14" s="381" t="s">
        <v>217</v>
      </c>
      <c r="I14" s="832" t="s">
        <v>912</v>
      </c>
      <c r="J14" s="833"/>
      <c r="K14" s="834"/>
      <c r="L14" s="379"/>
      <c r="M14" s="351">
        <v>1</v>
      </c>
    </row>
    <row r="15" spans="2:13" s="80" customFormat="1" ht="25.5" x14ac:dyDescent="0.25">
      <c r="B15" s="831"/>
      <c r="C15" s="382" t="s">
        <v>913</v>
      </c>
      <c r="D15" s="377" t="s">
        <v>914</v>
      </c>
      <c r="E15" s="71" t="s">
        <v>212</v>
      </c>
      <c r="F15" s="71" t="s">
        <v>350</v>
      </c>
      <c r="G15" s="381" t="s">
        <v>915</v>
      </c>
      <c r="H15" s="381"/>
      <c r="I15" s="835" t="s">
        <v>916</v>
      </c>
      <c r="J15" s="836"/>
      <c r="K15" s="837"/>
      <c r="L15" s="383" t="s">
        <v>475</v>
      </c>
      <c r="M15" s="351">
        <v>0.7</v>
      </c>
    </row>
    <row r="16" spans="2:13" s="80" customFormat="1" ht="25.5" x14ac:dyDescent="0.25">
      <c r="B16" s="831"/>
      <c r="C16" s="384"/>
      <c r="D16" s="377" t="s">
        <v>917</v>
      </c>
      <c r="E16" s="71" t="s">
        <v>212</v>
      </c>
      <c r="F16" s="71" t="s">
        <v>350</v>
      </c>
      <c r="G16" s="381" t="s">
        <v>918</v>
      </c>
      <c r="H16" s="381" t="s">
        <v>217</v>
      </c>
      <c r="I16" s="838"/>
      <c r="J16" s="839"/>
      <c r="K16" s="840"/>
      <c r="L16" s="385" t="s">
        <v>222</v>
      </c>
      <c r="M16" s="351">
        <v>1</v>
      </c>
    </row>
    <row r="17" spans="2:13" s="80" customFormat="1" x14ac:dyDescent="0.25">
      <c r="B17" s="818"/>
      <c r="C17" s="386"/>
      <c r="D17" s="377" t="s">
        <v>919</v>
      </c>
      <c r="E17" s="71" t="s">
        <v>212</v>
      </c>
      <c r="F17" s="71" t="s">
        <v>350</v>
      </c>
      <c r="G17" s="381" t="s">
        <v>920</v>
      </c>
      <c r="H17" s="381"/>
      <c r="I17" s="841"/>
      <c r="J17" s="842"/>
      <c r="K17" s="843"/>
      <c r="L17" s="375"/>
      <c r="M17" s="351"/>
    </row>
    <row r="18" spans="2:13" s="80" customFormat="1" ht="15" customHeight="1" x14ac:dyDescent="0.25">
      <c r="B18" s="830">
        <v>3</v>
      </c>
      <c r="C18" s="387"/>
      <c r="D18" s="388" t="s">
        <v>921</v>
      </c>
      <c r="E18" s="389" t="s">
        <v>212</v>
      </c>
      <c r="F18" s="389" t="s">
        <v>213</v>
      </c>
      <c r="G18" s="390" t="s">
        <v>922</v>
      </c>
      <c r="H18" s="391" t="s">
        <v>339</v>
      </c>
      <c r="I18" s="844" t="s">
        <v>923</v>
      </c>
      <c r="J18" s="845"/>
      <c r="K18" s="846"/>
      <c r="L18" s="358"/>
      <c r="M18" s="351"/>
    </row>
    <row r="19" spans="2:13" s="80" customFormat="1" ht="15.75" thickBot="1" x14ac:dyDescent="0.3">
      <c r="B19" s="817"/>
      <c r="C19" s="392"/>
      <c r="D19" s="365" t="s">
        <v>924</v>
      </c>
      <c r="E19" s="367" t="s">
        <v>624</v>
      </c>
      <c r="F19" s="367" t="s">
        <v>350</v>
      </c>
      <c r="G19" s="368"/>
      <c r="H19" s="393" t="s">
        <v>339</v>
      </c>
      <c r="I19" s="847"/>
      <c r="J19" s="848"/>
      <c r="K19" s="849"/>
      <c r="L19" s="394"/>
      <c r="M19" s="351"/>
    </row>
    <row r="20" spans="2:13" s="80" customFormat="1" ht="15.75" customHeight="1" thickBot="1" x14ac:dyDescent="0.3">
      <c r="B20" s="395" t="s">
        <v>925</v>
      </c>
      <c r="C20" s="343" t="s">
        <v>926</v>
      </c>
      <c r="D20" s="396"/>
      <c r="E20" s="397"/>
      <c r="F20" s="397"/>
      <c r="G20" s="398"/>
      <c r="H20" s="399"/>
      <c r="I20" s="400"/>
      <c r="J20" s="400"/>
      <c r="K20" s="401"/>
      <c r="L20" s="394"/>
      <c r="M20" s="351"/>
    </row>
    <row r="21" spans="2:13" s="80" customFormat="1" ht="25.5" x14ac:dyDescent="0.25">
      <c r="B21" s="817"/>
      <c r="C21" s="402" t="s">
        <v>927</v>
      </c>
      <c r="D21" s="403" t="s">
        <v>928</v>
      </c>
      <c r="E21" s="404" t="s">
        <v>624</v>
      </c>
      <c r="F21" s="405" t="s">
        <v>350</v>
      </c>
      <c r="G21" s="403"/>
      <c r="H21" s="406" t="s">
        <v>217</v>
      </c>
      <c r="I21" s="850" t="s">
        <v>929</v>
      </c>
      <c r="J21" s="851"/>
      <c r="K21" s="852"/>
      <c r="L21" s="407" t="s">
        <v>504</v>
      </c>
      <c r="M21" s="351">
        <v>1.5</v>
      </c>
    </row>
    <row r="22" spans="2:13" s="80" customFormat="1" ht="15" customHeight="1" x14ac:dyDescent="0.25">
      <c r="B22" s="817"/>
      <c r="C22" s="408" t="s">
        <v>930</v>
      </c>
      <c r="D22" s="23" t="s">
        <v>931</v>
      </c>
      <c r="E22" s="24" t="s">
        <v>624</v>
      </c>
      <c r="F22" s="24" t="s">
        <v>213</v>
      </c>
      <c r="G22" s="23"/>
      <c r="H22" s="23" t="s">
        <v>217</v>
      </c>
      <c r="I22" s="853" t="s">
        <v>932</v>
      </c>
      <c r="J22" s="853"/>
      <c r="K22" s="854"/>
      <c r="L22" s="358"/>
      <c r="M22" s="351">
        <v>1.2</v>
      </c>
    </row>
    <row r="23" spans="2:13" s="80" customFormat="1" ht="15" customHeight="1" x14ac:dyDescent="0.25">
      <c r="B23" s="817"/>
      <c r="C23" s="408" t="s">
        <v>933</v>
      </c>
      <c r="D23" s="23" t="s">
        <v>934</v>
      </c>
      <c r="E23" s="24" t="s">
        <v>624</v>
      </c>
      <c r="F23" s="24" t="s">
        <v>213</v>
      </c>
      <c r="G23" s="23"/>
      <c r="H23" s="23" t="s">
        <v>217</v>
      </c>
      <c r="I23" s="853" t="s">
        <v>932</v>
      </c>
      <c r="J23" s="853"/>
      <c r="K23" s="854"/>
      <c r="L23" s="379"/>
      <c r="M23" s="351">
        <v>1.2</v>
      </c>
    </row>
    <row r="24" spans="2:13" s="80" customFormat="1" ht="26.25" customHeight="1" thickBot="1" x14ac:dyDescent="0.3">
      <c r="B24" s="817"/>
      <c r="C24" s="409" t="s">
        <v>935</v>
      </c>
      <c r="D24" s="410" t="s">
        <v>936</v>
      </c>
      <c r="E24" s="411" t="s">
        <v>624</v>
      </c>
      <c r="F24" s="412" t="s">
        <v>213</v>
      </c>
      <c r="G24" s="410"/>
      <c r="H24" s="413" t="s">
        <v>217</v>
      </c>
      <c r="I24" s="855" t="s">
        <v>937</v>
      </c>
      <c r="J24" s="856"/>
      <c r="K24" s="857"/>
      <c r="L24" s="414" t="s">
        <v>938</v>
      </c>
      <c r="M24" s="351">
        <v>0.5</v>
      </c>
    </row>
    <row r="25" spans="2:13" s="80" customFormat="1" ht="15.75" customHeight="1" thickBot="1" x14ac:dyDescent="0.3">
      <c r="B25" s="395" t="s">
        <v>939</v>
      </c>
      <c r="C25" s="415" t="s">
        <v>940</v>
      </c>
      <c r="D25" s="416" t="s">
        <v>941</v>
      </c>
      <c r="E25" s="417"/>
      <c r="F25" s="417"/>
      <c r="G25" s="230"/>
      <c r="H25" s="418"/>
      <c r="I25" s="419"/>
      <c r="J25" s="419"/>
      <c r="K25" s="420"/>
      <c r="L25" s="421"/>
      <c r="M25" s="351"/>
    </row>
    <row r="26" spans="2:13" s="80" customFormat="1" ht="15.75" customHeight="1" thickBot="1" x14ac:dyDescent="0.3">
      <c r="B26" s="395" t="s">
        <v>942</v>
      </c>
      <c r="C26" s="415" t="s">
        <v>943</v>
      </c>
      <c r="D26" s="416"/>
      <c r="E26" s="417"/>
      <c r="F26" s="417"/>
      <c r="G26" s="230"/>
      <c r="H26" s="418"/>
      <c r="I26" s="419"/>
      <c r="J26" s="419"/>
      <c r="K26" s="420"/>
      <c r="L26" s="421"/>
      <c r="M26" s="351"/>
    </row>
    <row r="27" spans="2:13" s="80" customFormat="1" ht="15" customHeight="1" x14ac:dyDescent="0.25">
      <c r="B27" s="816"/>
      <c r="C27" s="422" t="s">
        <v>944</v>
      </c>
      <c r="D27" s="423" t="s">
        <v>945</v>
      </c>
      <c r="E27" s="424" t="s">
        <v>624</v>
      </c>
      <c r="F27" s="424" t="s">
        <v>213</v>
      </c>
      <c r="G27" s="243" t="s">
        <v>946</v>
      </c>
      <c r="H27" s="425" t="s">
        <v>217</v>
      </c>
      <c r="I27" s="860" t="s">
        <v>947</v>
      </c>
      <c r="J27" s="860"/>
      <c r="K27" s="861"/>
      <c r="L27" s="426"/>
      <c r="M27" s="351">
        <v>10</v>
      </c>
    </row>
    <row r="28" spans="2:13" s="80" customFormat="1" ht="25.5" x14ac:dyDescent="0.25">
      <c r="B28" s="817"/>
      <c r="C28" s="427" t="s">
        <v>948</v>
      </c>
      <c r="D28" s="428" t="s">
        <v>949</v>
      </c>
      <c r="E28" s="411" t="s">
        <v>624</v>
      </c>
      <c r="F28" s="411" t="s">
        <v>350</v>
      </c>
      <c r="G28" s="410"/>
      <c r="H28" s="429" t="s">
        <v>217</v>
      </c>
      <c r="I28" s="862" t="s">
        <v>950</v>
      </c>
      <c r="J28" s="862"/>
      <c r="K28" s="863"/>
      <c r="L28" s="430" t="s">
        <v>938</v>
      </c>
      <c r="M28" s="351">
        <v>0.2</v>
      </c>
    </row>
    <row r="29" spans="2:13" s="80" customFormat="1" ht="15" customHeight="1" x14ac:dyDescent="0.25">
      <c r="B29" s="817"/>
      <c r="C29" s="359" t="s">
        <v>951</v>
      </c>
      <c r="D29" s="360" t="s">
        <v>952</v>
      </c>
      <c r="E29" s="71" t="s">
        <v>624</v>
      </c>
      <c r="F29" s="71" t="s">
        <v>213</v>
      </c>
      <c r="G29" s="23" t="s">
        <v>953</v>
      </c>
      <c r="H29" s="23" t="s">
        <v>217</v>
      </c>
      <c r="I29" s="864" t="s">
        <v>954</v>
      </c>
      <c r="J29" s="864"/>
      <c r="K29" s="865"/>
      <c r="L29" s="431"/>
      <c r="M29" s="351">
        <v>0.7</v>
      </c>
    </row>
    <row r="30" spans="2:13" s="80" customFormat="1" ht="15" customHeight="1" x14ac:dyDescent="0.25">
      <c r="B30" s="817"/>
      <c r="C30" s="359" t="s">
        <v>955</v>
      </c>
      <c r="D30" s="360" t="s">
        <v>956</v>
      </c>
      <c r="E30" s="71" t="s">
        <v>957</v>
      </c>
      <c r="F30" s="71" t="s">
        <v>213</v>
      </c>
      <c r="G30" s="23" t="s">
        <v>958</v>
      </c>
      <c r="H30" s="432" t="s">
        <v>339</v>
      </c>
      <c r="I30" s="866" t="s">
        <v>959</v>
      </c>
      <c r="J30" s="867"/>
      <c r="K30" s="868"/>
      <c r="L30" s="431"/>
      <c r="M30" s="351">
        <v>4</v>
      </c>
    </row>
    <row r="31" spans="2:13" s="80" customFormat="1" ht="25.5" x14ac:dyDescent="0.25">
      <c r="B31" s="817"/>
      <c r="C31" s="433" t="s">
        <v>960</v>
      </c>
      <c r="D31" s="434" t="s">
        <v>961</v>
      </c>
      <c r="E31" s="435" t="s">
        <v>624</v>
      </c>
      <c r="F31" s="435" t="s">
        <v>350</v>
      </c>
      <c r="G31" s="436" t="s">
        <v>962</v>
      </c>
      <c r="H31" s="437" t="s">
        <v>217</v>
      </c>
      <c r="I31" s="869" t="s">
        <v>963</v>
      </c>
      <c r="J31" s="870"/>
      <c r="K31" s="871"/>
      <c r="L31" s="438" t="s">
        <v>504</v>
      </c>
      <c r="M31" s="351">
        <v>0.2</v>
      </c>
    </row>
    <row r="32" spans="2:13" s="80" customFormat="1" ht="15" customHeight="1" x14ac:dyDescent="0.25">
      <c r="B32" s="817"/>
      <c r="C32" s="359" t="s">
        <v>964</v>
      </c>
      <c r="D32" s="439" t="s">
        <v>965</v>
      </c>
      <c r="E32" s="440" t="s">
        <v>624</v>
      </c>
      <c r="F32" s="440" t="s">
        <v>213</v>
      </c>
      <c r="G32" s="439"/>
      <c r="H32" s="436" t="s">
        <v>217</v>
      </c>
      <c r="I32" s="872" t="s">
        <v>966</v>
      </c>
      <c r="J32" s="873"/>
      <c r="K32" s="874"/>
      <c r="L32" s="431"/>
      <c r="M32" s="351">
        <v>1.5</v>
      </c>
    </row>
    <row r="33" spans="2:13" s="80" customFormat="1" ht="15" customHeight="1" x14ac:dyDescent="0.25">
      <c r="B33" s="817"/>
      <c r="C33" s="359" t="s">
        <v>967</v>
      </c>
      <c r="D33" s="441" t="s">
        <v>968</v>
      </c>
      <c r="E33" s="442" t="s">
        <v>624</v>
      </c>
      <c r="F33" s="24" t="s">
        <v>213</v>
      </c>
      <c r="G33" s="35" t="s">
        <v>969</v>
      </c>
      <c r="H33" s="35" t="s">
        <v>217</v>
      </c>
      <c r="I33" s="760" t="s">
        <v>970</v>
      </c>
      <c r="J33" s="760"/>
      <c r="K33" s="875"/>
      <c r="L33" s="431"/>
      <c r="M33" s="351">
        <v>4</v>
      </c>
    </row>
    <row r="34" spans="2:13" s="80" customFormat="1" ht="25.5" x14ac:dyDescent="0.25">
      <c r="B34" s="817"/>
      <c r="C34" s="433" t="s">
        <v>971</v>
      </c>
      <c r="D34" s="434" t="s">
        <v>972</v>
      </c>
      <c r="E34" s="435" t="s">
        <v>624</v>
      </c>
      <c r="F34" s="435" t="s">
        <v>350</v>
      </c>
      <c r="G34" s="443" t="s">
        <v>973</v>
      </c>
      <c r="H34" s="437" t="s">
        <v>217</v>
      </c>
      <c r="I34" s="876" t="s">
        <v>974</v>
      </c>
      <c r="J34" s="877"/>
      <c r="K34" s="878"/>
      <c r="L34" s="438" t="s">
        <v>504</v>
      </c>
      <c r="M34" s="351">
        <v>0.5</v>
      </c>
    </row>
    <row r="35" spans="2:13" s="80" customFormat="1" ht="15" customHeight="1" x14ac:dyDescent="0.25">
      <c r="B35" s="817"/>
      <c r="C35" s="359" t="s">
        <v>975</v>
      </c>
      <c r="D35" s="360" t="s">
        <v>976</v>
      </c>
      <c r="E35" s="71" t="s">
        <v>624</v>
      </c>
      <c r="F35" s="71" t="s">
        <v>213</v>
      </c>
      <c r="G35" s="35" t="s">
        <v>977</v>
      </c>
      <c r="H35" s="444" t="s">
        <v>217</v>
      </c>
      <c r="I35" s="864" t="s">
        <v>978</v>
      </c>
      <c r="J35" s="864"/>
      <c r="K35" s="865"/>
      <c r="L35" s="431"/>
      <c r="M35" s="351">
        <v>5</v>
      </c>
    </row>
    <row r="36" spans="2:13" s="80" customFormat="1" ht="15" customHeight="1" x14ac:dyDescent="0.25">
      <c r="B36" s="817"/>
      <c r="C36" s="359"/>
      <c r="D36" s="360" t="s">
        <v>979</v>
      </c>
      <c r="E36" s="71" t="s">
        <v>624</v>
      </c>
      <c r="F36" s="71" t="s">
        <v>213</v>
      </c>
      <c r="G36" s="23" t="s">
        <v>980</v>
      </c>
      <c r="H36" s="445" t="s">
        <v>217</v>
      </c>
      <c r="I36" s="864" t="s">
        <v>981</v>
      </c>
      <c r="J36" s="864"/>
      <c r="K36" s="865"/>
      <c r="L36" s="431"/>
      <c r="M36" s="351">
        <v>3</v>
      </c>
    </row>
    <row r="37" spans="2:13" s="80" customFormat="1" x14ac:dyDescent="0.25">
      <c r="B37" s="817"/>
      <c r="C37" s="446" t="s">
        <v>982</v>
      </c>
      <c r="D37" s="360" t="s">
        <v>983</v>
      </c>
      <c r="E37" s="71" t="s">
        <v>624</v>
      </c>
      <c r="F37" s="71" t="s">
        <v>350</v>
      </c>
      <c r="G37" s="23" t="s">
        <v>984</v>
      </c>
      <c r="H37" s="445" t="s">
        <v>339</v>
      </c>
      <c r="I37" s="447" t="s">
        <v>425</v>
      </c>
      <c r="J37" s="447"/>
      <c r="K37" s="448"/>
      <c r="L37" s="431"/>
      <c r="M37" s="351">
        <v>0.2</v>
      </c>
    </row>
    <row r="38" spans="2:13" s="80" customFormat="1" ht="15" customHeight="1" x14ac:dyDescent="0.25">
      <c r="B38" s="817"/>
      <c r="C38" s="446" t="s">
        <v>985</v>
      </c>
      <c r="D38" s="360" t="s">
        <v>986</v>
      </c>
      <c r="E38" s="71" t="s">
        <v>624</v>
      </c>
      <c r="F38" s="71" t="s">
        <v>213</v>
      </c>
      <c r="G38" s="23"/>
      <c r="H38" s="23" t="s">
        <v>217</v>
      </c>
      <c r="I38" s="879" t="s">
        <v>987</v>
      </c>
      <c r="J38" s="879"/>
      <c r="K38" s="880"/>
      <c r="L38" s="431"/>
      <c r="M38" s="351">
        <v>10</v>
      </c>
    </row>
    <row r="39" spans="2:13" s="80" customFormat="1" ht="25.5" customHeight="1" x14ac:dyDescent="0.25">
      <c r="B39" s="817"/>
      <c r="C39" s="446" t="s">
        <v>988</v>
      </c>
      <c r="D39" s="360" t="s">
        <v>989</v>
      </c>
      <c r="E39" s="71" t="s">
        <v>624</v>
      </c>
      <c r="F39" s="71" t="s">
        <v>213</v>
      </c>
      <c r="G39" s="449" t="s">
        <v>990</v>
      </c>
      <c r="H39" s="450" t="s">
        <v>339</v>
      </c>
      <c r="I39" s="881" t="s">
        <v>991</v>
      </c>
      <c r="J39" s="881"/>
      <c r="K39" s="882"/>
      <c r="L39" s="431"/>
      <c r="M39" s="351">
        <v>1.3</v>
      </c>
    </row>
    <row r="40" spans="2:13" s="80" customFormat="1" x14ac:dyDescent="0.25">
      <c r="B40" s="817"/>
      <c r="C40" s="446" t="s">
        <v>992</v>
      </c>
      <c r="D40" s="360" t="s">
        <v>993</v>
      </c>
      <c r="E40" s="71" t="s">
        <v>624</v>
      </c>
      <c r="F40" s="71" t="s">
        <v>350</v>
      </c>
      <c r="G40" s="23" t="s">
        <v>994</v>
      </c>
      <c r="H40" s="445" t="s">
        <v>339</v>
      </c>
      <c r="I40" s="881" t="s">
        <v>425</v>
      </c>
      <c r="J40" s="881"/>
      <c r="K40" s="882"/>
      <c r="L40" s="431"/>
      <c r="M40" s="351">
        <v>0.15</v>
      </c>
    </row>
    <row r="41" spans="2:13" s="80" customFormat="1" x14ac:dyDescent="0.25">
      <c r="B41" s="818"/>
      <c r="C41" s="451"/>
      <c r="D41" s="360" t="s">
        <v>995</v>
      </c>
      <c r="E41" s="361" t="s">
        <v>624</v>
      </c>
      <c r="F41" s="361" t="s">
        <v>625</v>
      </c>
      <c r="G41" s="200"/>
      <c r="H41" s="35" t="s">
        <v>217</v>
      </c>
      <c r="I41" s="883" t="s">
        <v>996</v>
      </c>
      <c r="J41" s="884"/>
      <c r="K41" s="885"/>
      <c r="L41" s="431"/>
      <c r="M41" s="351">
        <v>0.5</v>
      </c>
    </row>
    <row r="42" spans="2:13" s="80" customFormat="1" ht="25.5" x14ac:dyDescent="0.25">
      <c r="B42" s="452"/>
      <c r="C42" s="453" t="s">
        <v>997</v>
      </c>
      <c r="D42" s="454" t="s">
        <v>998</v>
      </c>
      <c r="E42" s="455" t="s">
        <v>624</v>
      </c>
      <c r="F42" s="456" t="s">
        <v>350</v>
      </c>
      <c r="G42" s="250" t="s">
        <v>999</v>
      </c>
      <c r="H42" s="252" t="s">
        <v>339</v>
      </c>
      <c r="I42" s="858" t="s">
        <v>1000</v>
      </c>
      <c r="J42" s="858"/>
      <c r="K42" s="859"/>
      <c r="L42" s="457" t="s">
        <v>938</v>
      </c>
      <c r="M42" s="351">
        <v>0.12</v>
      </c>
    </row>
    <row r="43" spans="2:13" s="80" customFormat="1" ht="15.75" customHeight="1" thickBot="1" x14ac:dyDescent="0.3">
      <c r="B43" s="458" t="s">
        <v>1001</v>
      </c>
      <c r="C43" s="459" t="s">
        <v>1002</v>
      </c>
      <c r="D43" s="460"/>
      <c r="E43" s="461"/>
      <c r="F43" s="461"/>
      <c r="G43" s="164"/>
      <c r="H43" s="462"/>
      <c r="I43" s="463"/>
      <c r="J43" s="463"/>
      <c r="K43" s="464"/>
      <c r="L43" s="465"/>
      <c r="M43" s="351"/>
    </row>
    <row r="44" spans="2:13" s="80" customFormat="1" ht="15" customHeight="1" x14ac:dyDescent="0.25">
      <c r="B44" s="886"/>
      <c r="C44" s="466" t="s">
        <v>1003</v>
      </c>
      <c r="D44" s="467" t="s">
        <v>1004</v>
      </c>
      <c r="E44" s="468" t="s">
        <v>624</v>
      </c>
      <c r="F44" s="354" t="s">
        <v>1005</v>
      </c>
      <c r="G44" s="155"/>
      <c r="H44" s="469" t="s">
        <v>217</v>
      </c>
      <c r="I44" s="819" t="s">
        <v>1006</v>
      </c>
      <c r="J44" s="889"/>
      <c r="K44" s="890"/>
      <c r="L44" s="426"/>
      <c r="M44" s="351">
        <v>2</v>
      </c>
    </row>
    <row r="45" spans="2:13" s="80" customFormat="1" ht="15" customHeight="1" x14ac:dyDescent="0.25">
      <c r="B45" s="887"/>
      <c r="C45" s="470"/>
      <c r="D45" s="471" t="s">
        <v>1007</v>
      </c>
      <c r="E45" s="24" t="s">
        <v>624</v>
      </c>
      <c r="F45" s="24" t="s">
        <v>213</v>
      </c>
      <c r="G45" s="23"/>
      <c r="H45" s="472"/>
      <c r="I45" s="864" t="s">
        <v>1008</v>
      </c>
      <c r="J45" s="891"/>
      <c r="K45" s="892"/>
      <c r="L45" s="431"/>
      <c r="M45" s="351"/>
    </row>
    <row r="46" spans="2:13" s="80" customFormat="1" ht="25.5" x14ac:dyDescent="0.25">
      <c r="B46" s="888"/>
      <c r="C46" s="433" t="s">
        <v>1009</v>
      </c>
      <c r="D46" s="436" t="s">
        <v>1010</v>
      </c>
      <c r="E46" s="435" t="s">
        <v>624</v>
      </c>
      <c r="F46" s="435" t="s">
        <v>350</v>
      </c>
      <c r="G46" s="436"/>
      <c r="H46" s="437" t="s">
        <v>217</v>
      </c>
      <c r="I46" s="876" t="s">
        <v>1011</v>
      </c>
      <c r="J46" s="893"/>
      <c r="K46" s="894"/>
      <c r="L46" s="438" t="s">
        <v>504</v>
      </c>
      <c r="M46" s="351">
        <v>0.2</v>
      </c>
    </row>
    <row r="47" spans="2:13" s="80" customFormat="1" x14ac:dyDescent="0.25">
      <c r="B47" s="888"/>
      <c r="C47" s="433" t="s">
        <v>1012</v>
      </c>
      <c r="D47" s="434" t="s">
        <v>1013</v>
      </c>
      <c r="E47" s="440" t="s">
        <v>624</v>
      </c>
      <c r="F47" s="440" t="s">
        <v>350</v>
      </c>
      <c r="G47" s="439" t="s">
        <v>1014</v>
      </c>
      <c r="H47" s="437" t="s">
        <v>339</v>
      </c>
      <c r="I47" s="881" t="s">
        <v>1015</v>
      </c>
      <c r="J47" s="881"/>
      <c r="K47" s="882"/>
      <c r="L47" s="431"/>
      <c r="M47" s="351">
        <v>0.1</v>
      </c>
    </row>
    <row r="48" spans="2:13" s="80" customFormat="1" ht="15" customHeight="1" x14ac:dyDescent="0.25">
      <c r="B48" s="888"/>
      <c r="C48" s="473" t="s">
        <v>1016</v>
      </c>
      <c r="D48" s="23" t="s">
        <v>1017</v>
      </c>
      <c r="E48" s="24" t="s">
        <v>624</v>
      </c>
      <c r="F48" s="24" t="s">
        <v>213</v>
      </c>
      <c r="G48" s="23"/>
      <c r="H48" s="35" t="s">
        <v>217</v>
      </c>
      <c r="I48" s="879" t="s">
        <v>1018</v>
      </c>
      <c r="J48" s="895"/>
      <c r="K48" s="896"/>
      <c r="L48" s="431"/>
      <c r="M48" s="351">
        <v>3</v>
      </c>
    </row>
    <row r="49" spans="2:13" s="80" customFormat="1" ht="15" customHeight="1" x14ac:dyDescent="0.25">
      <c r="B49" s="888"/>
      <c r="C49" s="473" t="s">
        <v>1019</v>
      </c>
      <c r="D49" s="360" t="s">
        <v>1020</v>
      </c>
      <c r="E49" s="71" t="s">
        <v>624</v>
      </c>
      <c r="F49" s="71" t="s">
        <v>213</v>
      </c>
      <c r="G49" s="23" t="s">
        <v>1021</v>
      </c>
      <c r="H49" s="432" t="s">
        <v>339</v>
      </c>
      <c r="I49" s="864" t="s">
        <v>1022</v>
      </c>
      <c r="J49" s="864"/>
      <c r="K49" s="865"/>
      <c r="L49" s="431"/>
      <c r="M49" s="351">
        <v>2.5</v>
      </c>
    </row>
    <row r="50" spans="2:13" s="80" customFormat="1" ht="15" customHeight="1" x14ac:dyDescent="0.25">
      <c r="B50" s="474"/>
      <c r="C50" s="475" t="s">
        <v>1023</v>
      </c>
      <c r="D50" s="476" t="s">
        <v>1024</v>
      </c>
      <c r="E50" s="24" t="s">
        <v>624</v>
      </c>
      <c r="F50" s="24" t="s">
        <v>213</v>
      </c>
      <c r="G50" s="477"/>
      <c r="H50" s="35" t="s">
        <v>217</v>
      </c>
      <c r="I50" s="897" t="s">
        <v>1018</v>
      </c>
      <c r="J50" s="898"/>
      <c r="K50" s="899"/>
      <c r="L50" s="431"/>
      <c r="M50" s="351">
        <v>1.2</v>
      </c>
    </row>
    <row r="51" spans="2:13" s="80" customFormat="1" ht="26.25" thickBot="1" x14ac:dyDescent="0.3">
      <c r="B51" s="478"/>
      <c r="C51" s="479" t="s">
        <v>1025</v>
      </c>
      <c r="D51" s="480" t="s">
        <v>1026</v>
      </c>
      <c r="E51" s="481" t="s">
        <v>624</v>
      </c>
      <c r="F51" s="482" t="s">
        <v>350</v>
      </c>
      <c r="G51" s="480"/>
      <c r="H51" s="483" t="s">
        <v>217</v>
      </c>
      <c r="I51" s="900" t="s">
        <v>1027</v>
      </c>
      <c r="J51" s="901"/>
      <c r="K51" s="902"/>
      <c r="L51" s="484" t="s">
        <v>504</v>
      </c>
      <c r="M51" s="351">
        <v>0.2</v>
      </c>
    </row>
    <row r="52" spans="2:13" s="80" customFormat="1" ht="15.75" customHeight="1" thickBot="1" x14ac:dyDescent="0.3">
      <c r="B52" s="485" t="s">
        <v>1028</v>
      </c>
      <c r="C52" s="486" t="s">
        <v>1029</v>
      </c>
      <c r="D52" s="487"/>
      <c r="E52" s="417"/>
      <c r="F52" s="488"/>
      <c r="G52" s="141"/>
      <c r="H52" s="489"/>
      <c r="I52" s="490"/>
      <c r="J52" s="491"/>
      <c r="K52" s="492"/>
      <c r="L52" s="465"/>
      <c r="M52" s="351"/>
    </row>
    <row r="53" spans="2:13" s="80" customFormat="1" ht="15" customHeight="1" x14ac:dyDescent="0.25">
      <c r="B53" s="886"/>
      <c r="C53" s="493" t="s">
        <v>1030</v>
      </c>
      <c r="D53" s="155" t="s">
        <v>1031</v>
      </c>
      <c r="E53" s="154" t="s">
        <v>624</v>
      </c>
      <c r="F53" s="494" t="s">
        <v>213</v>
      </c>
      <c r="G53" s="144"/>
      <c r="H53" s="469" t="s">
        <v>217</v>
      </c>
      <c r="I53" s="906" t="s">
        <v>1018</v>
      </c>
      <c r="J53" s="907"/>
      <c r="K53" s="908"/>
      <c r="L53" s="495"/>
      <c r="M53" s="351">
        <v>5</v>
      </c>
    </row>
    <row r="54" spans="2:13" s="80" customFormat="1" ht="15" customHeight="1" x14ac:dyDescent="0.25">
      <c r="B54" s="903"/>
      <c r="C54" s="29"/>
      <c r="D54" s="171" t="s">
        <v>1032</v>
      </c>
      <c r="E54" s="172"/>
      <c r="F54" s="24"/>
      <c r="G54" s="23" t="s">
        <v>1033</v>
      </c>
      <c r="H54" s="444" t="s">
        <v>217</v>
      </c>
      <c r="I54" s="909" t="s">
        <v>1034</v>
      </c>
      <c r="J54" s="909"/>
      <c r="K54" s="910"/>
      <c r="L54" s="495"/>
      <c r="M54" s="351"/>
    </row>
    <row r="55" spans="2:13" s="80" customFormat="1" ht="15" customHeight="1" x14ac:dyDescent="0.25">
      <c r="B55" s="903"/>
      <c r="C55" s="473" t="s">
        <v>1035</v>
      </c>
      <c r="D55" s="439" t="s">
        <v>1036</v>
      </c>
      <c r="E55" s="496" t="s">
        <v>624</v>
      </c>
      <c r="F55" s="440" t="s">
        <v>213</v>
      </c>
      <c r="G55" s="439"/>
      <c r="H55" s="439" t="s">
        <v>217</v>
      </c>
      <c r="I55" s="911" t="s">
        <v>1037</v>
      </c>
      <c r="J55" s="911"/>
      <c r="K55" s="912"/>
      <c r="L55" s="431"/>
      <c r="M55" s="351">
        <v>3</v>
      </c>
    </row>
    <row r="56" spans="2:13" s="80" customFormat="1" ht="15" customHeight="1" x14ac:dyDescent="0.25">
      <c r="B56" s="903"/>
      <c r="C56" s="408" t="s">
        <v>1038</v>
      </c>
      <c r="D56" s="23" t="s">
        <v>1039</v>
      </c>
      <c r="E56" s="172" t="s">
        <v>624</v>
      </c>
      <c r="F56" s="24" t="s">
        <v>213</v>
      </c>
      <c r="G56" s="23" t="s">
        <v>1040</v>
      </c>
      <c r="H56" s="23" t="s">
        <v>217</v>
      </c>
      <c r="I56" s="864" t="s">
        <v>1041</v>
      </c>
      <c r="J56" s="864"/>
      <c r="K56" s="865"/>
      <c r="L56" s="431"/>
      <c r="M56" s="351">
        <v>5</v>
      </c>
    </row>
    <row r="57" spans="2:13" s="80" customFormat="1" ht="25.5" x14ac:dyDescent="0.25">
      <c r="B57" s="904"/>
      <c r="C57" s="497" t="s">
        <v>1042</v>
      </c>
      <c r="D57" s="449" t="s">
        <v>1043</v>
      </c>
      <c r="E57" s="496" t="s">
        <v>624</v>
      </c>
      <c r="F57" s="440" t="s">
        <v>625</v>
      </c>
      <c r="G57" s="439"/>
      <c r="H57" s="437" t="s">
        <v>339</v>
      </c>
      <c r="I57" s="913" t="s">
        <v>1044</v>
      </c>
      <c r="J57" s="913"/>
      <c r="K57" s="914"/>
      <c r="L57" s="431"/>
      <c r="M57" s="351">
        <v>1.5</v>
      </c>
    </row>
    <row r="58" spans="2:13" s="80" customFormat="1" ht="15.75" customHeight="1" thickBot="1" x14ac:dyDescent="0.3">
      <c r="B58" s="905"/>
      <c r="C58" s="498" t="s">
        <v>1045</v>
      </c>
      <c r="D58" s="164" t="s">
        <v>1046</v>
      </c>
      <c r="E58" s="162" t="s">
        <v>624</v>
      </c>
      <c r="F58" s="161" t="s">
        <v>213</v>
      </c>
      <c r="G58" s="237"/>
      <c r="H58" s="499" t="s">
        <v>339</v>
      </c>
      <c r="I58" s="915" t="s">
        <v>1047</v>
      </c>
      <c r="J58" s="915"/>
      <c r="K58" s="915"/>
      <c r="L58" s="500"/>
      <c r="M58" s="351">
        <v>3</v>
      </c>
    </row>
  </sheetData>
  <autoFilter ref="B5:M58">
    <filterColumn colId="7" showButton="0"/>
    <filterColumn colId="8" showButton="0"/>
  </autoFilter>
  <mergeCells count="55">
    <mergeCell ref="I50:K50"/>
    <mergeCell ref="I51:K51"/>
    <mergeCell ref="B53:B58"/>
    <mergeCell ref="I53:K53"/>
    <mergeCell ref="I54:K54"/>
    <mergeCell ref="I55:K55"/>
    <mergeCell ref="I56:K56"/>
    <mergeCell ref="I57:K57"/>
    <mergeCell ref="I58:K58"/>
    <mergeCell ref="B44:B49"/>
    <mergeCell ref="I44:K44"/>
    <mergeCell ref="I45:K45"/>
    <mergeCell ref="I46:K46"/>
    <mergeCell ref="I47:K47"/>
    <mergeCell ref="I48:K48"/>
    <mergeCell ref="I49:K49"/>
    <mergeCell ref="I42:K42"/>
    <mergeCell ref="B27:B41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8:K38"/>
    <mergeCell ref="I39:K39"/>
    <mergeCell ref="I40:K40"/>
    <mergeCell ref="I41:K41"/>
    <mergeCell ref="B18:B19"/>
    <mergeCell ref="I18:K19"/>
    <mergeCell ref="B21:B24"/>
    <mergeCell ref="I21:K21"/>
    <mergeCell ref="I22:K22"/>
    <mergeCell ref="I23:K23"/>
    <mergeCell ref="I24:K24"/>
    <mergeCell ref="B12:B17"/>
    <mergeCell ref="I12:K12"/>
    <mergeCell ref="I13:K13"/>
    <mergeCell ref="I14:K14"/>
    <mergeCell ref="I15:K17"/>
    <mergeCell ref="B2:M2"/>
    <mergeCell ref="B3:M3"/>
    <mergeCell ref="B4:M4"/>
    <mergeCell ref="I5:K5"/>
    <mergeCell ref="B7:B11"/>
    <mergeCell ref="I7:K7"/>
    <mergeCell ref="M7:M11"/>
    <mergeCell ref="I8:K8"/>
    <mergeCell ref="I9:K9"/>
    <mergeCell ref="I10:K10"/>
    <mergeCell ref="I11:K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opLeftCell="A8" workbookViewId="0">
      <selection activeCell="H18" sqref="H18:J18"/>
    </sheetView>
  </sheetViews>
  <sheetFormatPr defaultRowHeight="15" x14ac:dyDescent="0.25"/>
  <cols>
    <col min="2" max="2" width="19.28515625" bestFit="1" customWidth="1"/>
    <col min="3" max="3" width="43.7109375" bestFit="1" customWidth="1"/>
    <col min="4" max="4" width="8.140625" bestFit="1" customWidth="1"/>
    <col min="5" max="5" width="4.7109375" bestFit="1" customWidth="1"/>
    <col min="6" max="6" width="32.28515625" customWidth="1"/>
    <col min="7" max="7" width="8.140625" bestFit="1" customWidth="1"/>
    <col min="12" max="12" width="10.7109375" bestFit="1" customWidth="1"/>
  </cols>
  <sheetData>
    <row r="2" spans="2:12" s="39" customFormat="1" ht="12.75" x14ac:dyDescent="0.2">
      <c r="B2" s="917" t="s">
        <v>1048</v>
      </c>
      <c r="C2" s="917"/>
      <c r="D2" s="917"/>
      <c r="E2" s="917"/>
      <c r="F2" s="917"/>
      <c r="G2" s="917"/>
      <c r="H2" s="917"/>
      <c r="I2" s="917"/>
      <c r="J2" s="917"/>
      <c r="K2" s="917"/>
      <c r="L2" s="917"/>
    </row>
    <row r="3" spans="2:12" s="39" customFormat="1" ht="12.75" x14ac:dyDescent="0.2">
      <c r="B3" s="501" t="s">
        <v>1049</v>
      </c>
      <c r="C3" s="28" t="s">
        <v>2</v>
      </c>
      <c r="D3" s="22"/>
      <c r="E3" s="22" t="s">
        <v>203</v>
      </c>
      <c r="F3" s="22" t="s">
        <v>1050</v>
      </c>
      <c r="G3" s="28"/>
      <c r="H3" s="16"/>
      <c r="I3" s="22"/>
      <c r="J3" s="22"/>
      <c r="K3" s="22"/>
      <c r="L3" s="22" t="s">
        <v>3</v>
      </c>
    </row>
    <row r="4" spans="2:12" s="39" customFormat="1" ht="12.75" x14ac:dyDescent="0.2">
      <c r="B4" s="473" t="s">
        <v>1051</v>
      </c>
      <c r="C4" s="470" t="s">
        <v>1052</v>
      </c>
      <c r="D4" s="440" t="s">
        <v>624</v>
      </c>
      <c r="E4" s="440" t="s">
        <v>213</v>
      </c>
      <c r="F4" s="502" t="s">
        <v>1053</v>
      </c>
      <c r="G4" s="450" t="s">
        <v>339</v>
      </c>
      <c r="H4" s="866" t="s">
        <v>1054</v>
      </c>
      <c r="I4" s="867"/>
      <c r="J4" s="867"/>
      <c r="K4" s="23"/>
      <c r="L4" s="24">
        <v>9.1999999999999993</v>
      </c>
    </row>
    <row r="5" spans="2:12" s="39" customFormat="1" ht="12.75" x14ac:dyDescent="0.2">
      <c r="B5" s="473" t="s">
        <v>1055</v>
      </c>
      <c r="C5" s="439" t="s">
        <v>1056</v>
      </c>
      <c r="D5" s="440" t="s">
        <v>624</v>
      </c>
      <c r="E5" s="440" t="s">
        <v>213</v>
      </c>
      <c r="F5" s="502" t="s">
        <v>1053</v>
      </c>
      <c r="G5" s="437" t="s">
        <v>339</v>
      </c>
      <c r="H5" s="866" t="s">
        <v>1054</v>
      </c>
      <c r="I5" s="866"/>
      <c r="J5" s="866"/>
      <c r="K5" s="23"/>
      <c r="L5" s="24">
        <v>9.1999999999999993</v>
      </c>
    </row>
    <row r="6" spans="2:12" s="39" customFormat="1" ht="12.75" x14ac:dyDescent="0.2">
      <c r="B6" s="473" t="s">
        <v>1057</v>
      </c>
      <c r="C6" s="434" t="s">
        <v>1058</v>
      </c>
      <c r="D6" s="440" t="s">
        <v>624</v>
      </c>
      <c r="E6" s="440" t="s">
        <v>213</v>
      </c>
      <c r="F6" s="502" t="s">
        <v>1053</v>
      </c>
      <c r="G6" s="437" t="s">
        <v>339</v>
      </c>
      <c r="H6" s="866" t="s">
        <v>1054</v>
      </c>
      <c r="I6" s="866"/>
      <c r="J6" s="866"/>
      <c r="K6" s="23"/>
      <c r="L6" s="24">
        <v>9.1999999999999993</v>
      </c>
    </row>
    <row r="7" spans="2:12" s="39" customFormat="1" ht="12.75" x14ac:dyDescent="0.2">
      <c r="B7" s="473" t="s">
        <v>1059</v>
      </c>
      <c r="C7" s="434" t="s">
        <v>1060</v>
      </c>
      <c r="D7" s="440" t="s">
        <v>624</v>
      </c>
      <c r="E7" s="440" t="s">
        <v>213</v>
      </c>
      <c r="F7" s="502" t="s">
        <v>1053</v>
      </c>
      <c r="G7" s="437" t="s">
        <v>339</v>
      </c>
      <c r="H7" s="866" t="s">
        <v>1054</v>
      </c>
      <c r="I7" s="866"/>
      <c r="J7" s="866"/>
      <c r="K7" s="23"/>
      <c r="L7" s="24">
        <v>9.1999999999999993</v>
      </c>
    </row>
    <row r="8" spans="2:12" s="39" customFormat="1" ht="12.75" x14ac:dyDescent="0.2">
      <c r="B8" s="473" t="s">
        <v>1061</v>
      </c>
      <c r="C8" s="470" t="s">
        <v>1062</v>
      </c>
      <c r="D8" s="440" t="s">
        <v>624</v>
      </c>
      <c r="E8" s="440" t="s">
        <v>213</v>
      </c>
      <c r="F8" s="502" t="s">
        <v>1063</v>
      </c>
      <c r="G8" s="437" t="s">
        <v>339</v>
      </c>
      <c r="H8" s="866" t="s">
        <v>1054</v>
      </c>
      <c r="I8" s="866"/>
      <c r="J8" s="866"/>
      <c r="K8" s="23"/>
      <c r="L8" s="24">
        <v>6</v>
      </c>
    </row>
    <row r="9" spans="2:12" s="39" customFormat="1" ht="25.5" x14ac:dyDescent="0.2">
      <c r="B9" s="433" t="s">
        <v>1064</v>
      </c>
      <c r="C9" s="503" t="s">
        <v>1065</v>
      </c>
      <c r="D9" s="504" t="s">
        <v>624</v>
      </c>
      <c r="E9" s="504" t="s">
        <v>213</v>
      </c>
      <c r="F9" s="505"/>
      <c r="G9" s="437" t="s">
        <v>217</v>
      </c>
      <c r="H9" s="506" t="s">
        <v>1066</v>
      </c>
      <c r="I9" s="506"/>
      <c r="J9" s="506"/>
      <c r="K9" s="507" t="s">
        <v>504</v>
      </c>
      <c r="L9" s="24">
        <v>2.5</v>
      </c>
    </row>
    <row r="10" spans="2:12" s="39" customFormat="1" ht="25.5" x14ac:dyDescent="0.2">
      <c r="B10" s="433" t="s">
        <v>1067</v>
      </c>
      <c r="C10" s="503" t="s">
        <v>1068</v>
      </c>
      <c r="D10" s="504" t="s">
        <v>624</v>
      </c>
      <c r="E10" s="504" t="s">
        <v>213</v>
      </c>
      <c r="F10" s="505" t="s">
        <v>1069</v>
      </c>
      <c r="G10" s="437" t="s">
        <v>217</v>
      </c>
      <c r="H10" s="506" t="s">
        <v>1070</v>
      </c>
      <c r="I10" s="506"/>
      <c r="J10" s="506"/>
      <c r="K10" s="507" t="s">
        <v>504</v>
      </c>
      <c r="L10" s="24">
        <v>7</v>
      </c>
    </row>
    <row r="11" spans="2:12" s="39" customFormat="1" ht="12.75" x14ac:dyDescent="0.2">
      <c r="B11" s="473" t="s">
        <v>1071</v>
      </c>
      <c r="C11" s="470" t="s">
        <v>1072</v>
      </c>
      <c r="D11" s="440" t="s">
        <v>624</v>
      </c>
      <c r="E11" s="440" t="s">
        <v>213</v>
      </c>
      <c r="F11" s="502" t="s">
        <v>1073</v>
      </c>
      <c r="G11" s="443" t="s">
        <v>217</v>
      </c>
      <c r="H11" s="760" t="s">
        <v>1074</v>
      </c>
      <c r="I11" s="760"/>
      <c r="J11" s="760"/>
      <c r="K11" s="23"/>
      <c r="L11" s="24">
        <v>4</v>
      </c>
    </row>
    <row r="12" spans="2:12" s="39" customFormat="1" ht="38.25" x14ac:dyDescent="0.2">
      <c r="B12" s="508" t="s">
        <v>1075</v>
      </c>
      <c r="C12" s="250" t="s">
        <v>1076</v>
      </c>
      <c r="D12" s="455" t="s">
        <v>624</v>
      </c>
      <c r="E12" s="455" t="s">
        <v>213</v>
      </c>
      <c r="F12" s="509" t="s">
        <v>1077</v>
      </c>
      <c r="G12" s="252" t="s">
        <v>217</v>
      </c>
      <c r="H12" s="918" t="s">
        <v>1078</v>
      </c>
      <c r="I12" s="918"/>
      <c r="J12" s="918"/>
      <c r="K12" s="510" t="s">
        <v>938</v>
      </c>
      <c r="L12" s="24">
        <v>0.9</v>
      </c>
    </row>
    <row r="13" spans="2:12" s="39" customFormat="1" ht="12.75" x14ac:dyDescent="0.2">
      <c r="B13" s="433" t="s">
        <v>1079</v>
      </c>
      <c r="C13" s="434" t="s">
        <v>1080</v>
      </c>
      <c r="D13" s="435" t="s">
        <v>624</v>
      </c>
      <c r="E13" s="440" t="s">
        <v>350</v>
      </c>
      <c r="F13" s="439" t="s">
        <v>1081</v>
      </c>
      <c r="G13" s="511" t="s">
        <v>339</v>
      </c>
      <c r="H13" s="881" t="s">
        <v>425</v>
      </c>
      <c r="I13" s="881"/>
      <c r="J13" s="881"/>
      <c r="K13" s="23"/>
      <c r="L13" s="24">
        <v>0.1</v>
      </c>
    </row>
    <row r="14" spans="2:12" s="39" customFormat="1" ht="12.75" x14ac:dyDescent="0.2">
      <c r="B14" s="470"/>
      <c r="C14" s="434" t="s">
        <v>1082</v>
      </c>
      <c r="D14" s="440" t="s">
        <v>624</v>
      </c>
      <c r="E14" s="440" t="s">
        <v>213</v>
      </c>
      <c r="F14" s="439"/>
      <c r="G14" s="511" t="s">
        <v>339</v>
      </c>
      <c r="H14" s="450" t="s">
        <v>1083</v>
      </c>
      <c r="I14" s="512"/>
      <c r="J14" s="512"/>
      <c r="K14" s="23"/>
      <c r="L14" s="24"/>
    </row>
    <row r="15" spans="2:12" s="39" customFormat="1" ht="12.75" x14ac:dyDescent="0.2">
      <c r="B15" s="433" t="s">
        <v>1084</v>
      </c>
      <c r="C15" s="434" t="s">
        <v>1085</v>
      </c>
      <c r="D15" s="440" t="s">
        <v>1086</v>
      </c>
      <c r="E15" s="440" t="s">
        <v>350</v>
      </c>
      <c r="F15" s="439" t="s">
        <v>1087</v>
      </c>
      <c r="G15" s="513" t="s">
        <v>339</v>
      </c>
      <c r="H15" s="881" t="s">
        <v>425</v>
      </c>
      <c r="I15" s="881"/>
      <c r="J15" s="881"/>
      <c r="K15" s="23"/>
      <c r="L15" s="24">
        <v>0.255</v>
      </c>
    </row>
    <row r="16" spans="2:12" s="39" customFormat="1" ht="25.5" x14ac:dyDescent="0.2">
      <c r="B16" s="433" t="s">
        <v>1088</v>
      </c>
      <c r="C16" s="434" t="s">
        <v>1089</v>
      </c>
      <c r="D16" s="435" t="s">
        <v>624</v>
      </c>
      <c r="E16" s="435" t="s">
        <v>350</v>
      </c>
      <c r="F16" s="436" t="s">
        <v>1090</v>
      </c>
      <c r="G16" s="437" t="s">
        <v>217</v>
      </c>
      <c r="H16" s="911" t="s">
        <v>1091</v>
      </c>
      <c r="I16" s="916"/>
      <c r="J16" s="916"/>
      <c r="K16" s="507" t="s">
        <v>504</v>
      </c>
      <c r="L16" s="24">
        <v>0.25</v>
      </c>
    </row>
    <row r="17" spans="2:12" s="39" customFormat="1" ht="25.5" x14ac:dyDescent="0.2">
      <c r="B17" s="433" t="s">
        <v>1092</v>
      </c>
      <c r="C17" s="434" t="s">
        <v>1093</v>
      </c>
      <c r="D17" s="435" t="s">
        <v>624</v>
      </c>
      <c r="E17" s="435" t="s">
        <v>350</v>
      </c>
      <c r="F17" s="436" t="s">
        <v>1090</v>
      </c>
      <c r="G17" s="437" t="s">
        <v>217</v>
      </c>
      <c r="H17" s="911" t="s">
        <v>1094</v>
      </c>
      <c r="I17" s="916"/>
      <c r="J17" s="916"/>
      <c r="K17" s="507" t="s">
        <v>504</v>
      </c>
      <c r="L17" s="24">
        <v>0.25</v>
      </c>
    </row>
    <row r="18" spans="2:12" s="39" customFormat="1" ht="12.75" x14ac:dyDescent="0.2">
      <c r="B18" s="433" t="s">
        <v>1095</v>
      </c>
      <c r="C18" s="434" t="s">
        <v>1096</v>
      </c>
      <c r="D18" s="435" t="s">
        <v>624</v>
      </c>
      <c r="E18" s="435" t="s">
        <v>350</v>
      </c>
      <c r="F18" s="436" t="s">
        <v>1097</v>
      </c>
      <c r="G18" s="437" t="s">
        <v>339</v>
      </c>
      <c r="H18" s="911" t="s">
        <v>425</v>
      </c>
      <c r="I18" s="911"/>
      <c r="J18" s="911"/>
      <c r="K18" s="35"/>
      <c r="L18" s="24">
        <v>0.13500000000000001</v>
      </c>
    </row>
    <row r="19" spans="2:12" s="39" customFormat="1" ht="12.75" x14ac:dyDescent="0.2">
      <c r="B19" s="433" t="s">
        <v>1098</v>
      </c>
      <c r="C19" s="439" t="s">
        <v>1099</v>
      </c>
      <c r="D19" s="440" t="s">
        <v>624</v>
      </c>
      <c r="E19" s="440" t="s">
        <v>350</v>
      </c>
      <c r="F19" s="439" t="s">
        <v>1100</v>
      </c>
      <c r="G19" s="450" t="s">
        <v>1101</v>
      </c>
      <c r="H19" s="760" t="s">
        <v>1102</v>
      </c>
      <c r="I19" s="646"/>
      <c r="J19" s="646"/>
      <c r="K19" s="23"/>
      <c r="L19" s="24">
        <v>0.105</v>
      </c>
    </row>
    <row r="20" spans="2:12" s="39" customFormat="1" ht="25.5" x14ac:dyDescent="0.2">
      <c r="B20" s="433" t="s">
        <v>1103</v>
      </c>
      <c r="C20" s="514" t="s">
        <v>1104</v>
      </c>
      <c r="D20" s="435" t="s">
        <v>624</v>
      </c>
      <c r="E20" s="435" t="s">
        <v>350</v>
      </c>
      <c r="F20" s="436" t="s">
        <v>962</v>
      </c>
      <c r="G20" s="437" t="s">
        <v>217</v>
      </c>
      <c r="H20" s="911" t="s">
        <v>1105</v>
      </c>
      <c r="I20" s="662"/>
      <c r="J20" s="662"/>
      <c r="K20" s="507" t="s">
        <v>504</v>
      </c>
      <c r="L20" s="24">
        <v>0.15</v>
      </c>
    </row>
    <row r="21" spans="2:12" s="39" customFormat="1" ht="12.75" x14ac:dyDescent="0.2">
      <c r="B21" s="29"/>
      <c r="C21" s="434" t="s">
        <v>1106</v>
      </c>
      <c r="D21" s="23"/>
      <c r="E21" s="24"/>
      <c r="F21" s="23"/>
      <c r="G21" s="23"/>
      <c r="H21" s="23"/>
      <c r="I21" s="23"/>
      <c r="J21" s="23"/>
      <c r="K21" s="23"/>
      <c r="L21" s="24"/>
    </row>
    <row r="22" spans="2:12" s="39" customFormat="1" ht="38.25" x14ac:dyDescent="0.2">
      <c r="B22" s="918" t="s">
        <v>1107</v>
      </c>
      <c r="C22" s="250" t="s">
        <v>1108</v>
      </c>
      <c r="D22" s="455" t="s">
        <v>624</v>
      </c>
      <c r="E22" s="455" t="s">
        <v>213</v>
      </c>
      <c r="F22" s="515" t="s">
        <v>1077</v>
      </c>
      <c r="G22" s="252" t="s">
        <v>339</v>
      </c>
      <c r="H22" s="858" t="s">
        <v>1109</v>
      </c>
      <c r="I22" s="858"/>
      <c r="J22" s="858"/>
      <c r="K22" s="510" t="s">
        <v>938</v>
      </c>
      <c r="L22" s="24">
        <v>0.6</v>
      </c>
    </row>
    <row r="23" spans="2:12" s="39" customFormat="1" ht="38.25" x14ac:dyDescent="0.2">
      <c r="B23" s="918"/>
      <c r="C23" s="250" t="s">
        <v>1110</v>
      </c>
      <c r="D23" s="455" t="s">
        <v>624</v>
      </c>
      <c r="E23" s="455" t="s">
        <v>350</v>
      </c>
      <c r="F23" s="250" t="s">
        <v>1111</v>
      </c>
      <c r="G23" s="252" t="s">
        <v>217</v>
      </c>
      <c r="H23" s="858" t="s">
        <v>1112</v>
      </c>
      <c r="I23" s="858"/>
      <c r="J23" s="858"/>
      <c r="K23" s="510" t="s">
        <v>938</v>
      </c>
      <c r="L23" s="24">
        <v>0.1</v>
      </c>
    </row>
    <row r="24" spans="2:12" s="39" customFormat="1" ht="38.25" x14ac:dyDescent="0.2">
      <c r="B24" s="895"/>
      <c r="C24" s="516" t="s">
        <v>998</v>
      </c>
      <c r="D24" s="455" t="s">
        <v>624</v>
      </c>
      <c r="E24" s="455" t="s">
        <v>350</v>
      </c>
      <c r="F24" s="250" t="s">
        <v>1113</v>
      </c>
      <c r="G24" s="252" t="s">
        <v>339</v>
      </c>
      <c r="H24" s="858" t="s">
        <v>1114</v>
      </c>
      <c r="I24" s="858"/>
      <c r="J24" s="858"/>
      <c r="K24" s="510" t="s">
        <v>938</v>
      </c>
      <c r="L24" s="24">
        <v>0.1</v>
      </c>
    </row>
  </sheetData>
  <autoFilter ref="B3:L24"/>
  <mergeCells count="19">
    <mergeCell ref="H18:J18"/>
    <mergeCell ref="H19:J19"/>
    <mergeCell ref="H20:J20"/>
    <mergeCell ref="B22:B24"/>
    <mergeCell ref="H22:J22"/>
    <mergeCell ref="H23:J23"/>
    <mergeCell ref="H24:J24"/>
    <mergeCell ref="H17:J17"/>
    <mergeCell ref="B2:L2"/>
    <mergeCell ref="H4:J4"/>
    <mergeCell ref="H5:J5"/>
    <mergeCell ref="H6:J6"/>
    <mergeCell ref="H7:J7"/>
    <mergeCell ref="H8:J8"/>
    <mergeCell ref="H11:J11"/>
    <mergeCell ref="H12:J12"/>
    <mergeCell ref="H13:J13"/>
    <mergeCell ref="H15:J15"/>
    <mergeCell ref="H16:J16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8" workbookViewId="0">
      <selection activeCell="O40" sqref="O40"/>
    </sheetView>
  </sheetViews>
  <sheetFormatPr defaultRowHeight="15" x14ac:dyDescent="0.25"/>
  <cols>
    <col min="1" max="1" width="7.85546875" style="541" customWidth="1"/>
    <col min="2" max="2" width="10.5703125" style="541" customWidth="1"/>
    <col min="3" max="3" width="9.42578125" style="9" customWidth="1"/>
    <col min="4" max="4" width="7.28515625" style="9" bestFit="1" customWidth="1"/>
    <col min="5" max="5" width="10.85546875" style="9" bestFit="1" customWidth="1"/>
    <col min="6" max="6" width="10.5703125" style="9" bestFit="1" customWidth="1"/>
    <col min="7" max="7" width="14.140625" style="9" bestFit="1" customWidth="1"/>
    <col min="8" max="8" width="15.5703125" style="9" bestFit="1" customWidth="1"/>
    <col min="9" max="9" width="10.28515625" style="9" bestFit="1" customWidth="1"/>
    <col min="10" max="10" width="10.140625" bestFit="1" customWidth="1"/>
    <col min="12" max="12" width="11.7109375" bestFit="1" customWidth="1"/>
  </cols>
  <sheetData>
    <row r="1" spans="1:12" ht="18.75" x14ac:dyDescent="0.25">
      <c r="A1" s="921" t="s">
        <v>1123</v>
      </c>
      <c r="B1" s="921"/>
      <c r="C1" s="921"/>
      <c r="D1" s="921"/>
      <c r="E1" s="921"/>
      <c r="F1" s="921"/>
      <c r="G1" s="921"/>
      <c r="H1" s="921"/>
      <c r="I1" s="921"/>
    </row>
    <row r="2" spans="1:12" ht="18.75" x14ac:dyDescent="0.25">
      <c r="A2" s="532"/>
      <c r="B2" s="532"/>
      <c r="C2" s="532"/>
      <c r="D2" s="532"/>
      <c r="E2" s="532"/>
      <c r="F2" s="532"/>
      <c r="G2" s="532"/>
      <c r="H2" s="532"/>
      <c r="I2" s="532"/>
      <c r="K2">
        <f>SUM(D3:D7)</f>
        <v>1324397</v>
      </c>
    </row>
    <row r="3" spans="1:12" ht="18.75" x14ac:dyDescent="0.25">
      <c r="A3" s="532"/>
      <c r="B3" s="922" t="s">
        <v>1124</v>
      </c>
      <c r="C3" s="923"/>
      <c r="D3" s="533">
        <f>I17</f>
        <v>131232</v>
      </c>
      <c r="E3" s="532"/>
      <c r="F3" s="532"/>
      <c r="G3" s="532"/>
      <c r="H3" s="532"/>
      <c r="I3" s="532"/>
    </row>
    <row r="4" spans="1:12" ht="18.75" x14ac:dyDescent="0.25">
      <c r="A4" s="532"/>
      <c r="B4" s="922" t="s">
        <v>1125</v>
      </c>
      <c r="C4" s="923"/>
      <c r="D4" s="533">
        <f>I27</f>
        <v>85730</v>
      </c>
      <c r="E4" s="532"/>
      <c r="F4" s="532"/>
      <c r="G4" s="532"/>
      <c r="H4" s="532"/>
      <c r="I4" s="532"/>
    </row>
    <row r="5" spans="1:12" ht="18.75" x14ac:dyDescent="0.25">
      <c r="A5" s="532"/>
      <c r="B5" s="534"/>
      <c r="C5" s="534"/>
      <c r="D5" s="535"/>
      <c r="E5" s="532"/>
      <c r="F5" s="532"/>
      <c r="G5" s="532"/>
      <c r="H5" s="532"/>
      <c r="I5" s="532"/>
    </row>
    <row r="6" spans="1:12" ht="18.75" x14ac:dyDescent="0.25">
      <c r="A6" s="532"/>
      <c r="B6" s="922" t="s">
        <v>1126</v>
      </c>
      <c r="C6" s="923"/>
      <c r="D6" s="533">
        <f>I35</f>
        <v>674034</v>
      </c>
      <c r="E6" s="532"/>
      <c r="F6" s="532"/>
      <c r="G6" s="532"/>
      <c r="H6" s="532"/>
      <c r="I6" s="532"/>
    </row>
    <row r="7" spans="1:12" ht="18.75" x14ac:dyDescent="0.25">
      <c r="A7" s="532"/>
      <c r="B7" s="922" t="s">
        <v>1127</v>
      </c>
      <c r="C7" s="923"/>
      <c r="D7" s="533">
        <f>I46</f>
        <v>433401</v>
      </c>
      <c r="E7" s="532"/>
      <c r="F7" s="532"/>
      <c r="G7" s="532"/>
      <c r="H7" s="532"/>
      <c r="I7" s="532"/>
    </row>
    <row r="9" spans="1:12" ht="18.75" x14ac:dyDescent="0.3">
      <c r="A9" s="924" t="s">
        <v>1128</v>
      </c>
      <c r="B9" s="925"/>
      <c r="C9" s="925"/>
      <c r="D9" s="925"/>
      <c r="E9" s="925"/>
      <c r="F9" s="925"/>
      <c r="G9" s="925"/>
      <c r="H9" s="925"/>
      <c r="I9" s="926"/>
      <c r="J9" s="3"/>
      <c r="K9" s="3"/>
      <c r="L9" s="3"/>
    </row>
    <row r="10" spans="1:12" x14ac:dyDescent="0.25">
      <c r="A10" s="1" t="s">
        <v>199</v>
      </c>
      <c r="B10" s="1" t="s">
        <v>1129</v>
      </c>
      <c r="C10" s="10" t="s">
        <v>28</v>
      </c>
      <c r="D10" s="10" t="s">
        <v>1130</v>
      </c>
      <c r="E10" s="10" t="s">
        <v>1131</v>
      </c>
      <c r="F10" s="10" t="s">
        <v>1132</v>
      </c>
      <c r="G10" s="10" t="s">
        <v>1133</v>
      </c>
      <c r="H10" s="10" t="s">
        <v>1134</v>
      </c>
      <c r="I10" s="10" t="s">
        <v>1135</v>
      </c>
      <c r="J10" s="536" t="s">
        <v>1136</v>
      </c>
      <c r="K10" s="536" t="s">
        <v>57</v>
      </c>
      <c r="L10" s="536" t="s">
        <v>1137</v>
      </c>
    </row>
    <row r="11" spans="1:12" x14ac:dyDescent="0.25">
      <c r="A11" s="919">
        <v>1</v>
      </c>
      <c r="B11" s="919" t="s">
        <v>1138</v>
      </c>
      <c r="C11" s="2" t="s">
        <v>34</v>
      </c>
      <c r="D11" s="2" t="s">
        <v>1139</v>
      </c>
      <c r="E11" s="2">
        <v>15</v>
      </c>
      <c r="F11" s="2" t="s">
        <v>1140</v>
      </c>
      <c r="G11" s="2">
        <v>223</v>
      </c>
      <c r="H11" s="2">
        <v>48</v>
      </c>
      <c r="I11" s="2">
        <f>SUMPRODUCT(G11*H11)</f>
        <v>10704</v>
      </c>
      <c r="J11" s="537">
        <v>0.5</v>
      </c>
      <c r="K11" s="2">
        <f>J11*G11</f>
        <v>111.5</v>
      </c>
      <c r="L11" s="538">
        <f>(E11+100)/1000*3.141*(G11)</f>
        <v>80.550944999999999</v>
      </c>
    </row>
    <row r="12" spans="1:12" x14ac:dyDescent="0.25">
      <c r="A12" s="927"/>
      <c r="B12" s="927"/>
      <c r="C12" s="2" t="s">
        <v>34</v>
      </c>
      <c r="D12" s="2" t="s">
        <v>1139</v>
      </c>
      <c r="E12" s="2">
        <v>25</v>
      </c>
      <c r="F12" s="2" t="s">
        <v>1140</v>
      </c>
      <c r="G12" s="2">
        <v>271</v>
      </c>
      <c r="H12" s="2">
        <v>98</v>
      </c>
      <c r="I12" s="2">
        <f t="shared" ref="I12:I26" si="0">SUMPRODUCT(G12*H12)</f>
        <v>26558</v>
      </c>
      <c r="J12" s="537">
        <v>1</v>
      </c>
      <c r="K12" s="2">
        <f t="shared" ref="K12:K16" si="1">J12*G12</f>
        <v>271</v>
      </c>
      <c r="L12" s="538">
        <f t="shared" ref="L12:L16" si="2">(E12+100)/1000*3.141*(G12)</f>
        <v>106.401375</v>
      </c>
    </row>
    <row r="13" spans="1:12" x14ac:dyDescent="0.25">
      <c r="A13" s="927"/>
      <c r="B13" s="927"/>
      <c r="C13" s="2" t="s">
        <v>34</v>
      </c>
      <c r="D13" s="2" t="s">
        <v>1139</v>
      </c>
      <c r="E13" s="2">
        <v>40</v>
      </c>
      <c r="F13" s="2" t="s">
        <v>1140</v>
      </c>
      <c r="G13" s="2">
        <v>12</v>
      </c>
      <c r="H13" s="2">
        <v>146</v>
      </c>
      <c r="I13" s="2">
        <f t="shared" si="0"/>
        <v>1752</v>
      </c>
      <c r="J13" s="537">
        <v>1.5</v>
      </c>
      <c r="K13" s="2">
        <f t="shared" si="1"/>
        <v>18</v>
      </c>
      <c r="L13" s="538">
        <f t="shared" si="2"/>
        <v>5.2768800000000002</v>
      </c>
    </row>
    <row r="14" spans="1:12" x14ac:dyDescent="0.25">
      <c r="A14" s="927"/>
      <c r="B14" s="927"/>
      <c r="C14" s="2" t="s">
        <v>34</v>
      </c>
      <c r="D14" s="2" t="s">
        <v>1139</v>
      </c>
      <c r="E14" s="2">
        <v>50</v>
      </c>
      <c r="F14" s="2" t="s">
        <v>1140</v>
      </c>
      <c r="G14" s="2">
        <v>168</v>
      </c>
      <c r="H14" s="2">
        <v>204</v>
      </c>
      <c r="I14" s="2">
        <f t="shared" si="0"/>
        <v>34272</v>
      </c>
      <c r="J14" s="537">
        <v>2</v>
      </c>
      <c r="K14" s="2">
        <f t="shared" si="1"/>
        <v>336</v>
      </c>
      <c r="L14" s="538">
        <f t="shared" si="2"/>
        <v>79.153199999999998</v>
      </c>
    </row>
    <row r="15" spans="1:12" x14ac:dyDescent="0.25">
      <c r="A15" s="927"/>
      <c r="B15" s="927"/>
      <c r="C15" s="2" t="s">
        <v>34</v>
      </c>
      <c r="D15" s="2" t="s">
        <v>1139</v>
      </c>
      <c r="E15" s="2">
        <v>100</v>
      </c>
      <c r="F15" s="2" t="s">
        <v>1140</v>
      </c>
      <c r="G15" s="2">
        <v>70</v>
      </c>
      <c r="H15" s="2">
        <v>454</v>
      </c>
      <c r="I15" s="2">
        <f t="shared" si="0"/>
        <v>31780</v>
      </c>
      <c r="J15" s="537">
        <v>4</v>
      </c>
      <c r="K15" s="2">
        <f t="shared" si="1"/>
        <v>280</v>
      </c>
      <c r="L15" s="538">
        <f t="shared" si="2"/>
        <v>43.974000000000004</v>
      </c>
    </row>
    <row r="16" spans="1:12" x14ac:dyDescent="0.25">
      <c r="A16" s="920"/>
      <c r="B16" s="920"/>
      <c r="C16" s="2" t="s">
        <v>1141</v>
      </c>
      <c r="D16" s="2" t="s">
        <v>1139</v>
      </c>
      <c r="E16" s="2">
        <v>25</v>
      </c>
      <c r="F16" s="2" t="s">
        <v>1140</v>
      </c>
      <c r="G16" s="2">
        <v>178</v>
      </c>
      <c r="H16" s="2">
        <v>147</v>
      </c>
      <c r="I16" s="2">
        <f t="shared" si="0"/>
        <v>26166</v>
      </c>
      <c r="J16" s="537">
        <v>1</v>
      </c>
      <c r="K16" s="2">
        <f t="shared" si="1"/>
        <v>178</v>
      </c>
      <c r="L16" s="538">
        <f t="shared" si="2"/>
        <v>69.887249999999995</v>
      </c>
    </row>
    <row r="17" spans="1:12" x14ac:dyDescent="0.25">
      <c r="A17" s="928" t="s">
        <v>1142</v>
      </c>
      <c r="B17" s="929"/>
      <c r="C17" s="929"/>
      <c r="D17" s="929"/>
      <c r="E17" s="929"/>
      <c r="F17" s="929"/>
      <c r="G17" s="929"/>
      <c r="H17" s="930"/>
      <c r="I17" s="539">
        <f>SUM(I11:I16)</f>
        <v>131232</v>
      </c>
      <c r="J17" s="3"/>
      <c r="K17" s="11">
        <f>SUM(K11:K16)</f>
        <v>1194.5</v>
      </c>
      <c r="L17" s="11">
        <f>SUM(L11:L16)</f>
        <v>385.24364999999995</v>
      </c>
    </row>
    <row r="18" spans="1:12" x14ac:dyDescent="0.25">
      <c r="A18" s="4">
        <v>2</v>
      </c>
      <c r="B18" s="4" t="s">
        <v>1143</v>
      </c>
      <c r="C18" s="2" t="s">
        <v>34</v>
      </c>
      <c r="D18" s="2"/>
      <c r="E18" s="2">
        <v>25</v>
      </c>
      <c r="F18" s="2">
        <v>150</v>
      </c>
      <c r="G18" s="2">
        <v>13</v>
      </c>
      <c r="H18" s="2">
        <v>1207</v>
      </c>
      <c r="I18" s="2">
        <f t="shared" si="0"/>
        <v>15691</v>
      </c>
    </row>
    <row r="19" spans="1:12" x14ac:dyDescent="0.25">
      <c r="A19" s="4">
        <v>3</v>
      </c>
      <c r="B19" s="4" t="s">
        <v>1144</v>
      </c>
      <c r="C19" s="2" t="s">
        <v>34</v>
      </c>
      <c r="D19" s="2" t="s">
        <v>1145</v>
      </c>
      <c r="E19" s="2">
        <v>15</v>
      </c>
      <c r="F19" s="2">
        <v>800</v>
      </c>
      <c r="G19" s="2">
        <v>4</v>
      </c>
      <c r="H19" s="2">
        <v>1300</v>
      </c>
      <c r="I19" s="2">
        <f t="shared" si="0"/>
        <v>5200</v>
      </c>
    </row>
    <row r="20" spans="1:12" x14ac:dyDescent="0.25">
      <c r="A20" s="919">
        <v>4</v>
      </c>
      <c r="B20" s="919" t="s">
        <v>1146</v>
      </c>
      <c r="C20" s="2" t="s">
        <v>34</v>
      </c>
      <c r="D20" s="2" t="s">
        <v>1145</v>
      </c>
      <c r="E20" s="2">
        <v>15</v>
      </c>
      <c r="F20" s="2">
        <v>800</v>
      </c>
      <c r="G20" s="2">
        <v>5</v>
      </c>
      <c r="H20" s="2">
        <v>1800</v>
      </c>
      <c r="I20" s="2">
        <f t="shared" si="0"/>
        <v>9000</v>
      </c>
    </row>
    <row r="21" spans="1:12" x14ac:dyDescent="0.25">
      <c r="A21" s="920"/>
      <c r="B21" s="920"/>
      <c r="C21" s="2" t="s">
        <v>34</v>
      </c>
      <c r="D21" s="2" t="s">
        <v>1145</v>
      </c>
      <c r="E21" s="2">
        <v>25</v>
      </c>
      <c r="F21" s="2">
        <v>800</v>
      </c>
      <c r="G21" s="2">
        <v>7</v>
      </c>
      <c r="H21" s="2">
        <v>2288</v>
      </c>
      <c r="I21" s="2">
        <f t="shared" si="0"/>
        <v>16016</v>
      </c>
    </row>
    <row r="22" spans="1:12" x14ac:dyDescent="0.25">
      <c r="A22" s="919">
        <v>5</v>
      </c>
      <c r="B22" s="919" t="s">
        <v>1147</v>
      </c>
      <c r="C22" s="2" t="s">
        <v>34</v>
      </c>
      <c r="D22" s="2" t="s">
        <v>1145</v>
      </c>
      <c r="E22" s="2">
        <v>15</v>
      </c>
      <c r="F22" s="2">
        <v>800</v>
      </c>
      <c r="G22" s="2">
        <v>2</v>
      </c>
      <c r="H22" s="2">
        <v>1560</v>
      </c>
      <c r="I22" s="2">
        <f t="shared" si="0"/>
        <v>3120</v>
      </c>
    </row>
    <row r="23" spans="1:12" x14ac:dyDescent="0.25">
      <c r="A23" s="920"/>
      <c r="B23" s="920"/>
      <c r="C23" s="2" t="s">
        <v>34</v>
      </c>
      <c r="D23" s="2" t="s">
        <v>1145</v>
      </c>
      <c r="E23" s="2">
        <v>25</v>
      </c>
      <c r="F23" s="2">
        <v>800</v>
      </c>
      <c r="G23" s="2">
        <v>2</v>
      </c>
      <c r="H23" s="2">
        <v>3270</v>
      </c>
      <c r="I23" s="2">
        <f t="shared" si="0"/>
        <v>6540</v>
      </c>
    </row>
    <row r="24" spans="1:12" x14ac:dyDescent="0.25">
      <c r="A24" s="919">
        <v>6</v>
      </c>
      <c r="B24" s="919" t="s">
        <v>1148</v>
      </c>
      <c r="C24" s="2" t="s">
        <v>34</v>
      </c>
      <c r="D24" s="2"/>
      <c r="E24" s="2">
        <v>15</v>
      </c>
      <c r="F24" s="2"/>
      <c r="G24" s="2">
        <v>7</v>
      </c>
      <c r="H24" s="2">
        <v>2347</v>
      </c>
      <c r="I24" s="2">
        <f t="shared" si="0"/>
        <v>16429</v>
      </c>
    </row>
    <row r="25" spans="1:12" x14ac:dyDescent="0.25">
      <c r="A25" s="920"/>
      <c r="B25" s="920"/>
      <c r="C25" s="2" t="s">
        <v>34</v>
      </c>
      <c r="D25" s="2"/>
      <c r="E25" s="2">
        <v>25</v>
      </c>
      <c r="F25" s="2"/>
      <c r="G25" s="2">
        <v>3</v>
      </c>
      <c r="H25" s="2">
        <v>3283</v>
      </c>
      <c r="I25" s="2">
        <f t="shared" si="0"/>
        <v>9849</v>
      </c>
    </row>
    <row r="26" spans="1:12" x14ac:dyDescent="0.25">
      <c r="A26" s="4">
        <v>7</v>
      </c>
      <c r="B26" s="4" t="s">
        <v>1149</v>
      </c>
      <c r="C26" s="2" t="s">
        <v>34</v>
      </c>
      <c r="D26" s="2"/>
      <c r="E26" s="2">
        <v>40</v>
      </c>
      <c r="F26" s="2"/>
      <c r="G26" s="2">
        <v>1</v>
      </c>
      <c r="H26" s="2">
        <v>3885</v>
      </c>
      <c r="I26" s="2">
        <f t="shared" si="0"/>
        <v>3885</v>
      </c>
    </row>
    <row r="27" spans="1:12" x14ac:dyDescent="0.25">
      <c r="A27" s="931" t="s">
        <v>1150</v>
      </c>
      <c r="B27" s="931"/>
      <c r="C27" s="931"/>
      <c r="D27" s="931"/>
      <c r="E27" s="931"/>
      <c r="F27" s="931"/>
      <c r="G27" s="931"/>
      <c r="H27" s="931"/>
      <c r="I27" s="539">
        <f>SUM(I18:I26)</f>
        <v>85730</v>
      </c>
    </row>
    <row r="29" spans="1:12" ht="18.75" x14ac:dyDescent="0.3">
      <c r="A29" s="924" t="s">
        <v>1151</v>
      </c>
      <c r="B29" s="925"/>
      <c r="C29" s="925"/>
      <c r="D29" s="925"/>
      <c r="E29" s="925"/>
      <c r="F29" s="925"/>
      <c r="G29" s="925"/>
      <c r="H29" s="925"/>
      <c r="I29" s="926"/>
      <c r="J29" s="2"/>
      <c r="K29" s="2"/>
      <c r="L29" s="3"/>
    </row>
    <row r="30" spans="1:12" x14ac:dyDescent="0.25">
      <c r="A30" s="1" t="s">
        <v>199</v>
      </c>
      <c r="B30" s="1" t="s">
        <v>1129</v>
      </c>
      <c r="C30" s="10" t="s">
        <v>28</v>
      </c>
      <c r="D30" s="10" t="s">
        <v>1130</v>
      </c>
      <c r="E30" s="10" t="s">
        <v>1152</v>
      </c>
      <c r="F30" s="10" t="s">
        <v>1132</v>
      </c>
      <c r="G30" s="10" t="s">
        <v>1133</v>
      </c>
      <c r="H30" s="10" t="s">
        <v>1134</v>
      </c>
      <c r="I30" s="10" t="s">
        <v>1135</v>
      </c>
      <c r="J30" s="536" t="s">
        <v>1136</v>
      </c>
      <c r="K30" s="536" t="s">
        <v>57</v>
      </c>
      <c r="L30" s="536" t="s">
        <v>1137</v>
      </c>
    </row>
    <row r="31" spans="1:12" x14ac:dyDescent="0.25">
      <c r="A31" s="919">
        <v>1</v>
      </c>
      <c r="B31" s="919" t="s">
        <v>1138</v>
      </c>
      <c r="C31" s="2" t="s">
        <v>36</v>
      </c>
      <c r="D31" s="2">
        <v>304</v>
      </c>
      <c r="E31" s="2">
        <v>25</v>
      </c>
      <c r="F31" s="2" t="s">
        <v>1153</v>
      </c>
      <c r="G31" s="2">
        <v>81</v>
      </c>
      <c r="H31" s="2">
        <v>460</v>
      </c>
      <c r="I31" s="2">
        <f t="shared" ref="I31:I45" si="3">SUMPRODUCT(G31*H31)</f>
        <v>37260</v>
      </c>
      <c r="J31" s="537">
        <v>1</v>
      </c>
      <c r="K31" s="2">
        <f>J31*G31</f>
        <v>81</v>
      </c>
      <c r="L31" s="3">
        <f t="shared" ref="L31:L34" si="4">(E31+100)/1000*3.141*(G31)</f>
        <v>31.802624999999999</v>
      </c>
    </row>
    <row r="32" spans="1:12" x14ac:dyDescent="0.25">
      <c r="A32" s="927"/>
      <c r="B32" s="927"/>
      <c r="C32" s="2" t="s">
        <v>36</v>
      </c>
      <c r="D32" s="2">
        <v>304</v>
      </c>
      <c r="E32" s="2">
        <v>50</v>
      </c>
      <c r="F32" s="2" t="s">
        <v>1154</v>
      </c>
      <c r="G32" s="2">
        <v>341</v>
      </c>
      <c r="H32" s="2">
        <v>650</v>
      </c>
      <c r="I32" s="2">
        <f t="shared" si="3"/>
        <v>221650</v>
      </c>
      <c r="J32" s="537">
        <v>2</v>
      </c>
      <c r="K32" s="2">
        <f t="shared" ref="K32:K34" si="5">J32*G32</f>
        <v>682</v>
      </c>
      <c r="L32" s="3">
        <f t="shared" si="4"/>
        <v>160.66215</v>
      </c>
    </row>
    <row r="33" spans="1:12" x14ac:dyDescent="0.25">
      <c r="A33" s="927"/>
      <c r="B33" s="927"/>
      <c r="C33" s="2" t="s">
        <v>36</v>
      </c>
      <c r="D33" s="2">
        <v>304</v>
      </c>
      <c r="E33" s="2">
        <v>80</v>
      </c>
      <c r="F33" s="2" t="s">
        <v>1154</v>
      </c>
      <c r="G33" s="2">
        <v>54</v>
      </c>
      <c r="H33" s="2">
        <v>1688</v>
      </c>
      <c r="I33" s="2">
        <f t="shared" si="3"/>
        <v>91152</v>
      </c>
      <c r="J33" s="537">
        <v>3</v>
      </c>
      <c r="K33" s="2">
        <f t="shared" si="5"/>
        <v>162</v>
      </c>
      <c r="L33" s="3">
        <f t="shared" si="4"/>
        <v>30.530519999999999</v>
      </c>
    </row>
    <row r="34" spans="1:12" x14ac:dyDescent="0.25">
      <c r="A34" s="920"/>
      <c r="B34" s="920"/>
      <c r="C34" s="2" t="s">
        <v>36</v>
      </c>
      <c r="D34" s="2">
        <v>304</v>
      </c>
      <c r="E34" s="2">
        <v>100</v>
      </c>
      <c r="F34" s="2" t="s">
        <v>1154</v>
      </c>
      <c r="G34" s="2">
        <v>199</v>
      </c>
      <c r="H34" s="2">
        <v>1628</v>
      </c>
      <c r="I34" s="2">
        <f t="shared" si="3"/>
        <v>323972</v>
      </c>
      <c r="J34" s="537">
        <v>4</v>
      </c>
      <c r="K34" s="2">
        <f t="shared" si="5"/>
        <v>796</v>
      </c>
      <c r="L34" s="3">
        <f t="shared" si="4"/>
        <v>125.01180000000002</v>
      </c>
    </row>
    <row r="35" spans="1:12" x14ac:dyDescent="0.25">
      <c r="A35" s="928" t="s">
        <v>1155</v>
      </c>
      <c r="B35" s="929"/>
      <c r="C35" s="929"/>
      <c r="D35" s="929"/>
      <c r="E35" s="929"/>
      <c r="F35" s="929"/>
      <c r="G35" s="929"/>
      <c r="H35" s="930"/>
      <c r="I35" s="539">
        <f>SUM(I31:I34)</f>
        <v>674034</v>
      </c>
      <c r="J35" s="3"/>
      <c r="K35" s="11">
        <f>SUM(K31:K34)</f>
        <v>1721</v>
      </c>
      <c r="L35" s="540">
        <f>SUM(L31:L34)</f>
        <v>348.00709500000005</v>
      </c>
    </row>
    <row r="36" spans="1:12" x14ac:dyDescent="0.25">
      <c r="A36" s="919">
        <v>2</v>
      </c>
      <c r="B36" s="919" t="s">
        <v>1143</v>
      </c>
      <c r="C36" s="2" t="s">
        <v>36</v>
      </c>
      <c r="D36" s="2" t="s">
        <v>1156</v>
      </c>
      <c r="E36" s="2">
        <v>15</v>
      </c>
      <c r="F36" s="2">
        <v>150</v>
      </c>
      <c r="G36" s="2">
        <v>6</v>
      </c>
      <c r="H36" s="2">
        <v>2865</v>
      </c>
      <c r="I36" s="2">
        <f t="shared" si="3"/>
        <v>17190</v>
      </c>
    </row>
    <row r="37" spans="1:12" x14ac:dyDescent="0.25">
      <c r="A37" s="927"/>
      <c r="B37" s="927"/>
      <c r="C37" s="2" t="s">
        <v>36</v>
      </c>
      <c r="D37" s="2" t="s">
        <v>1156</v>
      </c>
      <c r="E37" s="2">
        <v>25</v>
      </c>
      <c r="F37" s="2">
        <v>150</v>
      </c>
      <c r="G37" s="2">
        <v>3</v>
      </c>
      <c r="H37" s="2">
        <v>4215</v>
      </c>
      <c r="I37" s="2">
        <f t="shared" si="3"/>
        <v>12645</v>
      </c>
    </row>
    <row r="38" spans="1:12" x14ac:dyDescent="0.25">
      <c r="A38" s="927"/>
      <c r="B38" s="927"/>
      <c r="C38" s="2" t="s">
        <v>36</v>
      </c>
      <c r="D38" s="2" t="s">
        <v>1156</v>
      </c>
      <c r="E38" s="2">
        <v>50</v>
      </c>
      <c r="F38" s="2">
        <v>150</v>
      </c>
      <c r="G38" s="2">
        <v>35</v>
      </c>
      <c r="H38" s="2">
        <v>5312</v>
      </c>
      <c r="I38" s="2">
        <f t="shared" si="3"/>
        <v>185920</v>
      </c>
    </row>
    <row r="39" spans="1:12" x14ac:dyDescent="0.25">
      <c r="A39" s="927"/>
      <c r="B39" s="927"/>
      <c r="C39" s="2" t="s">
        <v>36</v>
      </c>
      <c r="D39" s="2" t="s">
        <v>1156</v>
      </c>
      <c r="E39" s="2">
        <v>80</v>
      </c>
      <c r="F39" s="2">
        <v>150</v>
      </c>
      <c r="G39" s="2">
        <v>3</v>
      </c>
      <c r="H39" s="2">
        <v>8807</v>
      </c>
      <c r="I39" s="2">
        <f t="shared" si="3"/>
        <v>26421</v>
      </c>
    </row>
    <row r="40" spans="1:12" x14ac:dyDescent="0.25">
      <c r="A40" s="920"/>
      <c r="B40" s="920"/>
      <c r="C40" s="2" t="s">
        <v>36</v>
      </c>
      <c r="D40" s="2" t="s">
        <v>1156</v>
      </c>
      <c r="E40" s="2">
        <v>100</v>
      </c>
      <c r="F40" s="2">
        <v>150</v>
      </c>
      <c r="G40" s="2">
        <v>11</v>
      </c>
      <c r="H40" s="2">
        <v>9415</v>
      </c>
      <c r="I40" s="2">
        <f t="shared" si="3"/>
        <v>103565</v>
      </c>
    </row>
    <row r="41" spans="1:12" x14ac:dyDescent="0.25">
      <c r="A41" s="4">
        <v>3</v>
      </c>
      <c r="B41" s="4" t="s">
        <v>1147</v>
      </c>
      <c r="C41" s="2" t="s">
        <v>36</v>
      </c>
      <c r="D41" s="2" t="s">
        <v>1156</v>
      </c>
      <c r="E41" s="2">
        <v>100</v>
      </c>
      <c r="F41" s="2">
        <v>150</v>
      </c>
      <c r="G41" s="2">
        <v>2</v>
      </c>
      <c r="H41" s="2">
        <v>11507</v>
      </c>
      <c r="I41" s="2">
        <f t="shared" si="3"/>
        <v>23014</v>
      </c>
    </row>
    <row r="42" spans="1:12" x14ac:dyDescent="0.25">
      <c r="A42" s="919">
        <v>4</v>
      </c>
      <c r="B42" s="919" t="s">
        <v>1149</v>
      </c>
      <c r="C42" s="2" t="s">
        <v>36</v>
      </c>
      <c r="D42" s="2">
        <v>304</v>
      </c>
      <c r="E42" s="2">
        <v>50</v>
      </c>
      <c r="F42" s="2">
        <v>150</v>
      </c>
      <c r="G42" s="2">
        <v>2</v>
      </c>
      <c r="H42" s="2">
        <v>4620</v>
      </c>
      <c r="I42" s="2">
        <f t="shared" si="3"/>
        <v>9240</v>
      </c>
    </row>
    <row r="43" spans="1:12" x14ac:dyDescent="0.25">
      <c r="A43" s="920"/>
      <c r="B43" s="920"/>
      <c r="C43" s="2" t="s">
        <v>36</v>
      </c>
      <c r="D43" s="2">
        <v>304</v>
      </c>
      <c r="E43" s="2">
        <v>100</v>
      </c>
      <c r="F43" s="2">
        <v>150</v>
      </c>
      <c r="G43" s="2">
        <v>2</v>
      </c>
      <c r="H43" s="2">
        <v>20553</v>
      </c>
      <c r="I43" s="2">
        <f t="shared" si="3"/>
        <v>41106</v>
      </c>
    </row>
    <row r="44" spans="1:12" x14ac:dyDescent="0.25">
      <c r="A44" s="919">
        <v>5</v>
      </c>
      <c r="B44" s="919" t="s">
        <v>1157</v>
      </c>
      <c r="C44" s="2" t="s">
        <v>36</v>
      </c>
      <c r="D44" s="2">
        <v>304</v>
      </c>
      <c r="E44" s="2">
        <v>40</v>
      </c>
      <c r="F44" s="2"/>
      <c r="G44" s="2">
        <v>1</v>
      </c>
      <c r="H44" s="2">
        <v>3100</v>
      </c>
      <c r="I44" s="2">
        <f t="shared" si="3"/>
        <v>3100</v>
      </c>
    </row>
    <row r="45" spans="1:12" x14ac:dyDescent="0.25">
      <c r="A45" s="920"/>
      <c r="B45" s="920"/>
      <c r="C45" s="2" t="s">
        <v>36</v>
      </c>
      <c r="D45" s="2">
        <v>304</v>
      </c>
      <c r="E45" s="2">
        <v>100</v>
      </c>
      <c r="F45" s="2"/>
      <c r="G45" s="2">
        <v>2</v>
      </c>
      <c r="H45" s="2">
        <v>5600</v>
      </c>
      <c r="I45" s="2">
        <f t="shared" si="3"/>
        <v>11200</v>
      </c>
    </row>
    <row r="46" spans="1:12" x14ac:dyDescent="0.25">
      <c r="A46" s="928" t="s">
        <v>1158</v>
      </c>
      <c r="B46" s="929"/>
      <c r="C46" s="929"/>
      <c r="D46" s="929"/>
      <c r="E46" s="929"/>
      <c r="F46" s="929"/>
      <c r="G46" s="929"/>
      <c r="H46" s="930"/>
      <c r="I46" s="539">
        <f>SUM(I36:I45)</f>
        <v>433401</v>
      </c>
    </row>
  </sheetData>
  <mergeCells count="27">
    <mergeCell ref="A46:H46"/>
    <mergeCell ref="A35:H35"/>
    <mergeCell ref="A36:A40"/>
    <mergeCell ref="B36:B40"/>
    <mergeCell ref="A42:A43"/>
    <mergeCell ref="B42:B43"/>
    <mergeCell ref="A44:A45"/>
    <mergeCell ref="B44:B45"/>
    <mergeCell ref="A24:A25"/>
    <mergeCell ref="B24:B25"/>
    <mergeCell ref="A27:H27"/>
    <mergeCell ref="A29:I29"/>
    <mergeCell ref="A31:A34"/>
    <mergeCell ref="B31:B34"/>
    <mergeCell ref="A22:A23"/>
    <mergeCell ref="B22:B23"/>
    <mergeCell ref="A1:I1"/>
    <mergeCell ref="B3:C3"/>
    <mergeCell ref="B4:C4"/>
    <mergeCell ref="B6:C6"/>
    <mergeCell ref="B7:C7"/>
    <mergeCell ref="A9:I9"/>
    <mergeCell ref="A11:A16"/>
    <mergeCell ref="B11:B16"/>
    <mergeCell ref="A17:H17"/>
    <mergeCell ref="A20:A21"/>
    <mergeCell ref="B20:B21"/>
  </mergeCells>
  <pageMargins left="0.25" right="0.25" top="0.5699999999999999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selection activeCell="O40" sqref="O40"/>
    </sheetView>
  </sheetViews>
  <sheetFormatPr defaultRowHeight="15" x14ac:dyDescent="0.25"/>
  <cols>
    <col min="1" max="1" width="6" customWidth="1"/>
    <col min="2" max="2" width="13.42578125" customWidth="1"/>
    <col min="3" max="3" width="9.5703125" customWidth="1"/>
    <col min="4" max="4" width="8.28515625" customWidth="1"/>
    <col min="6" max="6" width="10.5703125" customWidth="1"/>
    <col min="7" max="7" width="12.28515625" customWidth="1"/>
    <col min="8" max="8" width="13" customWidth="1"/>
    <col min="9" max="9" width="10.7109375" customWidth="1"/>
    <col min="12" max="12" width="11.42578125" bestFit="1" customWidth="1"/>
  </cols>
  <sheetData>
    <row r="1" spans="1:13" ht="18.75" x14ac:dyDescent="0.3">
      <c r="A1" s="542" t="s">
        <v>1159</v>
      </c>
    </row>
    <row r="2" spans="1:13" ht="18.75" x14ac:dyDescent="0.3">
      <c r="A2" s="542"/>
      <c r="L2">
        <f>SUM(D3:D9)</f>
        <v>14361908</v>
      </c>
    </row>
    <row r="3" spans="1:13" ht="18.75" x14ac:dyDescent="0.3">
      <c r="A3" s="542"/>
      <c r="B3" s="922" t="s">
        <v>1124</v>
      </c>
      <c r="C3" s="923"/>
      <c r="D3" s="533">
        <f>I27</f>
        <v>1075876</v>
      </c>
    </row>
    <row r="4" spans="1:13" ht="18.75" x14ac:dyDescent="0.3">
      <c r="A4" s="542"/>
      <c r="B4" s="922" t="s">
        <v>1160</v>
      </c>
      <c r="C4" s="923"/>
      <c r="D4" s="533">
        <f>I31</f>
        <v>201860</v>
      </c>
    </row>
    <row r="5" spans="1:13" ht="18.75" x14ac:dyDescent="0.3">
      <c r="A5" s="542"/>
      <c r="B5" s="922" t="s">
        <v>1125</v>
      </c>
      <c r="C5" s="923"/>
      <c r="D5" s="533">
        <f>I82</f>
        <v>1147961</v>
      </c>
    </row>
    <row r="6" spans="1:13" ht="18.75" x14ac:dyDescent="0.3">
      <c r="A6" s="542"/>
      <c r="B6" s="534"/>
      <c r="C6" s="534"/>
      <c r="D6" s="535"/>
    </row>
    <row r="7" spans="1:13" ht="18.75" x14ac:dyDescent="0.3">
      <c r="A7" s="542"/>
      <c r="B7" s="922" t="s">
        <v>1126</v>
      </c>
      <c r="C7" s="923"/>
      <c r="D7" s="533">
        <f>I92</f>
        <v>201261</v>
      </c>
    </row>
    <row r="8" spans="1:13" ht="18.75" x14ac:dyDescent="0.3">
      <c r="A8" s="542"/>
      <c r="B8" s="922" t="s">
        <v>1161</v>
      </c>
      <c r="C8" s="923"/>
      <c r="D8" s="533">
        <f>I111</f>
        <v>3879002</v>
      </c>
    </row>
    <row r="9" spans="1:13" ht="18.75" x14ac:dyDescent="0.3">
      <c r="A9" s="542"/>
      <c r="B9" s="922" t="s">
        <v>1127</v>
      </c>
      <c r="C9" s="923"/>
      <c r="D9" s="533">
        <f>I98+I131</f>
        <v>7855948</v>
      </c>
    </row>
    <row r="10" spans="1:13" ht="18.75" x14ac:dyDescent="0.3">
      <c r="A10" s="542"/>
    </row>
    <row r="12" spans="1:13" ht="18.75" x14ac:dyDescent="0.3">
      <c r="A12" s="924" t="s">
        <v>1128</v>
      </c>
      <c r="B12" s="925"/>
      <c r="C12" s="925"/>
      <c r="D12" s="925"/>
      <c r="E12" s="925"/>
      <c r="F12" s="925"/>
      <c r="G12" s="925"/>
      <c r="H12" s="925"/>
      <c r="I12" s="926"/>
      <c r="J12" s="3"/>
      <c r="K12" s="3"/>
      <c r="L12" s="3"/>
    </row>
    <row r="13" spans="1:13" x14ac:dyDescent="0.25">
      <c r="A13" s="77" t="s">
        <v>199</v>
      </c>
      <c r="B13" s="77" t="s">
        <v>1129</v>
      </c>
      <c r="C13" s="77" t="s">
        <v>28</v>
      </c>
      <c r="D13" s="77" t="s">
        <v>1130</v>
      </c>
      <c r="E13" s="77" t="s">
        <v>1152</v>
      </c>
      <c r="F13" s="77" t="s">
        <v>1132</v>
      </c>
      <c r="G13" s="77" t="s">
        <v>1133</v>
      </c>
      <c r="H13" s="77" t="s">
        <v>1134</v>
      </c>
      <c r="I13" s="77" t="s">
        <v>1135</v>
      </c>
      <c r="J13" s="543" t="s">
        <v>57</v>
      </c>
      <c r="K13" s="543" t="s">
        <v>1162</v>
      </c>
      <c r="L13" s="543" t="s">
        <v>1163</v>
      </c>
    </row>
    <row r="14" spans="1:13" x14ac:dyDescent="0.25">
      <c r="A14" s="919">
        <v>1</v>
      </c>
      <c r="B14" s="919" t="s">
        <v>1138</v>
      </c>
      <c r="C14" s="3" t="s">
        <v>34</v>
      </c>
      <c r="D14" s="3" t="s">
        <v>1139</v>
      </c>
      <c r="E14" s="3">
        <v>0.5</v>
      </c>
      <c r="F14" s="3" t="s">
        <v>1140</v>
      </c>
      <c r="G14" s="3">
        <v>156</v>
      </c>
      <c r="H14" s="3">
        <v>48</v>
      </c>
      <c r="I14" s="3">
        <f>G14*H14</f>
        <v>7488</v>
      </c>
      <c r="J14" s="3">
        <f>E14*G14</f>
        <v>78</v>
      </c>
      <c r="K14" s="3">
        <v>15</v>
      </c>
      <c r="L14" s="3">
        <f>(K14+100)/1000*3.141*(G14)</f>
        <v>56.349540000000005</v>
      </c>
    </row>
    <row r="15" spans="1:13" x14ac:dyDescent="0.25">
      <c r="A15" s="927"/>
      <c r="B15" s="927"/>
      <c r="C15" s="3" t="s">
        <v>34</v>
      </c>
      <c r="D15" s="3" t="s">
        <v>1164</v>
      </c>
      <c r="E15" s="3">
        <v>0.75</v>
      </c>
      <c r="F15" s="3" t="s">
        <v>1165</v>
      </c>
      <c r="G15" s="3">
        <v>104</v>
      </c>
      <c r="H15" s="3">
        <v>205</v>
      </c>
      <c r="I15" s="3">
        <f t="shared" ref="I15:I26" si="0">G15*H15</f>
        <v>21320</v>
      </c>
      <c r="J15" s="3">
        <f t="shared" ref="J15:J30" si="1">E15*G15</f>
        <v>78</v>
      </c>
      <c r="K15" s="3">
        <v>20</v>
      </c>
      <c r="L15" s="3">
        <f t="shared" ref="L15:L26" si="2">(K15+100)/1000*3.141*(G15)</f>
        <v>39.199680000000001</v>
      </c>
    </row>
    <row r="16" spans="1:13" x14ac:dyDescent="0.25">
      <c r="A16" s="927"/>
      <c r="B16" s="927"/>
      <c r="C16" s="3" t="s">
        <v>34</v>
      </c>
      <c r="D16" s="3" t="s">
        <v>1139</v>
      </c>
      <c r="E16" s="3">
        <v>1</v>
      </c>
      <c r="F16" s="3" t="s">
        <v>1140</v>
      </c>
      <c r="G16" s="3">
        <v>182</v>
      </c>
      <c r="H16" s="3">
        <v>98</v>
      </c>
      <c r="I16" s="3">
        <f t="shared" si="0"/>
        <v>17836</v>
      </c>
      <c r="J16" s="3">
        <f t="shared" si="1"/>
        <v>182</v>
      </c>
      <c r="K16" s="3">
        <v>25</v>
      </c>
      <c r="L16" s="3">
        <f t="shared" si="2"/>
        <v>71.457750000000004</v>
      </c>
      <c r="M16" s="7"/>
    </row>
    <row r="17" spans="1:13" x14ac:dyDescent="0.25">
      <c r="A17" s="927"/>
      <c r="B17" s="927"/>
      <c r="C17" s="3" t="s">
        <v>34</v>
      </c>
      <c r="D17" s="3" t="s">
        <v>1164</v>
      </c>
      <c r="E17" s="3">
        <v>1</v>
      </c>
      <c r="F17" s="3" t="s">
        <v>1165</v>
      </c>
      <c r="G17" s="3">
        <v>84</v>
      </c>
      <c r="H17" s="3">
        <v>230</v>
      </c>
      <c r="I17" s="3">
        <f t="shared" si="0"/>
        <v>19320</v>
      </c>
      <c r="J17" s="3">
        <f t="shared" si="1"/>
        <v>84</v>
      </c>
      <c r="K17" s="3">
        <v>25</v>
      </c>
      <c r="L17" s="3">
        <f t="shared" si="2"/>
        <v>32.980499999999999</v>
      </c>
      <c r="M17" s="7"/>
    </row>
    <row r="18" spans="1:13" x14ac:dyDescent="0.25">
      <c r="A18" s="927"/>
      <c r="B18" s="927"/>
      <c r="C18" s="3" t="s">
        <v>34</v>
      </c>
      <c r="D18" s="3" t="s">
        <v>1164</v>
      </c>
      <c r="E18" s="3">
        <v>1.5</v>
      </c>
      <c r="F18" s="3" t="s">
        <v>1165</v>
      </c>
      <c r="G18" s="3">
        <v>146</v>
      </c>
      <c r="H18" s="3">
        <v>330</v>
      </c>
      <c r="I18" s="3">
        <f t="shared" si="0"/>
        <v>48180</v>
      </c>
      <c r="J18" s="3">
        <f t="shared" si="1"/>
        <v>219</v>
      </c>
      <c r="K18" s="3">
        <v>40</v>
      </c>
      <c r="L18" s="3">
        <f t="shared" si="2"/>
        <v>64.202039999999997</v>
      </c>
      <c r="M18" s="7"/>
    </row>
    <row r="19" spans="1:13" x14ac:dyDescent="0.25">
      <c r="A19" s="927"/>
      <c r="B19" s="927"/>
      <c r="C19" s="3" t="s">
        <v>34</v>
      </c>
      <c r="D19" s="78" t="s">
        <v>1139</v>
      </c>
      <c r="E19" s="3">
        <v>2</v>
      </c>
      <c r="F19" s="3" t="s">
        <v>1153</v>
      </c>
      <c r="G19" s="3">
        <v>368</v>
      </c>
      <c r="H19" s="3">
        <v>204</v>
      </c>
      <c r="I19" s="3">
        <f t="shared" si="0"/>
        <v>75072</v>
      </c>
      <c r="J19" s="3">
        <f t="shared" si="1"/>
        <v>736</v>
      </c>
      <c r="K19" s="3">
        <v>50</v>
      </c>
      <c r="L19" s="3">
        <f t="shared" si="2"/>
        <v>173.38319999999999</v>
      </c>
      <c r="M19" s="7"/>
    </row>
    <row r="20" spans="1:13" x14ac:dyDescent="0.25">
      <c r="A20" s="927"/>
      <c r="B20" s="927"/>
      <c r="C20" s="3" t="s">
        <v>34</v>
      </c>
      <c r="D20" s="78" t="s">
        <v>1139</v>
      </c>
      <c r="E20" s="3">
        <v>3</v>
      </c>
      <c r="F20" s="3" t="s">
        <v>1140</v>
      </c>
      <c r="G20" s="3">
        <v>466</v>
      </c>
      <c r="H20" s="3">
        <v>333</v>
      </c>
      <c r="I20" s="3">
        <f t="shared" si="0"/>
        <v>155178</v>
      </c>
      <c r="J20" s="3">
        <f t="shared" si="1"/>
        <v>1398</v>
      </c>
      <c r="K20" s="3">
        <v>80</v>
      </c>
      <c r="L20" s="3">
        <f t="shared" si="2"/>
        <v>263.46708000000001</v>
      </c>
      <c r="M20" s="7"/>
    </row>
    <row r="21" spans="1:13" x14ac:dyDescent="0.25">
      <c r="A21" s="927"/>
      <c r="B21" s="927"/>
      <c r="C21" s="3" t="s">
        <v>34</v>
      </c>
      <c r="D21" s="78" t="s">
        <v>1164</v>
      </c>
      <c r="E21" s="3">
        <v>3</v>
      </c>
      <c r="F21" s="3" t="s">
        <v>1153</v>
      </c>
      <c r="G21" s="3">
        <v>126</v>
      </c>
      <c r="H21" s="3">
        <v>633</v>
      </c>
      <c r="I21" s="3">
        <f t="shared" si="0"/>
        <v>79758</v>
      </c>
      <c r="J21" s="3">
        <f t="shared" si="1"/>
        <v>378</v>
      </c>
      <c r="K21" s="3">
        <v>80</v>
      </c>
      <c r="L21" s="3">
        <f t="shared" si="2"/>
        <v>71.237880000000004</v>
      </c>
      <c r="M21" s="7"/>
    </row>
    <row r="22" spans="1:13" x14ac:dyDescent="0.25">
      <c r="A22" s="927"/>
      <c r="B22" s="927"/>
      <c r="C22" s="3" t="s">
        <v>34</v>
      </c>
      <c r="D22" s="78" t="s">
        <v>1139</v>
      </c>
      <c r="E22" s="3">
        <v>4</v>
      </c>
      <c r="F22" s="3" t="s">
        <v>1140</v>
      </c>
      <c r="G22" s="3">
        <v>116</v>
      </c>
      <c r="H22" s="3">
        <v>454</v>
      </c>
      <c r="I22" s="3">
        <f t="shared" si="0"/>
        <v>52664</v>
      </c>
      <c r="J22" s="3">
        <f t="shared" si="1"/>
        <v>464</v>
      </c>
      <c r="K22" s="3">
        <v>100</v>
      </c>
      <c r="L22" s="3">
        <f t="shared" si="2"/>
        <v>72.871200000000016</v>
      </c>
      <c r="M22" s="7"/>
    </row>
    <row r="23" spans="1:13" x14ac:dyDescent="0.25">
      <c r="A23" s="927"/>
      <c r="B23" s="927"/>
      <c r="C23" s="3" t="s">
        <v>34</v>
      </c>
      <c r="D23" s="78" t="s">
        <v>1164</v>
      </c>
      <c r="E23" s="3">
        <v>4</v>
      </c>
      <c r="F23" s="3" t="s">
        <v>1153</v>
      </c>
      <c r="G23" s="3">
        <v>24</v>
      </c>
      <c r="H23" s="3">
        <v>876</v>
      </c>
      <c r="I23" s="3">
        <f t="shared" si="0"/>
        <v>21024</v>
      </c>
      <c r="J23" s="3">
        <f t="shared" si="1"/>
        <v>96</v>
      </c>
      <c r="K23" s="3">
        <v>100</v>
      </c>
      <c r="L23" s="3">
        <f t="shared" si="2"/>
        <v>15.076800000000002</v>
      </c>
      <c r="M23" s="7"/>
    </row>
    <row r="24" spans="1:13" x14ac:dyDescent="0.25">
      <c r="A24" s="927"/>
      <c r="B24" s="927"/>
      <c r="C24" s="3" t="s">
        <v>34</v>
      </c>
      <c r="D24" s="78" t="s">
        <v>1139</v>
      </c>
      <c r="E24" s="3">
        <v>6</v>
      </c>
      <c r="F24" s="3" t="s">
        <v>1140</v>
      </c>
      <c r="G24" s="3">
        <v>304</v>
      </c>
      <c r="H24" s="3">
        <v>668</v>
      </c>
      <c r="I24" s="3">
        <f t="shared" si="0"/>
        <v>203072</v>
      </c>
      <c r="J24" s="3">
        <f t="shared" si="1"/>
        <v>1824</v>
      </c>
      <c r="K24" s="3">
        <v>150</v>
      </c>
      <c r="L24" s="3">
        <f t="shared" si="2"/>
        <v>238.71600000000001</v>
      </c>
      <c r="M24" s="7"/>
    </row>
    <row r="25" spans="1:13" x14ac:dyDescent="0.25">
      <c r="A25" s="927"/>
      <c r="B25" s="927"/>
      <c r="C25" s="3" t="s">
        <v>34</v>
      </c>
      <c r="D25" s="78" t="s">
        <v>1164</v>
      </c>
      <c r="E25" s="3">
        <v>6</v>
      </c>
      <c r="F25" s="3" t="s">
        <v>1153</v>
      </c>
      <c r="G25" s="3">
        <v>192</v>
      </c>
      <c r="H25" s="3">
        <v>1541</v>
      </c>
      <c r="I25" s="3">
        <f t="shared" si="0"/>
        <v>295872</v>
      </c>
      <c r="J25" s="3">
        <f t="shared" si="1"/>
        <v>1152</v>
      </c>
      <c r="K25" s="3">
        <v>150</v>
      </c>
      <c r="L25" s="3">
        <f t="shared" si="2"/>
        <v>150.768</v>
      </c>
      <c r="M25" s="7"/>
    </row>
    <row r="26" spans="1:13" x14ac:dyDescent="0.25">
      <c r="A26" s="920"/>
      <c r="B26" s="920"/>
      <c r="C26" s="544" t="s">
        <v>34</v>
      </c>
      <c r="D26" s="545" t="s">
        <v>1166</v>
      </c>
      <c r="E26" s="544">
        <v>8</v>
      </c>
      <c r="F26" s="544" t="s">
        <v>1140</v>
      </c>
      <c r="G26" s="544">
        <v>52</v>
      </c>
      <c r="H26" s="544">
        <v>1521</v>
      </c>
      <c r="I26" s="3">
        <f t="shared" si="0"/>
        <v>79092</v>
      </c>
      <c r="J26" s="3">
        <f t="shared" si="1"/>
        <v>416</v>
      </c>
      <c r="K26" s="3">
        <v>200</v>
      </c>
      <c r="L26" s="3">
        <f t="shared" si="2"/>
        <v>48.999599999999994</v>
      </c>
    </row>
    <row r="27" spans="1:13" x14ac:dyDescent="0.25">
      <c r="A27" s="928" t="s">
        <v>1142</v>
      </c>
      <c r="B27" s="929"/>
      <c r="C27" s="929"/>
      <c r="D27" s="929"/>
      <c r="E27" s="929"/>
      <c r="F27" s="929"/>
      <c r="G27" s="929"/>
      <c r="H27" s="930"/>
      <c r="I27" s="546">
        <f>SUM(I14:I26)</f>
        <v>1075876</v>
      </c>
      <c r="J27" s="547">
        <f>SUM(J14:J26)</f>
        <v>7105</v>
      </c>
      <c r="K27" s="3"/>
      <c r="L27" s="548">
        <f>SUM(L14:L26)</f>
        <v>1298.7092700000003</v>
      </c>
    </row>
    <row r="28" spans="1:13" x14ac:dyDescent="0.25">
      <c r="A28" s="919">
        <v>2</v>
      </c>
      <c r="B28" s="919" t="s">
        <v>1167</v>
      </c>
      <c r="C28" s="3" t="s">
        <v>1168</v>
      </c>
      <c r="D28" s="78" t="s">
        <v>1169</v>
      </c>
      <c r="E28" s="3">
        <v>1</v>
      </c>
      <c r="F28" s="3" t="s">
        <v>1165</v>
      </c>
      <c r="G28" s="3">
        <v>150</v>
      </c>
      <c r="H28" s="3">
        <v>654</v>
      </c>
      <c r="I28" s="3">
        <f>SUMPRODUCT(G28*H28)</f>
        <v>98100</v>
      </c>
      <c r="J28" s="3">
        <f t="shared" si="1"/>
        <v>150</v>
      </c>
      <c r="K28" s="3">
        <v>25</v>
      </c>
      <c r="L28" s="549">
        <f t="shared" ref="L28:L30" si="3">(K28+100)/1000*3.141*(G28)</f>
        <v>58.893749999999997</v>
      </c>
    </row>
    <row r="29" spans="1:13" x14ac:dyDescent="0.25">
      <c r="A29" s="927"/>
      <c r="B29" s="927"/>
      <c r="C29" s="3" t="s">
        <v>1168</v>
      </c>
      <c r="D29" s="78" t="s">
        <v>1164</v>
      </c>
      <c r="E29" s="3">
        <v>1.5</v>
      </c>
      <c r="F29" s="3" t="s">
        <v>1165</v>
      </c>
      <c r="G29" s="3">
        <v>24</v>
      </c>
      <c r="H29" s="3">
        <v>700</v>
      </c>
      <c r="I29" s="3">
        <f t="shared" ref="I29:I30" si="4">SUMPRODUCT(G29*H29)</f>
        <v>16800</v>
      </c>
      <c r="J29" s="3">
        <f t="shared" si="1"/>
        <v>36</v>
      </c>
      <c r="K29" s="3">
        <v>40</v>
      </c>
      <c r="L29" s="549">
        <f t="shared" si="3"/>
        <v>10.55376</v>
      </c>
    </row>
    <row r="30" spans="1:13" x14ac:dyDescent="0.25">
      <c r="A30" s="920"/>
      <c r="B30" s="920"/>
      <c r="C30" s="3" t="s">
        <v>1168</v>
      </c>
      <c r="D30" s="78" t="s">
        <v>1164</v>
      </c>
      <c r="E30" s="3">
        <v>3</v>
      </c>
      <c r="F30" s="3" t="s">
        <v>1153</v>
      </c>
      <c r="G30" s="3">
        <v>80</v>
      </c>
      <c r="H30" s="3">
        <v>1087</v>
      </c>
      <c r="I30" s="3">
        <f t="shared" si="4"/>
        <v>86960</v>
      </c>
      <c r="J30" s="3">
        <f t="shared" si="1"/>
        <v>240</v>
      </c>
      <c r="K30" s="3">
        <v>80</v>
      </c>
      <c r="L30" s="549">
        <f t="shared" si="3"/>
        <v>45.230400000000003</v>
      </c>
    </row>
    <row r="31" spans="1:13" x14ac:dyDescent="0.25">
      <c r="A31" s="928" t="s">
        <v>1170</v>
      </c>
      <c r="B31" s="929"/>
      <c r="C31" s="929"/>
      <c r="D31" s="929"/>
      <c r="E31" s="929"/>
      <c r="F31" s="929"/>
      <c r="G31" s="929"/>
      <c r="H31" s="930"/>
      <c r="I31" s="546">
        <f>SUM(I28:I30)</f>
        <v>201860</v>
      </c>
      <c r="J31" s="547">
        <f>SUM(J28:J30)</f>
        <v>426</v>
      </c>
      <c r="K31" s="3"/>
      <c r="L31" s="548">
        <f>SUM(L28:L30)</f>
        <v>114.67791</v>
      </c>
    </row>
    <row r="32" spans="1:13" x14ac:dyDescent="0.25">
      <c r="A32" s="919">
        <v>3</v>
      </c>
      <c r="B32" s="919" t="s">
        <v>1143</v>
      </c>
      <c r="C32" s="3" t="s">
        <v>34</v>
      </c>
      <c r="D32" s="78" t="s">
        <v>1171</v>
      </c>
      <c r="E32" s="3">
        <v>0.5</v>
      </c>
      <c r="F32" s="3">
        <v>150</v>
      </c>
      <c r="G32" s="3">
        <v>16</v>
      </c>
      <c r="H32" s="3">
        <v>767</v>
      </c>
      <c r="I32" s="3">
        <f>SUMPRODUCT(G32*H32)</f>
        <v>12272</v>
      </c>
    </row>
    <row r="33" spans="1:9" x14ac:dyDescent="0.25">
      <c r="A33" s="927"/>
      <c r="B33" s="927"/>
      <c r="C33" s="544" t="s">
        <v>34</v>
      </c>
      <c r="D33" s="545" t="s">
        <v>1171</v>
      </c>
      <c r="E33" s="544">
        <v>0.75</v>
      </c>
      <c r="F33" s="544">
        <v>150</v>
      </c>
      <c r="G33" s="544">
        <v>1</v>
      </c>
      <c r="H33" s="544">
        <v>1360</v>
      </c>
      <c r="I33" s="3">
        <f t="shared" ref="I33:I81" si="5">SUMPRODUCT(G33*H33)</f>
        <v>1360</v>
      </c>
    </row>
    <row r="34" spans="1:9" x14ac:dyDescent="0.25">
      <c r="A34" s="927"/>
      <c r="B34" s="927"/>
      <c r="C34" s="3" t="s">
        <v>34</v>
      </c>
      <c r="D34" s="78" t="s">
        <v>1171</v>
      </c>
      <c r="E34" s="3">
        <v>1</v>
      </c>
      <c r="F34" s="3">
        <v>150</v>
      </c>
      <c r="G34" s="3">
        <v>18</v>
      </c>
      <c r="H34" s="3">
        <v>1218</v>
      </c>
      <c r="I34" s="3">
        <f t="shared" si="5"/>
        <v>21924</v>
      </c>
    </row>
    <row r="35" spans="1:9" x14ac:dyDescent="0.25">
      <c r="A35" s="927"/>
      <c r="B35" s="927"/>
      <c r="C35" s="544" t="s">
        <v>34</v>
      </c>
      <c r="D35" s="545" t="s">
        <v>1171</v>
      </c>
      <c r="E35" s="544">
        <v>1.5</v>
      </c>
      <c r="F35" s="544">
        <v>150</v>
      </c>
      <c r="G35" s="544">
        <v>1</v>
      </c>
      <c r="H35" s="544">
        <v>1612</v>
      </c>
      <c r="I35" s="3">
        <f t="shared" si="5"/>
        <v>1612</v>
      </c>
    </row>
    <row r="36" spans="1:9" x14ac:dyDescent="0.25">
      <c r="A36" s="927"/>
      <c r="B36" s="927"/>
      <c r="C36" s="544" t="s">
        <v>34</v>
      </c>
      <c r="D36" s="545" t="s">
        <v>1171</v>
      </c>
      <c r="E36" s="544">
        <v>1.5</v>
      </c>
      <c r="F36" s="544">
        <v>150</v>
      </c>
      <c r="G36" s="544">
        <v>5</v>
      </c>
      <c r="H36" s="544">
        <v>2030</v>
      </c>
      <c r="I36" s="3">
        <f t="shared" si="5"/>
        <v>10150</v>
      </c>
    </row>
    <row r="37" spans="1:9" x14ac:dyDescent="0.25">
      <c r="A37" s="920"/>
      <c r="B37" s="920"/>
      <c r="C37" s="3" t="s">
        <v>34</v>
      </c>
      <c r="D37" s="78" t="s">
        <v>1171</v>
      </c>
      <c r="E37" s="3">
        <v>2</v>
      </c>
      <c r="F37" s="3">
        <v>150</v>
      </c>
      <c r="G37" s="3">
        <v>23</v>
      </c>
      <c r="H37" s="3">
        <v>2398</v>
      </c>
      <c r="I37" s="3">
        <f t="shared" si="5"/>
        <v>55154</v>
      </c>
    </row>
    <row r="38" spans="1:9" x14ac:dyDescent="0.25">
      <c r="A38" s="919">
        <v>4</v>
      </c>
      <c r="B38" s="919" t="s">
        <v>1172</v>
      </c>
      <c r="C38" s="544" t="s">
        <v>34</v>
      </c>
      <c r="D38" s="544"/>
      <c r="E38" s="544">
        <v>1</v>
      </c>
      <c r="F38" s="544">
        <v>150</v>
      </c>
      <c r="G38" s="544">
        <v>1</v>
      </c>
      <c r="H38" s="544">
        <v>1312</v>
      </c>
      <c r="I38" s="3">
        <f t="shared" si="5"/>
        <v>1312</v>
      </c>
    </row>
    <row r="39" spans="1:9" x14ac:dyDescent="0.25">
      <c r="A39" s="927"/>
      <c r="B39" s="927"/>
      <c r="C39" s="544" t="s">
        <v>34</v>
      </c>
      <c r="D39" s="544"/>
      <c r="E39" s="544">
        <v>1.5</v>
      </c>
      <c r="F39" s="544">
        <v>150</v>
      </c>
      <c r="G39" s="544">
        <v>1</v>
      </c>
      <c r="H39" s="544">
        <v>1840</v>
      </c>
      <c r="I39" s="3">
        <f t="shared" si="5"/>
        <v>1840</v>
      </c>
    </row>
    <row r="40" spans="1:9" x14ac:dyDescent="0.25">
      <c r="A40" s="927"/>
      <c r="B40" s="927"/>
      <c r="C40" s="544" t="s">
        <v>34</v>
      </c>
      <c r="D40" s="544"/>
      <c r="E40" s="544">
        <v>2</v>
      </c>
      <c r="F40" s="544">
        <v>150</v>
      </c>
      <c r="G40" s="544">
        <v>4</v>
      </c>
      <c r="H40" s="544">
        <v>2465</v>
      </c>
      <c r="I40" s="3">
        <f t="shared" si="5"/>
        <v>9860</v>
      </c>
    </row>
    <row r="41" spans="1:9" x14ac:dyDescent="0.25">
      <c r="A41" s="927"/>
      <c r="B41" s="927"/>
      <c r="C41" s="544" t="s">
        <v>34</v>
      </c>
      <c r="D41" s="544"/>
      <c r="E41" s="544">
        <v>3</v>
      </c>
      <c r="F41" s="544">
        <v>150</v>
      </c>
      <c r="G41" s="544">
        <v>14</v>
      </c>
      <c r="H41" s="544">
        <v>3360</v>
      </c>
      <c r="I41" s="3">
        <f t="shared" si="5"/>
        <v>47040</v>
      </c>
    </row>
    <row r="42" spans="1:9" x14ac:dyDescent="0.25">
      <c r="A42" s="927"/>
      <c r="B42" s="927"/>
      <c r="C42" s="3" t="s">
        <v>34</v>
      </c>
      <c r="D42" s="3"/>
      <c r="E42" s="3">
        <v>4</v>
      </c>
      <c r="F42" s="3">
        <v>150</v>
      </c>
      <c r="G42" s="3">
        <v>3</v>
      </c>
      <c r="H42" s="3">
        <v>4000</v>
      </c>
      <c r="I42" s="3">
        <f t="shared" si="5"/>
        <v>12000</v>
      </c>
    </row>
    <row r="43" spans="1:9" x14ac:dyDescent="0.25">
      <c r="A43" s="920"/>
      <c r="B43" s="920"/>
      <c r="C43" s="3" t="s">
        <v>34</v>
      </c>
      <c r="D43" s="3"/>
      <c r="E43" s="3">
        <v>8</v>
      </c>
      <c r="F43" s="3">
        <v>150</v>
      </c>
      <c r="G43" s="3">
        <v>1</v>
      </c>
      <c r="H43" s="3">
        <v>10500</v>
      </c>
      <c r="I43" s="3">
        <f t="shared" si="5"/>
        <v>10500</v>
      </c>
    </row>
    <row r="44" spans="1:9" x14ac:dyDescent="0.25">
      <c r="A44" s="919">
        <v>5</v>
      </c>
      <c r="B44" s="919" t="s">
        <v>1144</v>
      </c>
      <c r="C44" s="3" t="s">
        <v>34</v>
      </c>
      <c r="D44" s="3" t="s">
        <v>1145</v>
      </c>
      <c r="E44" s="3">
        <v>0.5</v>
      </c>
      <c r="F44" s="3">
        <v>800</v>
      </c>
      <c r="G44" s="3">
        <v>22</v>
      </c>
      <c r="H44" s="3">
        <v>1300</v>
      </c>
      <c r="I44" s="3">
        <f t="shared" si="5"/>
        <v>28600</v>
      </c>
    </row>
    <row r="45" spans="1:9" x14ac:dyDescent="0.25">
      <c r="A45" s="927"/>
      <c r="B45" s="927"/>
      <c r="C45" s="3" t="s">
        <v>34</v>
      </c>
      <c r="D45" s="3" t="s">
        <v>1145</v>
      </c>
      <c r="E45" s="3">
        <v>1</v>
      </c>
      <c r="F45" s="3">
        <v>800</v>
      </c>
      <c r="G45" s="3">
        <v>8</v>
      </c>
      <c r="H45" s="3">
        <v>1451</v>
      </c>
      <c r="I45" s="3">
        <f t="shared" si="5"/>
        <v>11608</v>
      </c>
    </row>
    <row r="46" spans="1:9" x14ac:dyDescent="0.25">
      <c r="A46" s="927"/>
      <c r="B46" s="927"/>
      <c r="C46" s="3" t="s">
        <v>34</v>
      </c>
      <c r="D46" s="3" t="s">
        <v>1145</v>
      </c>
      <c r="E46" s="3">
        <v>1.5</v>
      </c>
      <c r="F46" s="3">
        <v>800</v>
      </c>
      <c r="G46" s="3">
        <v>3</v>
      </c>
      <c r="H46" s="3">
        <v>3147</v>
      </c>
      <c r="I46" s="3">
        <f t="shared" si="5"/>
        <v>9441</v>
      </c>
    </row>
    <row r="47" spans="1:9" x14ac:dyDescent="0.25">
      <c r="A47" s="927"/>
      <c r="B47" s="927"/>
      <c r="C47" s="3" t="s">
        <v>34</v>
      </c>
      <c r="D47" s="3" t="s">
        <v>1171</v>
      </c>
      <c r="E47" s="3">
        <v>2</v>
      </c>
      <c r="F47" s="3">
        <v>150</v>
      </c>
      <c r="G47" s="3">
        <v>5</v>
      </c>
      <c r="H47" s="3">
        <v>4625</v>
      </c>
      <c r="I47" s="3">
        <f t="shared" si="5"/>
        <v>23125</v>
      </c>
    </row>
    <row r="48" spans="1:9" x14ac:dyDescent="0.25">
      <c r="A48" s="927"/>
      <c r="B48" s="927"/>
      <c r="C48" s="3" t="s">
        <v>34</v>
      </c>
      <c r="D48" s="3" t="s">
        <v>1171</v>
      </c>
      <c r="E48" s="3">
        <v>3</v>
      </c>
      <c r="F48" s="3">
        <v>300</v>
      </c>
      <c r="G48" s="3">
        <v>1</v>
      </c>
      <c r="H48" s="3">
        <v>13450</v>
      </c>
      <c r="I48" s="3">
        <f t="shared" si="5"/>
        <v>13450</v>
      </c>
    </row>
    <row r="49" spans="1:9" x14ac:dyDescent="0.25">
      <c r="A49" s="927"/>
      <c r="B49" s="927"/>
      <c r="C49" s="3" t="s">
        <v>34</v>
      </c>
      <c r="D49" s="3" t="s">
        <v>1171</v>
      </c>
      <c r="E49" s="3">
        <v>4</v>
      </c>
      <c r="F49" s="3">
        <v>300</v>
      </c>
      <c r="G49" s="3">
        <v>3</v>
      </c>
      <c r="H49" s="3">
        <v>22116</v>
      </c>
      <c r="I49" s="3">
        <f t="shared" si="5"/>
        <v>66348</v>
      </c>
    </row>
    <row r="50" spans="1:9" x14ac:dyDescent="0.25">
      <c r="A50" s="927"/>
      <c r="B50" s="927"/>
      <c r="C50" s="3" t="s">
        <v>34</v>
      </c>
      <c r="D50" s="3" t="s">
        <v>1171</v>
      </c>
      <c r="E50" s="3">
        <v>6</v>
      </c>
      <c r="F50" s="3">
        <v>300</v>
      </c>
      <c r="G50" s="3">
        <v>2</v>
      </c>
      <c r="H50" s="3">
        <v>30630</v>
      </c>
      <c r="I50" s="3">
        <f t="shared" si="5"/>
        <v>61260</v>
      </c>
    </row>
    <row r="51" spans="1:9" x14ac:dyDescent="0.25">
      <c r="A51" s="920"/>
      <c r="B51" s="920"/>
      <c r="C51" s="3" t="s">
        <v>34</v>
      </c>
      <c r="D51" s="3" t="s">
        <v>1171</v>
      </c>
      <c r="E51" s="3">
        <v>6</v>
      </c>
      <c r="F51" s="3">
        <v>150</v>
      </c>
      <c r="G51" s="3">
        <v>1</v>
      </c>
      <c r="H51" s="3">
        <v>16875</v>
      </c>
      <c r="I51" s="3">
        <f t="shared" si="5"/>
        <v>16875</v>
      </c>
    </row>
    <row r="52" spans="1:9" x14ac:dyDescent="0.25">
      <c r="A52" s="919">
        <v>6</v>
      </c>
      <c r="B52" s="919" t="s">
        <v>1146</v>
      </c>
      <c r="C52" s="3" t="s">
        <v>34</v>
      </c>
      <c r="D52" s="3" t="s">
        <v>1145</v>
      </c>
      <c r="E52" s="3">
        <v>0.5</v>
      </c>
      <c r="F52" s="3">
        <v>800</v>
      </c>
      <c r="G52" s="3">
        <v>8</v>
      </c>
      <c r="H52" s="3">
        <v>960</v>
      </c>
      <c r="I52" s="3">
        <f t="shared" si="5"/>
        <v>7680</v>
      </c>
    </row>
    <row r="53" spans="1:9" x14ac:dyDescent="0.25">
      <c r="A53" s="927"/>
      <c r="B53" s="927"/>
      <c r="C53" s="3" t="s">
        <v>34</v>
      </c>
      <c r="D53" s="3" t="s">
        <v>1145</v>
      </c>
      <c r="E53" s="3">
        <v>0.75</v>
      </c>
      <c r="F53" s="3">
        <v>800</v>
      </c>
      <c r="G53" s="3">
        <v>5</v>
      </c>
      <c r="H53" s="3">
        <v>1817</v>
      </c>
      <c r="I53" s="3">
        <f t="shared" si="5"/>
        <v>9085</v>
      </c>
    </row>
    <row r="54" spans="1:9" x14ac:dyDescent="0.25">
      <c r="A54" s="927"/>
      <c r="B54" s="927"/>
      <c r="C54" s="3" t="s">
        <v>34</v>
      </c>
      <c r="D54" s="3" t="s">
        <v>1145</v>
      </c>
      <c r="E54" s="3">
        <v>1</v>
      </c>
      <c r="F54" s="3">
        <v>800</v>
      </c>
      <c r="G54" s="3">
        <v>4</v>
      </c>
      <c r="H54" s="3">
        <v>3420</v>
      </c>
      <c r="I54" s="3">
        <f t="shared" si="5"/>
        <v>13680</v>
      </c>
    </row>
    <row r="55" spans="1:9" x14ac:dyDescent="0.25">
      <c r="A55" s="927"/>
      <c r="B55" s="927"/>
      <c r="C55" s="3" t="s">
        <v>34</v>
      </c>
      <c r="D55" s="3" t="s">
        <v>1145</v>
      </c>
      <c r="E55" s="3">
        <v>1.5</v>
      </c>
      <c r="F55" s="3">
        <v>800</v>
      </c>
      <c r="G55" s="3">
        <v>2</v>
      </c>
      <c r="H55" s="3">
        <v>3980</v>
      </c>
      <c r="I55" s="3">
        <f t="shared" si="5"/>
        <v>7960</v>
      </c>
    </row>
    <row r="56" spans="1:9" x14ac:dyDescent="0.25">
      <c r="A56" s="927"/>
      <c r="B56" s="927"/>
      <c r="C56" s="3" t="s">
        <v>34</v>
      </c>
      <c r="D56" s="3" t="s">
        <v>1171</v>
      </c>
      <c r="E56" s="3">
        <v>2</v>
      </c>
      <c r="F56" s="3">
        <v>300</v>
      </c>
      <c r="G56" s="3">
        <v>9</v>
      </c>
      <c r="H56" s="3">
        <v>9270</v>
      </c>
      <c r="I56" s="3">
        <f t="shared" si="5"/>
        <v>83430</v>
      </c>
    </row>
    <row r="57" spans="1:9" x14ac:dyDescent="0.25">
      <c r="A57" s="927"/>
      <c r="B57" s="927"/>
      <c r="C57" s="3" t="s">
        <v>34</v>
      </c>
      <c r="D57" s="3" t="s">
        <v>1171</v>
      </c>
      <c r="E57" s="3">
        <v>2</v>
      </c>
      <c r="F57" s="3">
        <v>150</v>
      </c>
      <c r="G57" s="3">
        <v>4</v>
      </c>
      <c r="H57" s="3">
        <v>5213</v>
      </c>
      <c r="I57" s="3">
        <f t="shared" si="5"/>
        <v>20852</v>
      </c>
    </row>
    <row r="58" spans="1:9" x14ac:dyDescent="0.25">
      <c r="A58" s="927"/>
      <c r="B58" s="927"/>
      <c r="C58" s="3" t="s">
        <v>34</v>
      </c>
      <c r="D58" s="3" t="s">
        <v>1171</v>
      </c>
      <c r="E58" s="3">
        <v>3</v>
      </c>
      <c r="F58" s="3">
        <v>300</v>
      </c>
      <c r="G58" s="3">
        <v>5</v>
      </c>
      <c r="H58" s="3">
        <v>13700</v>
      </c>
      <c r="I58" s="3">
        <f t="shared" si="5"/>
        <v>68500</v>
      </c>
    </row>
    <row r="59" spans="1:9" x14ac:dyDescent="0.25">
      <c r="A59" s="927"/>
      <c r="B59" s="927"/>
      <c r="C59" s="3" t="s">
        <v>34</v>
      </c>
      <c r="D59" s="3" t="s">
        <v>1171</v>
      </c>
      <c r="E59" s="3">
        <v>3</v>
      </c>
      <c r="F59" s="3">
        <v>150</v>
      </c>
      <c r="G59" s="3">
        <v>1</v>
      </c>
      <c r="H59" s="3">
        <v>9800</v>
      </c>
      <c r="I59" s="3">
        <f t="shared" si="5"/>
        <v>9800</v>
      </c>
    </row>
    <row r="60" spans="1:9" x14ac:dyDescent="0.25">
      <c r="A60" s="927"/>
      <c r="B60" s="927"/>
      <c r="C60" s="3" t="s">
        <v>34</v>
      </c>
      <c r="D60" s="3" t="s">
        <v>1171</v>
      </c>
      <c r="E60" s="3">
        <v>4</v>
      </c>
      <c r="F60" s="3">
        <v>300</v>
      </c>
      <c r="G60" s="3">
        <v>3</v>
      </c>
      <c r="H60" s="3">
        <v>27800</v>
      </c>
      <c r="I60" s="3">
        <f t="shared" si="5"/>
        <v>83400</v>
      </c>
    </row>
    <row r="61" spans="1:9" x14ac:dyDescent="0.25">
      <c r="A61" s="927"/>
      <c r="B61" s="927"/>
      <c r="C61" s="3" t="s">
        <v>34</v>
      </c>
      <c r="D61" s="3" t="s">
        <v>1171</v>
      </c>
      <c r="E61" s="3">
        <v>6</v>
      </c>
      <c r="F61" s="3">
        <v>300</v>
      </c>
      <c r="G61" s="3">
        <v>5</v>
      </c>
      <c r="H61" s="3">
        <v>34215</v>
      </c>
      <c r="I61" s="3">
        <f t="shared" si="5"/>
        <v>171075</v>
      </c>
    </row>
    <row r="62" spans="1:9" x14ac:dyDescent="0.25">
      <c r="A62" s="927"/>
      <c r="B62" s="927"/>
      <c r="C62" s="3" t="s">
        <v>1168</v>
      </c>
      <c r="D62" s="3" t="s">
        <v>1145</v>
      </c>
      <c r="E62" s="3">
        <v>0.75</v>
      </c>
      <c r="F62" s="3">
        <v>300</v>
      </c>
      <c r="G62" s="3">
        <v>4</v>
      </c>
      <c r="H62" s="3">
        <v>2918</v>
      </c>
      <c r="I62" s="3">
        <f t="shared" si="5"/>
        <v>11672</v>
      </c>
    </row>
    <row r="63" spans="1:9" x14ac:dyDescent="0.25">
      <c r="A63" s="927"/>
      <c r="B63" s="927"/>
      <c r="C63" s="3" t="s">
        <v>1168</v>
      </c>
      <c r="D63" s="3" t="s">
        <v>1145</v>
      </c>
      <c r="E63" s="3">
        <v>1</v>
      </c>
      <c r="F63" s="3">
        <v>800</v>
      </c>
      <c r="G63" s="3">
        <v>5</v>
      </c>
      <c r="H63" s="3">
        <v>4140</v>
      </c>
      <c r="I63" s="3">
        <f t="shared" si="5"/>
        <v>20700</v>
      </c>
    </row>
    <row r="64" spans="1:9" x14ac:dyDescent="0.25">
      <c r="A64" s="927"/>
      <c r="B64" s="927"/>
      <c r="C64" s="3" t="s">
        <v>1168</v>
      </c>
      <c r="D64" s="3" t="s">
        <v>1145</v>
      </c>
      <c r="E64" s="3">
        <v>1.5</v>
      </c>
      <c r="F64" s="3">
        <v>300</v>
      </c>
      <c r="G64" s="3">
        <v>1</v>
      </c>
      <c r="H64" s="3">
        <v>5472</v>
      </c>
      <c r="I64" s="3">
        <f t="shared" si="5"/>
        <v>5472</v>
      </c>
    </row>
    <row r="65" spans="1:9" x14ac:dyDescent="0.25">
      <c r="A65" s="920"/>
      <c r="B65" s="920"/>
      <c r="C65" s="3" t="s">
        <v>1168</v>
      </c>
      <c r="D65" s="3" t="s">
        <v>1171</v>
      </c>
      <c r="E65" s="3">
        <v>3</v>
      </c>
      <c r="F65" s="3">
        <v>300</v>
      </c>
      <c r="G65" s="3">
        <v>3</v>
      </c>
      <c r="H65" s="3">
        <v>13500</v>
      </c>
      <c r="I65" s="3">
        <f t="shared" si="5"/>
        <v>40500</v>
      </c>
    </row>
    <row r="66" spans="1:9" x14ac:dyDescent="0.25">
      <c r="A66" s="919">
        <v>7</v>
      </c>
      <c r="B66" s="919" t="s">
        <v>1173</v>
      </c>
      <c r="C66" s="3" t="s">
        <v>34</v>
      </c>
      <c r="D66" s="3" t="s">
        <v>1145</v>
      </c>
      <c r="E66" s="3">
        <v>0.5</v>
      </c>
      <c r="F66" s="3">
        <v>800</v>
      </c>
      <c r="G66" s="3">
        <v>7</v>
      </c>
      <c r="H66" s="3">
        <v>700</v>
      </c>
      <c r="I66" s="3">
        <f t="shared" si="5"/>
        <v>4900</v>
      </c>
    </row>
    <row r="67" spans="1:9" x14ac:dyDescent="0.25">
      <c r="A67" s="927"/>
      <c r="B67" s="927"/>
      <c r="C67" s="3" t="s">
        <v>34</v>
      </c>
      <c r="D67" s="3" t="s">
        <v>1145</v>
      </c>
      <c r="E67" s="3">
        <v>0.75</v>
      </c>
      <c r="F67" s="3">
        <v>800</v>
      </c>
      <c r="G67" s="3">
        <v>1</v>
      </c>
      <c r="H67" s="3">
        <v>1860</v>
      </c>
      <c r="I67" s="3">
        <f t="shared" si="5"/>
        <v>1860</v>
      </c>
    </row>
    <row r="68" spans="1:9" x14ac:dyDescent="0.25">
      <c r="A68" s="927"/>
      <c r="B68" s="920"/>
      <c r="C68" s="3" t="s">
        <v>34</v>
      </c>
      <c r="D68" s="3" t="s">
        <v>1145</v>
      </c>
      <c r="E68" s="3">
        <v>1</v>
      </c>
      <c r="F68" s="3">
        <v>800</v>
      </c>
      <c r="G68" s="3">
        <v>1</v>
      </c>
      <c r="H68" s="3">
        <v>2285</v>
      </c>
      <c r="I68" s="3">
        <f t="shared" si="5"/>
        <v>2285</v>
      </c>
    </row>
    <row r="69" spans="1:9" x14ac:dyDescent="0.25">
      <c r="A69" s="927"/>
      <c r="B69" s="919" t="s">
        <v>1174</v>
      </c>
      <c r="C69" s="3" t="s">
        <v>34</v>
      </c>
      <c r="D69" s="3" t="s">
        <v>1171</v>
      </c>
      <c r="E69" s="3">
        <v>2</v>
      </c>
      <c r="F69" s="3">
        <v>300</v>
      </c>
      <c r="G69" s="3">
        <v>2</v>
      </c>
      <c r="H69" s="3">
        <v>8820</v>
      </c>
      <c r="I69" s="3">
        <f t="shared" si="5"/>
        <v>17640</v>
      </c>
    </row>
    <row r="70" spans="1:9" x14ac:dyDescent="0.25">
      <c r="A70" s="927"/>
      <c r="B70" s="927"/>
      <c r="C70" s="3" t="s">
        <v>34</v>
      </c>
      <c r="D70" s="3" t="s">
        <v>1171</v>
      </c>
      <c r="E70" s="3">
        <v>3</v>
      </c>
      <c r="F70" s="3">
        <v>300</v>
      </c>
      <c r="G70" s="3">
        <v>1</v>
      </c>
      <c r="H70" s="3">
        <v>21161</v>
      </c>
      <c r="I70" s="3">
        <f t="shared" si="5"/>
        <v>21161</v>
      </c>
    </row>
    <row r="71" spans="1:9" x14ac:dyDescent="0.25">
      <c r="A71" s="927"/>
      <c r="B71" s="927"/>
      <c r="C71" s="3" t="s">
        <v>34</v>
      </c>
      <c r="D71" s="3" t="s">
        <v>1171</v>
      </c>
      <c r="E71" s="3">
        <v>3</v>
      </c>
      <c r="F71" s="3">
        <v>150</v>
      </c>
      <c r="G71" s="3">
        <v>2</v>
      </c>
      <c r="H71" s="3">
        <v>11206</v>
      </c>
      <c r="I71" s="3">
        <f t="shared" si="5"/>
        <v>22412</v>
      </c>
    </row>
    <row r="72" spans="1:9" x14ac:dyDescent="0.25">
      <c r="A72" s="927"/>
      <c r="B72" s="927"/>
      <c r="C72" s="3" t="s">
        <v>34</v>
      </c>
      <c r="D72" s="3" t="s">
        <v>1171</v>
      </c>
      <c r="E72" s="3">
        <v>4</v>
      </c>
      <c r="F72" s="3">
        <v>300</v>
      </c>
      <c r="G72" s="3">
        <v>1</v>
      </c>
      <c r="H72" s="3">
        <v>25900</v>
      </c>
      <c r="I72" s="3">
        <f t="shared" si="5"/>
        <v>25900</v>
      </c>
    </row>
    <row r="73" spans="1:9" x14ac:dyDescent="0.25">
      <c r="A73" s="920"/>
      <c r="B73" s="920"/>
      <c r="C73" s="3" t="s">
        <v>34</v>
      </c>
      <c r="D73" s="3" t="s">
        <v>1171</v>
      </c>
      <c r="E73" s="3">
        <v>6</v>
      </c>
      <c r="F73" s="3">
        <v>300</v>
      </c>
      <c r="G73" s="3">
        <v>1</v>
      </c>
      <c r="H73" s="3">
        <v>34800</v>
      </c>
      <c r="I73" s="3">
        <f t="shared" si="5"/>
        <v>34800</v>
      </c>
    </row>
    <row r="74" spans="1:9" x14ac:dyDescent="0.25">
      <c r="A74" s="2">
        <v>8</v>
      </c>
      <c r="B74" s="2" t="s">
        <v>1175</v>
      </c>
      <c r="C74" s="3" t="s">
        <v>34</v>
      </c>
      <c r="D74" s="3"/>
      <c r="E74" s="3">
        <v>2</v>
      </c>
      <c r="F74" s="3">
        <v>150</v>
      </c>
      <c r="G74" s="3">
        <v>2</v>
      </c>
      <c r="H74" s="3">
        <v>4915</v>
      </c>
      <c r="I74" s="3">
        <f t="shared" si="5"/>
        <v>9830</v>
      </c>
    </row>
    <row r="75" spans="1:9" x14ac:dyDescent="0.25">
      <c r="A75" s="2">
        <v>9</v>
      </c>
      <c r="B75" s="2" t="s">
        <v>1176</v>
      </c>
      <c r="C75" s="3" t="s">
        <v>34</v>
      </c>
      <c r="D75" s="3"/>
      <c r="E75" s="3">
        <v>2</v>
      </c>
      <c r="F75" s="3">
        <v>150</v>
      </c>
      <c r="G75" s="3">
        <v>2</v>
      </c>
      <c r="H75" s="3">
        <v>4212</v>
      </c>
      <c r="I75" s="3">
        <f t="shared" si="5"/>
        <v>8424</v>
      </c>
    </row>
    <row r="76" spans="1:9" x14ac:dyDescent="0.25">
      <c r="A76" s="919">
        <v>10</v>
      </c>
      <c r="B76" s="919" t="s">
        <v>1149</v>
      </c>
      <c r="C76" s="3" t="s">
        <v>34</v>
      </c>
      <c r="D76" s="3"/>
      <c r="E76" s="3">
        <v>0.5</v>
      </c>
      <c r="F76" s="3">
        <v>150</v>
      </c>
      <c r="G76" s="3">
        <v>2</v>
      </c>
      <c r="H76" s="3">
        <v>1560</v>
      </c>
      <c r="I76" s="3">
        <f t="shared" si="5"/>
        <v>3120</v>
      </c>
    </row>
    <row r="77" spans="1:9" x14ac:dyDescent="0.25">
      <c r="A77" s="927"/>
      <c r="B77" s="927"/>
      <c r="C77" s="3" t="s">
        <v>34</v>
      </c>
      <c r="D77" s="3"/>
      <c r="E77" s="3">
        <v>0.75</v>
      </c>
      <c r="F77" s="3">
        <v>300</v>
      </c>
      <c r="G77" s="3">
        <v>2</v>
      </c>
      <c r="H77" s="3">
        <v>2750</v>
      </c>
      <c r="I77" s="3">
        <f t="shared" si="5"/>
        <v>5500</v>
      </c>
    </row>
    <row r="78" spans="1:9" x14ac:dyDescent="0.25">
      <c r="A78" s="927"/>
      <c r="B78" s="927"/>
      <c r="C78" s="3" t="s">
        <v>34</v>
      </c>
      <c r="D78" s="3"/>
      <c r="E78" s="3">
        <v>3</v>
      </c>
      <c r="F78" s="3">
        <v>300</v>
      </c>
      <c r="G78" s="3">
        <v>1</v>
      </c>
      <c r="H78" s="3">
        <v>7326</v>
      </c>
      <c r="I78" s="3">
        <f t="shared" si="5"/>
        <v>7326</v>
      </c>
    </row>
    <row r="79" spans="1:9" x14ac:dyDescent="0.25">
      <c r="A79" s="920"/>
      <c r="B79" s="920"/>
      <c r="C79" s="3" t="s">
        <v>34</v>
      </c>
      <c r="D79" s="3"/>
      <c r="E79" s="3">
        <v>4</v>
      </c>
      <c r="F79" s="3">
        <v>150</v>
      </c>
      <c r="G79" s="3">
        <v>1</v>
      </c>
      <c r="H79" s="3">
        <v>6816</v>
      </c>
      <c r="I79" s="3">
        <f t="shared" si="5"/>
        <v>6816</v>
      </c>
    </row>
    <row r="80" spans="1:9" x14ac:dyDescent="0.25">
      <c r="A80" s="919">
        <v>11</v>
      </c>
      <c r="B80" s="919" t="s">
        <v>1177</v>
      </c>
      <c r="C80" s="3"/>
      <c r="D80" s="3"/>
      <c r="E80" s="3">
        <v>1.5</v>
      </c>
      <c r="F80" s="3"/>
      <c r="G80" s="3">
        <v>1</v>
      </c>
      <c r="H80" s="3">
        <v>2250</v>
      </c>
      <c r="I80" s="3">
        <f t="shared" si="5"/>
        <v>2250</v>
      </c>
    </row>
    <row r="81" spans="1:12" x14ac:dyDescent="0.25">
      <c r="A81" s="920"/>
      <c r="B81" s="920"/>
      <c r="C81" s="3"/>
      <c r="D81" s="3"/>
      <c r="E81" s="3">
        <v>2</v>
      </c>
      <c r="F81" s="3"/>
      <c r="G81" s="3">
        <v>1</v>
      </c>
      <c r="H81" s="3">
        <v>4200</v>
      </c>
      <c r="I81" s="3">
        <f t="shared" si="5"/>
        <v>4200</v>
      </c>
    </row>
    <row r="82" spans="1:12" x14ac:dyDescent="0.25">
      <c r="A82" s="932" t="s">
        <v>1150</v>
      </c>
      <c r="B82" s="932"/>
      <c r="C82" s="932"/>
      <c r="D82" s="932"/>
      <c r="E82" s="932"/>
      <c r="F82" s="932"/>
      <c r="G82" s="932"/>
      <c r="H82" s="933"/>
      <c r="I82" s="550">
        <f>SUM(I32:I81)</f>
        <v>1147961</v>
      </c>
    </row>
    <row r="84" spans="1:12" ht="18.75" x14ac:dyDescent="0.3">
      <c r="A84" s="924" t="s">
        <v>1151</v>
      </c>
      <c r="B84" s="925"/>
      <c r="C84" s="925"/>
      <c r="D84" s="925"/>
      <c r="E84" s="925"/>
      <c r="F84" s="925"/>
      <c r="G84" s="925"/>
      <c r="H84" s="925"/>
      <c r="I84" s="926"/>
      <c r="J84" s="3"/>
      <c r="K84" s="3"/>
      <c r="L84" s="3"/>
    </row>
    <row r="85" spans="1:12" x14ac:dyDescent="0.25">
      <c r="A85" s="77" t="s">
        <v>199</v>
      </c>
      <c r="B85" s="77" t="s">
        <v>1129</v>
      </c>
      <c r="C85" s="77" t="s">
        <v>28</v>
      </c>
      <c r="D85" s="77" t="s">
        <v>1130</v>
      </c>
      <c r="E85" s="77" t="s">
        <v>1152</v>
      </c>
      <c r="F85" s="77" t="s">
        <v>1132</v>
      </c>
      <c r="G85" s="77" t="s">
        <v>1133</v>
      </c>
      <c r="H85" s="77" t="s">
        <v>1134</v>
      </c>
      <c r="I85" s="77" t="s">
        <v>1135</v>
      </c>
      <c r="J85" s="3" t="s">
        <v>57</v>
      </c>
      <c r="K85" s="543" t="s">
        <v>1178</v>
      </c>
      <c r="L85" s="543" t="s">
        <v>1179</v>
      </c>
    </row>
    <row r="86" spans="1:12" x14ac:dyDescent="0.25">
      <c r="A86" s="934">
        <v>1</v>
      </c>
      <c r="B86" s="934" t="s">
        <v>1138</v>
      </c>
      <c r="C86" s="3" t="s">
        <v>36</v>
      </c>
      <c r="D86" s="3">
        <v>304</v>
      </c>
      <c r="E86" s="3">
        <v>1</v>
      </c>
      <c r="F86" s="3" t="s">
        <v>1153</v>
      </c>
      <c r="G86" s="3">
        <v>10</v>
      </c>
      <c r="H86" s="3">
        <v>630</v>
      </c>
      <c r="I86" s="3">
        <f>SUMPRODUCT(G86*H86)</f>
        <v>6300</v>
      </c>
      <c r="J86" s="3">
        <f t="shared" ref="J86:J91" si="6">E86*G86</f>
        <v>10</v>
      </c>
      <c r="K86" s="3">
        <v>25</v>
      </c>
      <c r="L86" s="3">
        <f t="shared" ref="L86:L91" si="7">(K86+100)/1000*3.141*(G86)</f>
        <v>3.92625</v>
      </c>
    </row>
    <row r="87" spans="1:12" x14ac:dyDescent="0.25">
      <c r="A87" s="935"/>
      <c r="B87" s="935"/>
      <c r="C87" s="3" t="s">
        <v>36</v>
      </c>
      <c r="D87" s="3">
        <v>304</v>
      </c>
      <c r="E87" s="3">
        <v>1.5</v>
      </c>
      <c r="F87" s="3" t="s">
        <v>1153</v>
      </c>
      <c r="G87" s="3">
        <v>12</v>
      </c>
      <c r="H87" s="3">
        <v>768</v>
      </c>
      <c r="I87" s="3">
        <f t="shared" ref="I87:I91" si="8">SUMPRODUCT(G87*H87)</f>
        <v>9216</v>
      </c>
      <c r="J87" s="3">
        <f t="shared" si="6"/>
        <v>18</v>
      </c>
      <c r="K87" s="3">
        <v>40</v>
      </c>
      <c r="L87" s="3">
        <f t="shared" si="7"/>
        <v>5.2768800000000002</v>
      </c>
    </row>
    <row r="88" spans="1:12" x14ac:dyDescent="0.25">
      <c r="A88" s="935"/>
      <c r="B88" s="935"/>
      <c r="C88" s="3" t="s">
        <v>36</v>
      </c>
      <c r="D88" s="3">
        <v>304</v>
      </c>
      <c r="E88" s="3">
        <v>2</v>
      </c>
      <c r="F88" s="3" t="s">
        <v>1154</v>
      </c>
      <c r="G88" s="3">
        <v>69</v>
      </c>
      <c r="H88" s="3">
        <v>750</v>
      </c>
      <c r="I88" s="3">
        <f t="shared" si="8"/>
        <v>51750</v>
      </c>
      <c r="J88" s="3">
        <f t="shared" si="6"/>
        <v>138</v>
      </c>
      <c r="K88" s="3">
        <v>50</v>
      </c>
      <c r="L88" s="3">
        <f t="shared" si="7"/>
        <v>32.509349999999998</v>
      </c>
    </row>
    <row r="89" spans="1:12" x14ac:dyDescent="0.25">
      <c r="A89" s="935"/>
      <c r="B89" s="935"/>
      <c r="C89" s="3" t="s">
        <v>36</v>
      </c>
      <c r="D89" s="3">
        <v>304</v>
      </c>
      <c r="E89" s="3">
        <v>4</v>
      </c>
      <c r="F89" s="3" t="s">
        <v>1154</v>
      </c>
      <c r="G89" s="3">
        <v>15</v>
      </c>
      <c r="H89" s="3">
        <v>1508</v>
      </c>
      <c r="I89" s="3">
        <f t="shared" si="8"/>
        <v>22620</v>
      </c>
      <c r="J89" s="3">
        <f t="shared" si="6"/>
        <v>60</v>
      </c>
      <c r="K89" s="3">
        <v>100</v>
      </c>
      <c r="L89" s="3">
        <f t="shared" si="7"/>
        <v>9.4230000000000018</v>
      </c>
    </row>
    <row r="90" spans="1:12" x14ac:dyDescent="0.25">
      <c r="A90" s="935"/>
      <c r="B90" s="935"/>
      <c r="C90" s="3" t="s">
        <v>36</v>
      </c>
      <c r="D90" s="3">
        <v>304</v>
      </c>
      <c r="E90" s="3">
        <v>6</v>
      </c>
      <c r="F90" s="3" t="s">
        <v>1154</v>
      </c>
      <c r="G90" s="3">
        <v>15</v>
      </c>
      <c r="H90" s="3">
        <v>1912</v>
      </c>
      <c r="I90" s="3">
        <f t="shared" si="8"/>
        <v>28680</v>
      </c>
      <c r="J90" s="3">
        <f t="shared" si="6"/>
        <v>90</v>
      </c>
      <c r="K90" s="3">
        <v>150</v>
      </c>
      <c r="L90" s="3">
        <f t="shared" si="7"/>
        <v>11.77875</v>
      </c>
    </row>
    <row r="91" spans="1:12" x14ac:dyDescent="0.25">
      <c r="A91" s="936"/>
      <c r="B91" s="936"/>
      <c r="C91" s="3" t="s">
        <v>36</v>
      </c>
      <c r="D91" s="3">
        <v>304</v>
      </c>
      <c r="E91" s="3">
        <v>8</v>
      </c>
      <c r="F91" s="3" t="s">
        <v>1154</v>
      </c>
      <c r="G91" s="3">
        <v>37</v>
      </c>
      <c r="H91" s="3">
        <v>2235</v>
      </c>
      <c r="I91" s="3">
        <f t="shared" si="8"/>
        <v>82695</v>
      </c>
      <c r="J91" s="3">
        <f t="shared" si="6"/>
        <v>296</v>
      </c>
      <c r="K91" s="3">
        <v>200</v>
      </c>
      <c r="L91" s="3">
        <f t="shared" si="7"/>
        <v>34.865099999999998</v>
      </c>
    </row>
    <row r="92" spans="1:12" x14ac:dyDescent="0.25">
      <c r="A92" s="937" t="s">
        <v>1180</v>
      </c>
      <c r="B92" s="938"/>
      <c r="C92" s="938"/>
      <c r="D92" s="938"/>
      <c r="E92" s="938"/>
      <c r="F92" s="938"/>
      <c r="G92" s="938"/>
      <c r="H92" s="939"/>
      <c r="I92" s="546">
        <f>SUM(I86:I91)</f>
        <v>201261</v>
      </c>
      <c r="J92" s="547">
        <f>SUM(J86:J91)</f>
        <v>612</v>
      </c>
      <c r="K92" s="3"/>
      <c r="L92" s="548">
        <f>SUM(L86:L91)</f>
        <v>97.779330000000002</v>
      </c>
    </row>
    <row r="93" spans="1:12" x14ac:dyDescent="0.25">
      <c r="A93" s="934">
        <v>2</v>
      </c>
      <c r="B93" s="934" t="s">
        <v>1181</v>
      </c>
      <c r="C93" s="3" t="s">
        <v>36</v>
      </c>
      <c r="D93" s="3">
        <v>304</v>
      </c>
      <c r="E93" s="3">
        <v>1</v>
      </c>
      <c r="F93" s="3">
        <v>150</v>
      </c>
      <c r="G93" s="3">
        <v>2</v>
      </c>
      <c r="H93" s="3">
        <v>3622</v>
      </c>
      <c r="I93" s="3">
        <f>SUMPRODUCT(G93*H93)</f>
        <v>7244</v>
      </c>
    </row>
    <row r="94" spans="1:12" x14ac:dyDescent="0.25">
      <c r="A94" s="935"/>
      <c r="B94" s="935"/>
      <c r="C94" s="3" t="s">
        <v>36</v>
      </c>
      <c r="D94" s="3">
        <v>304</v>
      </c>
      <c r="E94" s="3">
        <v>1.5</v>
      </c>
      <c r="F94" s="3">
        <v>150</v>
      </c>
      <c r="G94" s="3">
        <v>5</v>
      </c>
      <c r="H94" s="3">
        <v>3980</v>
      </c>
      <c r="I94" s="3">
        <f t="shared" ref="I94:I97" si="9">SUMPRODUCT(G94*H94)</f>
        <v>19900</v>
      </c>
    </row>
    <row r="95" spans="1:12" x14ac:dyDescent="0.25">
      <c r="A95" s="936"/>
      <c r="B95" s="936"/>
      <c r="C95" s="3" t="s">
        <v>36</v>
      </c>
      <c r="D95" s="3">
        <v>304</v>
      </c>
      <c r="E95" s="3">
        <v>2</v>
      </c>
      <c r="F95" s="3">
        <v>150</v>
      </c>
      <c r="G95" s="3">
        <v>10</v>
      </c>
      <c r="H95" s="3">
        <v>4520</v>
      </c>
      <c r="I95" s="3">
        <f t="shared" si="9"/>
        <v>45200</v>
      </c>
    </row>
    <row r="96" spans="1:12" x14ac:dyDescent="0.25">
      <c r="A96" s="3">
        <v>3</v>
      </c>
      <c r="B96" s="3" t="s">
        <v>1172</v>
      </c>
      <c r="C96" s="3" t="s">
        <v>36</v>
      </c>
      <c r="D96" s="3">
        <v>304</v>
      </c>
      <c r="E96" s="3">
        <v>8</v>
      </c>
      <c r="F96" s="3">
        <v>150</v>
      </c>
      <c r="G96" s="3">
        <v>2</v>
      </c>
      <c r="H96" s="3">
        <v>7800</v>
      </c>
      <c r="I96" s="3">
        <f t="shared" si="9"/>
        <v>15600</v>
      </c>
    </row>
    <row r="97" spans="1:12" x14ac:dyDescent="0.25">
      <c r="A97" s="3">
        <v>4</v>
      </c>
      <c r="B97" s="3" t="s">
        <v>1182</v>
      </c>
      <c r="C97" s="3" t="s">
        <v>36</v>
      </c>
      <c r="D97" s="3">
        <v>304</v>
      </c>
      <c r="E97" s="3"/>
      <c r="F97" s="3"/>
      <c r="G97" s="3">
        <v>1</v>
      </c>
      <c r="H97" s="3">
        <v>10000</v>
      </c>
      <c r="I97" s="3">
        <f t="shared" si="9"/>
        <v>10000</v>
      </c>
    </row>
    <row r="98" spans="1:12" x14ac:dyDescent="0.25">
      <c r="A98" s="937" t="s">
        <v>1183</v>
      </c>
      <c r="B98" s="938"/>
      <c r="C98" s="938"/>
      <c r="D98" s="938"/>
      <c r="E98" s="938"/>
      <c r="F98" s="938"/>
      <c r="G98" s="938"/>
      <c r="H98" s="939"/>
      <c r="I98" s="546">
        <f>SUM(I93:I97)</f>
        <v>97944</v>
      </c>
      <c r="J98" s="10" t="s">
        <v>57</v>
      </c>
      <c r="K98" s="536" t="s">
        <v>1178</v>
      </c>
      <c r="L98" s="10" t="s">
        <v>1179</v>
      </c>
    </row>
    <row r="99" spans="1:12" x14ac:dyDescent="0.25">
      <c r="A99" s="934">
        <v>5</v>
      </c>
      <c r="B99" s="940" t="s">
        <v>1138</v>
      </c>
      <c r="C99" s="544" t="s">
        <v>36</v>
      </c>
      <c r="D99" s="3" t="s">
        <v>1184</v>
      </c>
      <c r="E99" s="544">
        <v>0.5</v>
      </c>
      <c r="F99" s="544" t="s">
        <v>1153</v>
      </c>
      <c r="G99" s="544">
        <v>6</v>
      </c>
      <c r="H99" s="3">
        <v>540</v>
      </c>
      <c r="I99" s="3">
        <f>H99*G99</f>
        <v>3240</v>
      </c>
      <c r="J99" s="3">
        <f t="shared" ref="J99:J110" si="10">E99*G99</f>
        <v>3</v>
      </c>
      <c r="K99" s="3">
        <v>15</v>
      </c>
      <c r="L99" s="3">
        <f t="shared" ref="L99:L110" si="11">(K99+100)/1000*3.141*(G99)</f>
        <v>2.1672899999999999</v>
      </c>
    </row>
    <row r="100" spans="1:12" x14ac:dyDescent="0.25">
      <c r="A100" s="935"/>
      <c r="B100" s="941"/>
      <c r="C100" s="544" t="s">
        <v>36</v>
      </c>
      <c r="D100" s="3" t="s">
        <v>1184</v>
      </c>
      <c r="E100" s="544">
        <v>1</v>
      </c>
      <c r="F100" s="3" t="s">
        <v>1154</v>
      </c>
      <c r="G100" s="544">
        <v>60</v>
      </c>
      <c r="H100" s="3">
        <v>515</v>
      </c>
      <c r="I100" s="3">
        <f t="shared" ref="I100:I110" si="12">H100*G100</f>
        <v>30900</v>
      </c>
      <c r="J100" s="3">
        <f t="shared" si="10"/>
        <v>60</v>
      </c>
      <c r="K100" s="3">
        <v>25</v>
      </c>
      <c r="L100" s="3">
        <f t="shared" si="11"/>
        <v>23.557500000000001</v>
      </c>
    </row>
    <row r="101" spans="1:12" x14ac:dyDescent="0.25">
      <c r="A101" s="935"/>
      <c r="B101" s="941"/>
      <c r="C101" s="544" t="s">
        <v>36</v>
      </c>
      <c r="D101" s="3" t="s">
        <v>1184</v>
      </c>
      <c r="E101" s="544">
        <v>1</v>
      </c>
      <c r="F101" s="3" t="s">
        <v>1153</v>
      </c>
      <c r="G101" s="544">
        <v>205</v>
      </c>
      <c r="H101" s="3">
        <v>686</v>
      </c>
      <c r="I101" s="3">
        <f t="shared" si="12"/>
        <v>140630</v>
      </c>
      <c r="J101" s="3">
        <f t="shared" si="10"/>
        <v>205</v>
      </c>
      <c r="K101" s="3">
        <v>25</v>
      </c>
      <c r="L101" s="3">
        <f t="shared" si="11"/>
        <v>80.488124999999997</v>
      </c>
    </row>
    <row r="102" spans="1:12" x14ac:dyDescent="0.25">
      <c r="A102" s="935"/>
      <c r="B102" s="941"/>
      <c r="C102" s="544" t="s">
        <v>36</v>
      </c>
      <c r="D102" s="3" t="s">
        <v>1184</v>
      </c>
      <c r="E102" s="544">
        <v>1.5</v>
      </c>
      <c r="F102" s="3" t="s">
        <v>1154</v>
      </c>
      <c r="G102" s="544">
        <v>18</v>
      </c>
      <c r="H102" s="3">
        <v>887</v>
      </c>
      <c r="I102" s="3">
        <f t="shared" si="12"/>
        <v>15966</v>
      </c>
      <c r="J102" s="3">
        <f t="shared" si="10"/>
        <v>27</v>
      </c>
      <c r="K102" s="3">
        <v>40</v>
      </c>
      <c r="L102" s="3">
        <f t="shared" si="11"/>
        <v>7.9153200000000004</v>
      </c>
    </row>
    <row r="103" spans="1:12" x14ac:dyDescent="0.25">
      <c r="A103" s="935"/>
      <c r="B103" s="941"/>
      <c r="C103" s="544" t="s">
        <v>36</v>
      </c>
      <c r="D103" s="3" t="s">
        <v>1184</v>
      </c>
      <c r="E103" s="544">
        <v>1.5</v>
      </c>
      <c r="F103" s="3" t="s">
        <v>1153</v>
      </c>
      <c r="G103" s="544">
        <v>147</v>
      </c>
      <c r="H103" s="3">
        <v>1396</v>
      </c>
      <c r="I103" s="3">
        <f t="shared" si="12"/>
        <v>205212</v>
      </c>
      <c r="J103" s="3">
        <f t="shared" si="10"/>
        <v>220.5</v>
      </c>
      <c r="K103" s="3">
        <v>40</v>
      </c>
      <c r="L103" s="3">
        <f t="shared" si="11"/>
        <v>64.641779999999997</v>
      </c>
    </row>
    <row r="104" spans="1:12" x14ac:dyDescent="0.25">
      <c r="A104" s="935"/>
      <c r="B104" s="941"/>
      <c r="C104" s="544" t="s">
        <v>36</v>
      </c>
      <c r="D104" s="3" t="s">
        <v>1184</v>
      </c>
      <c r="E104" s="544">
        <v>2</v>
      </c>
      <c r="F104" s="3" t="s">
        <v>1154</v>
      </c>
      <c r="G104" s="544">
        <v>96</v>
      </c>
      <c r="H104" s="3">
        <v>1578</v>
      </c>
      <c r="I104" s="3">
        <f t="shared" si="12"/>
        <v>151488</v>
      </c>
      <c r="J104" s="3">
        <f t="shared" si="10"/>
        <v>192</v>
      </c>
      <c r="K104" s="3">
        <v>50</v>
      </c>
      <c r="L104" s="3">
        <f t="shared" si="11"/>
        <v>45.230399999999996</v>
      </c>
    </row>
    <row r="105" spans="1:12" x14ac:dyDescent="0.25">
      <c r="A105" s="935"/>
      <c r="B105" s="941"/>
      <c r="C105" s="544" t="s">
        <v>36</v>
      </c>
      <c r="D105" s="3" t="s">
        <v>1184</v>
      </c>
      <c r="E105" s="544">
        <v>2</v>
      </c>
      <c r="F105" s="3" t="s">
        <v>1153</v>
      </c>
      <c r="G105" s="544">
        <v>417</v>
      </c>
      <c r="H105" s="3">
        <v>1858</v>
      </c>
      <c r="I105" s="3">
        <f t="shared" si="12"/>
        <v>774786</v>
      </c>
      <c r="J105" s="3">
        <f t="shared" si="10"/>
        <v>834</v>
      </c>
      <c r="K105" s="3">
        <v>50</v>
      </c>
      <c r="L105" s="3">
        <f t="shared" si="11"/>
        <v>196.46954999999997</v>
      </c>
    </row>
    <row r="106" spans="1:12" x14ac:dyDescent="0.25">
      <c r="A106" s="935"/>
      <c r="B106" s="941"/>
      <c r="C106" s="544" t="s">
        <v>36</v>
      </c>
      <c r="D106" s="3" t="s">
        <v>1184</v>
      </c>
      <c r="E106" s="544">
        <v>3</v>
      </c>
      <c r="F106" s="3" t="s">
        <v>1153</v>
      </c>
      <c r="G106" s="544">
        <v>249</v>
      </c>
      <c r="H106" s="3">
        <v>4050</v>
      </c>
      <c r="I106" s="3">
        <f t="shared" si="12"/>
        <v>1008450</v>
      </c>
      <c r="J106" s="3">
        <f t="shared" si="10"/>
        <v>747</v>
      </c>
      <c r="K106" s="3">
        <v>80</v>
      </c>
      <c r="L106" s="3">
        <f t="shared" si="11"/>
        <v>140.77961999999999</v>
      </c>
    </row>
    <row r="107" spans="1:12" x14ac:dyDescent="0.25">
      <c r="A107" s="935"/>
      <c r="B107" s="941"/>
      <c r="C107" s="544" t="s">
        <v>36</v>
      </c>
      <c r="D107" s="3" t="s">
        <v>1184</v>
      </c>
      <c r="E107" s="544">
        <v>4</v>
      </c>
      <c r="F107" s="3" t="s">
        <v>1153</v>
      </c>
      <c r="G107" s="544">
        <v>60</v>
      </c>
      <c r="H107" s="3">
        <v>6000</v>
      </c>
      <c r="I107" s="3">
        <f t="shared" si="12"/>
        <v>360000</v>
      </c>
      <c r="J107" s="3">
        <f t="shared" si="10"/>
        <v>240</v>
      </c>
      <c r="K107" s="3">
        <v>100</v>
      </c>
      <c r="L107" s="3">
        <f t="shared" si="11"/>
        <v>37.692000000000007</v>
      </c>
    </row>
    <row r="108" spans="1:12" x14ac:dyDescent="0.25">
      <c r="A108" s="935"/>
      <c r="B108" s="941"/>
      <c r="C108" s="544" t="s">
        <v>36</v>
      </c>
      <c r="D108" s="3" t="s">
        <v>1184</v>
      </c>
      <c r="E108" s="544">
        <v>6</v>
      </c>
      <c r="F108" s="3" t="s">
        <v>1153</v>
      </c>
      <c r="G108" s="544">
        <v>24</v>
      </c>
      <c r="H108" s="3">
        <v>13280</v>
      </c>
      <c r="I108" s="3">
        <f t="shared" si="12"/>
        <v>318720</v>
      </c>
      <c r="J108" s="3">
        <f t="shared" si="10"/>
        <v>144</v>
      </c>
      <c r="K108" s="3">
        <v>150</v>
      </c>
      <c r="L108" s="3">
        <f t="shared" si="11"/>
        <v>18.846</v>
      </c>
    </row>
    <row r="109" spans="1:12" x14ac:dyDescent="0.25">
      <c r="A109" s="935"/>
      <c r="B109" s="941"/>
      <c r="C109" s="544" t="s">
        <v>36</v>
      </c>
      <c r="D109" s="3" t="s">
        <v>1184</v>
      </c>
      <c r="E109" s="544">
        <v>8</v>
      </c>
      <c r="F109" s="3" t="s">
        <v>1153</v>
      </c>
      <c r="G109" s="544">
        <v>21</v>
      </c>
      <c r="H109" s="3">
        <v>17250</v>
      </c>
      <c r="I109" s="3">
        <f t="shared" si="12"/>
        <v>362250</v>
      </c>
      <c r="J109" s="3">
        <f t="shared" si="10"/>
        <v>168</v>
      </c>
      <c r="K109" s="3">
        <v>200</v>
      </c>
      <c r="L109" s="3">
        <f t="shared" si="11"/>
        <v>19.7883</v>
      </c>
    </row>
    <row r="110" spans="1:12" x14ac:dyDescent="0.25">
      <c r="A110" s="936"/>
      <c r="B110" s="942"/>
      <c r="C110" s="544" t="s">
        <v>36</v>
      </c>
      <c r="D110" s="3" t="s">
        <v>1184</v>
      </c>
      <c r="E110" s="544">
        <v>16</v>
      </c>
      <c r="F110" s="3" t="s">
        <v>1153</v>
      </c>
      <c r="G110" s="544">
        <v>12</v>
      </c>
      <c r="H110" s="3">
        <v>42280</v>
      </c>
      <c r="I110" s="3">
        <f t="shared" si="12"/>
        <v>507360</v>
      </c>
      <c r="J110" s="3">
        <f t="shared" si="10"/>
        <v>192</v>
      </c>
      <c r="K110" s="3">
        <v>400</v>
      </c>
      <c r="L110" s="3">
        <f t="shared" si="11"/>
        <v>18.846</v>
      </c>
    </row>
    <row r="111" spans="1:12" x14ac:dyDescent="0.25">
      <c r="A111" s="937" t="s">
        <v>1185</v>
      </c>
      <c r="B111" s="938"/>
      <c r="C111" s="938"/>
      <c r="D111" s="938"/>
      <c r="E111" s="938"/>
      <c r="F111" s="938"/>
      <c r="G111" s="938"/>
      <c r="H111" s="939"/>
      <c r="I111" s="548">
        <f>SUM(I99:I110)</f>
        <v>3879002</v>
      </c>
      <c r="J111" s="548">
        <f>SUM(J99:J110)</f>
        <v>3032.5</v>
      </c>
      <c r="K111" s="3"/>
      <c r="L111" s="546">
        <f>SUM(L99:L110)</f>
        <v>656.42188500000009</v>
      </c>
    </row>
    <row r="112" spans="1:12" x14ac:dyDescent="0.25">
      <c r="A112" s="934">
        <v>6</v>
      </c>
      <c r="B112" s="934" t="s">
        <v>1181</v>
      </c>
      <c r="C112" s="544" t="s">
        <v>36</v>
      </c>
      <c r="D112" s="3" t="s">
        <v>1184</v>
      </c>
      <c r="E112" s="544">
        <v>15</v>
      </c>
      <c r="F112" s="544">
        <v>150</v>
      </c>
      <c r="G112" s="544">
        <v>13</v>
      </c>
      <c r="H112" s="3">
        <v>2764</v>
      </c>
      <c r="I112" s="3">
        <f t="shared" ref="I112:I130" si="13">E112*G112</f>
        <v>195</v>
      </c>
    </row>
    <row r="113" spans="1:9" x14ac:dyDescent="0.25">
      <c r="A113" s="935"/>
      <c r="B113" s="935"/>
      <c r="C113" s="544" t="s">
        <v>36</v>
      </c>
      <c r="D113" s="3" t="s">
        <v>1184</v>
      </c>
      <c r="E113" s="544">
        <v>20</v>
      </c>
      <c r="F113" s="544">
        <v>150</v>
      </c>
      <c r="G113" s="544">
        <v>3</v>
      </c>
      <c r="H113" s="3">
        <v>3915</v>
      </c>
      <c r="I113" s="3">
        <f t="shared" si="13"/>
        <v>60</v>
      </c>
    </row>
    <row r="114" spans="1:9" x14ac:dyDescent="0.25">
      <c r="A114" s="935"/>
      <c r="B114" s="935"/>
      <c r="C114" s="544" t="s">
        <v>36</v>
      </c>
      <c r="D114" s="3" t="s">
        <v>1184</v>
      </c>
      <c r="E114" s="544">
        <v>25</v>
      </c>
      <c r="F114" s="544">
        <v>150</v>
      </c>
      <c r="G114" s="544">
        <v>26</v>
      </c>
      <c r="H114" s="3">
        <v>4612</v>
      </c>
      <c r="I114" s="3">
        <f t="shared" si="13"/>
        <v>650</v>
      </c>
    </row>
    <row r="115" spans="1:9" x14ac:dyDescent="0.25">
      <c r="A115" s="935"/>
      <c r="B115" s="935"/>
      <c r="C115" s="544" t="s">
        <v>36</v>
      </c>
      <c r="D115" s="3" t="s">
        <v>1184</v>
      </c>
      <c r="E115" s="544">
        <v>40</v>
      </c>
      <c r="F115" s="544">
        <v>150</v>
      </c>
      <c r="G115" s="544">
        <v>28</v>
      </c>
      <c r="H115" s="3">
        <v>7306</v>
      </c>
      <c r="I115" s="3">
        <f t="shared" si="13"/>
        <v>1120</v>
      </c>
    </row>
    <row r="116" spans="1:9" x14ac:dyDescent="0.25">
      <c r="A116" s="935"/>
      <c r="B116" s="935"/>
      <c r="C116" s="544" t="s">
        <v>36</v>
      </c>
      <c r="D116" s="3" t="s">
        <v>1184</v>
      </c>
      <c r="E116" s="544">
        <v>50</v>
      </c>
      <c r="F116" s="544">
        <v>150</v>
      </c>
      <c r="G116" s="544">
        <v>51</v>
      </c>
      <c r="H116" s="3">
        <v>11715</v>
      </c>
      <c r="I116" s="3">
        <f t="shared" si="13"/>
        <v>2550</v>
      </c>
    </row>
    <row r="117" spans="1:9" x14ac:dyDescent="0.25">
      <c r="A117" s="935"/>
      <c r="B117" s="935"/>
      <c r="C117" s="544" t="s">
        <v>36</v>
      </c>
      <c r="D117" s="3" t="s">
        <v>1184</v>
      </c>
      <c r="E117" s="544">
        <v>80</v>
      </c>
      <c r="F117" s="544">
        <v>150</v>
      </c>
      <c r="G117" s="544">
        <v>26</v>
      </c>
      <c r="H117" s="3">
        <v>21230</v>
      </c>
      <c r="I117" s="3">
        <f t="shared" si="13"/>
        <v>2080</v>
      </c>
    </row>
    <row r="118" spans="1:9" x14ac:dyDescent="0.25">
      <c r="A118" s="935"/>
      <c r="B118" s="935"/>
      <c r="C118" s="544" t="s">
        <v>36</v>
      </c>
      <c r="D118" s="3" t="s">
        <v>1184</v>
      </c>
      <c r="E118" s="544">
        <v>100</v>
      </c>
      <c r="F118" s="544">
        <v>150</v>
      </c>
      <c r="G118" s="544">
        <v>1</v>
      </c>
      <c r="H118" s="3">
        <v>32512</v>
      </c>
      <c r="I118" s="3">
        <f t="shared" si="13"/>
        <v>100</v>
      </c>
    </row>
    <row r="119" spans="1:9" x14ac:dyDescent="0.25">
      <c r="A119" s="936"/>
      <c r="B119" s="936"/>
      <c r="C119" s="544" t="s">
        <v>36</v>
      </c>
      <c r="D119" s="3" t="s">
        <v>1184</v>
      </c>
      <c r="E119" s="544">
        <v>200</v>
      </c>
      <c r="F119" s="544">
        <v>150</v>
      </c>
      <c r="G119" s="544">
        <v>1</v>
      </c>
      <c r="H119" s="3">
        <v>55810</v>
      </c>
      <c r="I119" s="3">
        <f t="shared" si="13"/>
        <v>200</v>
      </c>
    </row>
    <row r="120" spans="1:9" x14ac:dyDescent="0.25">
      <c r="A120" s="934">
        <v>7</v>
      </c>
      <c r="B120" s="934" t="s">
        <v>1186</v>
      </c>
      <c r="C120" s="544" t="s">
        <v>36</v>
      </c>
      <c r="D120" s="3" t="s">
        <v>1184</v>
      </c>
      <c r="E120" s="544">
        <v>15</v>
      </c>
      <c r="F120" s="544">
        <v>150</v>
      </c>
      <c r="G120" s="544">
        <v>10</v>
      </c>
      <c r="H120" s="3">
        <v>7820</v>
      </c>
      <c r="I120" s="3">
        <f t="shared" si="13"/>
        <v>150</v>
      </c>
    </row>
    <row r="121" spans="1:9" x14ac:dyDescent="0.25">
      <c r="A121" s="936"/>
      <c r="B121" s="936"/>
      <c r="C121" s="544" t="s">
        <v>36</v>
      </c>
      <c r="D121" s="3" t="s">
        <v>1184</v>
      </c>
      <c r="E121" s="544">
        <v>50</v>
      </c>
      <c r="F121" s="544">
        <v>150</v>
      </c>
      <c r="G121" s="544">
        <v>5</v>
      </c>
      <c r="H121" s="3">
        <v>16233</v>
      </c>
      <c r="I121" s="3">
        <f t="shared" si="13"/>
        <v>250</v>
      </c>
    </row>
    <row r="122" spans="1:9" x14ac:dyDescent="0.25">
      <c r="A122" s="934">
        <v>8</v>
      </c>
      <c r="B122" s="934" t="s">
        <v>1146</v>
      </c>
      <c r="C122" s="544" t="s">
        <v>36</v>
      </c>
      <c r="D122" s="3" t="s">
        <v>1184</v>
      </c>
      <c r="E122" s="544">
        <v>25</v>
      </c>
      <c r="F122" s="544">
        <v>150</v>
      </c>
      <c r="G122" s="544">
        <v>2</v>
      </c>
      <c r="H122" s="3">
        <v>13060</v>
      </c>
      <c r="I122" s="3">
        <f t="shared" si="13"/>
        <v>50</v>
      </c>
    </row>
    <row r="123" spans="1:9" x14ac:dyDescent="0.25">
      <c r="A123" s="936"/>
      <c r="B123" s="936"/>
      <c r="C123" s="544" t="s">
        <v>36</v>
      </c>
      <c r="D123" s="3" t="s">
        <v>1184</v>
      </c>
      <c r="E123" s="544">
        <v>50</v>
      </c>
      <c r="F123" s="544">
        <v>150</v>
      </c>
      <c r="G123" s="544">
        <v>3</v>
      </c>
      <c r="H123" s="3">
        <v>21000</v>
      </c>
      <c r="I123" s="3">
        <f t="shared" si="13"/>
        <v>150</v>
      </c>
    </row>
    <row r="124" spans="1:9" x14ac:dyDescent="0.25">
      <c r="A124" s="934">
        <v>9</v>
      </c>
      <c r="B124" s="934" t="s">
        <v>1173</v>
      </c>
      <c r="C124" s="544" t="s">
        <v>36</v>
      </c>
      <c r="D124" s="3" t="s">
        <v>1184</v>
      </c>
      <c r="E124" s="544">
        <v>15</v>
      </c>
      <c r="F124" s="544">
        <v>150</v>
      </c>
      <c r="G124" s="544">
        <v>2</v>
      </c>
      <c r="H124" s="3">
        <v>8050</v>
      </c>
      <c r="I124" s="3">
        <f t="shared" si="13"/>
        <v>30</v>
      </c>
    </row>
    <row r="125" spans="1:9" x14ac:dyDescent="0.25">
      <c r="A125" s="936"/>
      <c r="B125" s="936"/>
      <c r="C125" s="544" t="s">
        <v>36</v>
      </c>
      <c r="D125" s="3" t="s">
        <v>1184</v>
      </c>
      <c r="E125" s="544">
        <v>40</v>
      </c>
      <c r="F125" s="544">
        <v>150</v>
      </c>
      <c r="G125" s="544">
        <v>2</v>
      </c>
      <c r="H125" s="3">
        <v>13960</v>
      </c>
      <c r="I125" s="3">
        <f t="shared" si="13"/>
        <v>80</v>
      </c>
    </row>
    <row r="126" spans="1:9" x14ac:dyDescent="0.25">
      <c r="A126" s="934">
        <v>10</v>
      </c>
      <c r="B126" s="934" t="s">
        <v>1174</v>
      </c>
      <c r="C126" s="544" t="s">
        <v>36</v>
      </c>
      <c r="D126" s="3" t="s">
        <v>1184</v>
      </c>
      <c r="E126" s="544">
        <v>50</v>
      </c>
      <c r="F126" s="544">
        <v>150</v>
      </c>
      <c r="G126" s="544">
        <v>2</v>
      </c>
      <c r="H126" s="3">
        <v>6050</v>
      </c>
      <c r="I126" s="3">
        <f t="shared" si="13"/>
        <v>100</v>
      </c>
    </row>
    <row r="127" spans="1:9" x14ac:dyDescent="0.25">
      <c r="A127" s="936"/>
      <c r="B127" s="936"/>
      <c r="C127" s="544" t="s">
        <v>36</v>
      </c>
      <c r="D127" s="3" t="s">
        <v>1184</v>
      </c>
      <c r="E127" s="544">
        <v>80</v>
      </c>
      <c r="F127" s="544">
        <v>150</v>
      </c>
      <c r="G127" s="544">
        <v>2</v>
      </c>
      <c r="H127" s="3">
        <v>9500</v>
      </c>
      <c r="I127" s="3">
        <f t="shared" si="13"/>
        <v>160</v>
      </c>
    </row>
    <row r="128" spans="1:9" x14ac:dyDescent="0.25">
      <c r="A128" s="3">
        <v>11</v>
      </c>
      <c r="B128" s="544" t="s">
        <v>1149</v>
      </c>
      <c r="C128" s="544" t="s">
        <v>36</v>
      </c>
      <c r="D128" s="3" t="s">
        <v>1184</v>
      </c>
      <c r="E128" s="544">
        <v>80</v>
      </c>
      <c r="F128" s="544">
        <v>150</v>
      </c>
      <c r="G128" s="544">
        <v>2</v>
      </c>
      <c r="H128" s="3">
        <v>15725</v>
      </c>
      <c r="I128" s="3">
        <f t="shared" si="13"/>
        <v>160</v>
      </c>
    </row>
    <row r="129" spans="1:9" x14ac:dyDescent="0.25">
      <c r="A129" s="934">
        <v>12</v>
      </c>
      <c r="B129" s="943" t="s">
        <v>1157</v>
      </c>
      <c r="C129" s="544" t="s">
        <v>36</v>
      </c>
      <c r="D129" s="3" t="s">
        <v>1184</v>
      </c>
      <c r="E129" s="544">
        <v>50</v>
      </c>
      <c r="F129" s="3"/>
      <c r="G129" s="544">
        <v>1</v>
      </c>
      <c r="H129" s="3">
        <v>4500</v>
      </c>
      <c r="I129" s="3">
        <f t="shared" si="13"/>
        <v>50</v>
      </c>
    </row>
    <row r="130" spans="1:9" x14ac:dyDescent="0.25">
      <c r="A130" s="936"/>
      <c r="B130" s="944"/>
      <c r="C130" s="544" t="s">
        <v>36</v>
      </c>
      <c r="D130" s="3" t="s">
        <v>1184</v>
      </c>
      <c r="E130" s="544">
        <v>25</v>
      </c>
      <c r="F130" s="3"/>
      <c r="G130" s="544">
        <v>1</v>
      </c>
      <c r="H130" s="3">
        <v>2800</v>
      </c>
      <c r="I130" s="3">
        <f t="shared" si="13"/>
        <v>25</v>
      </c>
    </row>
    <row r="131" spans="1:9" x14ac:dyDescent="0.25">
      <c r="A131" s="932" t="s">
        <v>1187</v>
      </c>
      <c r="B131" s="932"/>
      <c r="C131" s="932"/>
      <c r="D131" s="932"/>
      <c r="E131" s="932"/>
      <c r="F131" s="932"/>
      <c r="G131" s="932"/>
      <c r="H131" s="933"/>
      <c r="I131" s="550">
        <f>SUM(I99:I111)</f>
        <v>7758004</v>
      </c>
    </row>
  </sheetData>
  <mergeCells count="52">
    <mergeCell ref="A131:H131"/>
    <mergeCell ref="A124:A125"/>
    <mergeCell ref="B124:B125"/>
    <mergeCell ref="A126:A127"/>
    <mergeCell ref="B126:B127"/>
    <mergeCell ref="A129:A130"/>
    <mergeCell ref="B129:B130"/>
    <mergeCell ref="A122:A123"/>
    <mergeCell ref="B122:B123"/>
    <mergeCell ref="A92:H92"/>
    <mergeCell ref="A93:A95"/>
    <mergeCell ref="B93:B95"/>
    <mergeCell ref="A98:H98"/>
    <mergeCell ref="A99:A110"/>
    <mergeCell ref="B99:B110"/>
    <mergeCell ref="A111:H111"/>
    <mergeCell ref="A112:A119"/>
    <mergeCell ref="B112:B119"/>
    <mergeCell ref="A120:A121"/>
    <mergeCell ref="B120:B121"/>
    <mergeCell ref="A80:A81"/>
    <mergeCell ref="B80:B81"/>
    <mergeCell ref="A82:H82"/>
    <mergeCell ref="A84:I84"/>
    <mergeCell ref="A86:A91"/>
    <mergeCell ref="B86:B91"/>
    <mergeCell ref="A76:A79"/>
    <mergeCell ref="B76:B79"/>
    <mergeCell ref="A31:H31"/>
    <mergeCell ref="A32:A37"/>
    <mergeCell ref="B32:B37"/>
    <mergeCell ref="A38:A43"/>
    <mergeCell ref="B38:B43"/>
    <mergeCell ref="A44:A51"/>
    <mergeCell ref="B44:B51"/>
    <mergeCell ref="A52:A65"/>
    <mergeCell ref="B52:B65"/>
    <mergeCell ref="A66:A73"/>
    <mergeCell ref="B66:B68"/>
    <mergeCell ref="B69:B73"/>
    <mergeCell ref="A12:I12"/>
    <mergeCell ref="A14:A26"/>
    <mergeCell ref="B14:B26"/>
    <mergeCell ref="A27:H27"/>
    <mergeCell ref="A28:A30"/>
    <mergeCell ref="B28:B30"/>
    <mergeCell ref="B9:C9"/>
    <mergeCell ref="B3:C3"/>
    <mergeCell ref="B4:C4"/>
    <mergeCell ref="B5:C5"/>
    <mergeCell ref="B7:C7"/>
    <mergeCell ref="B8:C8"/>
  </mergeCells>
  <pageMargins left="0.25" right="0.25" top="0.25" bottom="0.23" header="0.17" footer="0.17"/>
  <pageSetup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11" workbookViewId="0">
      <selection activeCell="O40" sqref="O40"/>
    </sheetView>
  </sheetViews>
  <sheetFormatPr defaultRowHeight="15" x14ac:dyDescent="0.25"/>
  <cols>
    <col min="1" max="1" width="11.5703125" style="541" customWidth="1"/>
    <col min="2" max="2" width="14.140625" style="541" bestFit="1" customWidth="1"/>
    <col min="4" max="4" width="8" bestFit="1" customWidth="1"/>
    <col min="5" max="5" width="10.85546875" bestFit="1" customWidth="1"/>
    <col min="6" max="6" width="10.5703125" bestFit="1" customWidth="1"/>
    <col min="7" max="7" width="14.140625" bestFit="1" customWidth="1"/>
    <col min="8" max="8" width="15.5703125" bestFit="1" customWidth="1"/>
    <col min="9" max="9" width="10.28515625" bestFit="1" customWidth="1"/>
    <col min="12" max="12" width="11.28515625" bestFit="1" customWidth="1"/>
  </cols>
  <sheetData>
    <row r="1" spans="1:12" ht="18.75" x14ac:dyDescent="0.25">
      <c r="A1" s="921" t="s">
        <v>1188</v>
      </c>
      <c r="B1" s="921"/>
      <c r="C1" s="921"/>
      <c r="D1" s="921"/>
      <c r="E1" s="921"/>
      <c r="F1" s="921"/>
      <c r="G1" s="921"/>
      <c r="H1" s="921"/>
      <c r="I1" s="921"/>
    </row>
    <row r="2" spans="1:12" ht="18.75" x14ac:dyDescent="0.25">
      <c r="A2" s="532"/>
      <c r="B2" s="532"/>
      <c r="C2" s="532"/>
      <c r="D2" s="532"/>
      <c r="E2" s="532"/>
      <c r="F2" s="532"/>
      <c r="G2" s="532"/>
      <c r="H2" s="532"/>
      <c r="I2" s="532"/>
      <c r="J2">
        <f>SUM(D3:D8)</f>
        <v>3398869</v>
      </c>
    </row>
    <row r="3" spans="1:12" ht="18.75" x14ac:dyDescent="0.25">
      <c r="A3" s="532"/>
      <c r="B3" s="922" t="s">
        <v>1124</v>
      </c>
      <c r="C3" s="923"/>
      <c r="D3" s="533">
        <f>I17</f>
        <v>124930</v>
      </c>
      <c r="E3" s="532"/>
      <c r="F3" s="532"/>
      <c r="G3" s="532"/>
      <c r="H3" s="532"/>
      <c r="I3" s="532"/>
    </row>
    <row r="4" spans="1:12" ht="18.75" x14ac:dyDescent="0.25">
      <c r="A4" s="532"/>
      <c r="B4" s="922" t="s">
        <v>1160</v>
      </c>
      <c r="C4" s="923"/>
      <c r="D4" s="533">
        <f>I21</f>
        <v>179444</v>
      </c>
      <c r="E4" s="532"/>
      <c r="F4" s="532"/>
      <c r="G4" s="532"/>
      <c r="H4" s="532"/>
      <c r="I4" s="532"/>
    </row>
    <row r="5" spans="1:12" ht="18.75" x14ac:dyDescent="0.25">
      <c r="A5" s="532"/>
      <c r="B5" s="922" t="s">
        <v>1125</v>
      </c>
      <c r="C5" s="923"/>
      <c r="D5" s="533">
        <f>I31</f>
        <v>266903</v>
      </c>
      <c r="E5" s="532"/>
      <c r="F5" s="532"/>
      <c r="G5" s="532"/>
      <c r="H5" s="532"/>
      <c r="I5" s="532"/>
    </row>
    <row r="6" spans="1:12" ht="18.75" x14ac:dyDescent="0.25">
      <c r="A6" s="532"/>
      <c r="B6" s="534"/>
      <c r="C6" s="534"/>
      <c r="D6" s="535"/>
      <c r="E6" s="532"/>
      <c r="F6" s="532"/>
      <c r="G6" s="532"/>
      <c r="H6" s="532"/>
      <c r="I6" s="532"/>
    </row>
    <row r="7" spans="1:12" ht="18.75" x14ac:dyDescent="0.25">
      <c r="A7" s="532"/>
      <c r="B7" s="922" t="s">
        <v>1161</v>
      </c>
      <c r="C7" s="923"/>
      <c r="D7" s="533">
        <f>I43</f>
        <v>1120362</v>
      </c>
      <c r="E7" s="532"/>
      <c r="F7" s="532"/>
      <c r="G7" s="532"/>
      <c r="H7" s="532"/>
      <c r="I7" s="532"/>
    </row>
    <row r="8" spans="1:12" x14ac:dyDescent="0.25">
      <c r="B8" s="945" t="s">
        <v>1127</v>
      </c>
      <c r="C8" s="945"/>
      <c r="D8" s="533">
        <f>I68</f>
        <v>1707230</v>
      </c>
    </row>
    <row r="9" spans="1:12" x14ac:dyDescent="0.25">
      <c r="B9" s="551"/>
      <c r="C9" s="551"/>
      <c r="D9" s="552"/>
    </row>
    <row r="10" spans="1:12" x14ac:dyDescent="0.25">
      <c r="A10" s="553"/>
      <c r="B10" s="551"/>
      <c r="C10" s="551"/>
      <c r="D10" s="552"/>
      <c r="E10" s="7"/>
    </row>
    <row r="11" spans="1:12" ht="18.75" x14ac:dyDescent="0.3">
      <c r="A11" s="946" t="s">
        <v>1128</v>
      </c>
      <c r="B11" s="946"/>
      <c r="C11" s="946"/>
      <c r="D11" s="946"/>
      <c r="E11" s="946"/>
      <c r="F11" s="946"/>
      <c r="G11" s="946"/>
      <c r="H11" s="946"/>
      <c r="I11" s="946"/>
      <c r="J11" s="3"/>
      <c r="K11" s="3"/>
      <c r="L11" s="3"/>
    </row>
    <row r="12" spans="1:12" x14ac:dyDescent="0.25">
      <c r="A12" s="1" t="s">
        <v>199</v>
      </c>
      <c r="B12" s="1" t="s">
        <v>1129</v>
      </c>
      <c r="C12" s="10" t="s">
        <v>28</v>
      </c>
      <c r="D12" s="10" t="s">
        <v>1130</v>
      </c>
      <c r="E12" s="10" t="s">
        <v>1152</v>
      </c>
      <c r="F12" s="10" t="s">
        <v>1132</v>
      </c>
      <c r="G12" s="10" t="s">
        <v>1133</v>
      </c>
      <c r="H12" s="10" t="s">
        <v>1134</v>
      </c>
      <c r="I12" s="10" t="s">
        <v>1135</v>
      </c>
      <c r="J12" s="536" t="s">
        <v>57</v>
      </c>
      <c r="K12" s="536" t="s">
        <v>1131</v>
      </c>
      <c r="L12" s="77" t="s">
        <v>1179</v>
      </c>
    </row>
    <row r="13" spans="1:12" x14ac:dyDescent="0.25">
      <c r="A13" s="919">
        <v>1</v>
      </c>
      <c r="B13" s="919" t="s">
        <v>1138</v>
      </c>
      <c r="C13" s="3" t="s">
        <v>34</v>
      </c>
      <c r="D13" s="3" t="s">
        <v>1139</v>
      </c>
      <c r="E13" s="3">
        <v>1</v>
      </c>
      <c r="F13" s="3" t="s">
        <v>1140</v>
      </c>
      <c r="G13" s="3">
        <v>16</v>
      </c>
      <c r="H13" s="3">
        <v>98</v>
      </c>
      <c r="I13" s="3">
        <f>SUMPRODUCT(G13*H13)</f>
        <v>1568</v>
      </c>
      <c r="J13" s="2">
        <f>E13*G13</f>
        <v>16</v>
      </c>
      <c r="K13" s="2">
        <v>25</v>
      </c>
      <c r="L13" s="2">
        <f t="shared" ref="L13:L15" si="0">(K13+100)/1000*3.141*(G13)</f>
        <v>6.282</v>
      </c>
    </row>
    <row r="14" spans="1:12" x14ac:dyDescent="0.25">
      <c r="A14" s="927"/>
      <c r="B14" s="927"/>
      <c r="C14" s="3" t="s">
        <v>34</v>
      </c>
      <c r="D14" s="3" t="s">
        <v>1139</v>
      </c>
      <c r="E14" s="3">
        <v>2</v>
      </c>
      <c r="F14" s="3" t="s">
        <v>1140</v>
      </c>
      <c r="G14" s="3">
        <v>117</v>
      </c>
      <c r="H14" s="3">
        <v>204</v>
      </c>
      <c r="I14" s="3">
        <f t="shared" ref="I14:I20" si="1">SUMPRODUCT(G14*H14)</f>
        <v>23868</v>
      </c>
      <c r="J14" s="2">
        <f t="shared" ref="J14:J42" si="2">E14*G14</f>
        <v>234</v>
      </c>
      <c r="K14" s="2">
        <v>50</v>
      </c>
      <c r="L14" s="2">
        <f t="shared" si="0"/>
        <v>55.124549999999992</v>
      </c>
    </row>
    <row r="15" spans="1:12" x14ac:dyDescent="0.25">
      <c r="A15" s="927"/>
      <c r="B15" s="927"/>
      <c r="C15" s="3" t="s">
        <v>34</v>
      </c>
      <c r="D15" s="3" t="s">
        <v>1139</v>
      </c>
      <c r="E15" s="3">
        <v>3</v>
      </c>
      <c r="F15" s="3" t="s">
        <v>1140</v>
      </c>
      <c r="G15" s="3">
        <v>38</v>
      </c>
      <c r="H15" s="3">
        <v>333</v>
      </c>
      <c r="I15" s="3">
        <f t="shared" si="1"/>
        <v>12654</v>
      </c>
      <c r="J15" s="2">
        <f t="shared" si="2"/>
        <v>114</v>
      </c>
      <c r="K15" s="2">
        <v>80</v>
      </c>
      <c r="L15" s="2">
        <f t="shared" si="0"/>
        <v>21.484439999999999</v>
      </c>
    </row>
    <row r="16" spans="1:12" x14ac:dyDescent="0.25">
      <c r="A16" s="920"/>
      <c r="B16" s="920"/>
      <c r="C16" s="3" t="s">
        <v>34</v>
      </c>
      <c r="D16" s="3" t="s">
        <v>1139</v>
      </c>
      <c r="E16" s="3">
        <v>6</v>
      </c>
      <c r="F16" s="3" t="s">
        <v>1140</v>
      </c>
      <c r="G16" s="3">
        <v>130</v>
      </c>
      <c r="H16" s="3">
        <v>668</v>
      </c>
      <c r="I16" s="3">
        <f t="shared" si="1"/>
        <v>86840</v>
      </c>
      <c r="J16" s="2">
        <f t="shared" si="2"/>
        <v>780</v>
      </c>
      <c r="K16" s="2">
        <v>150</v>
      </c>
      <c r="L16" s="2">
        <f>(K16+100)/1000*3.141*(G16)</f>
        <v>102.0825</v>
      </c>
    </row>
    <row r="17" spans="1:12" x14ac:dyDescent="0.25">
      <c r="A17" s="928" t="s">
        <v>1142</v>
      </c>
      <c r="B17" s="929"/>
      <c r="C17" s="929"/>
      <c r="D17" s="929"/>
      <c r="E17" s="929"/>
      <c r="F17" s="929"/>
      <c r="G17" s="929"/>
      <c r="H17" s="930"/>
      <c r="I17" s="546">
        <f>SUM(I13:I16)</f>
        <v>124930</v>
      </c>
      <c r="J17" s="554">
        <f>SUM(J13:J16)</f>
        <v>1144</v>
      </c>
      <c r="K17" s="2"/>
      <c r="L17" s="554">
        <f>SUM(L13:L16)</f>
        <v>184.97348999999997</v>
      </c>
    </row>
    <row r="18" spans="1:12" x14ac:dyDescent="0.25">
      <c r="A18" s="919">
        <v>2</v>
      </c>
      <c r="B18" s="919" t="s">
        <v>1189</v>
      </c>
      <c r="C18" s="3" t="s">
        <v>1168</v>
      </c>
      <c r="D18" s="3" t="s">
        <v>1164</v>
      </c>
      <c r="E18" s="3">
        <v>1</v>
      </c>
      <c r="F18" s="3" t="s">
        <v>1165</v>
      </c>
      <c r="G18" s="3">
        <v>18</v>
      </c>
      <c r="H18" s="3">
        <v>654</v>
      </c>
      <c r="I18" s="3">
        <f t="shared" si="1"/>
        <v>11772</v>
      </c>
      <c r="J18" s="2">
        <f t="shared" si="2"/>
        <v>18</v>
      </c>
      <c r="K18" s="2">
        <v>25</v>
      </c>
      <c r="L18" s="2">
        <f t="shared" ref="L18:L20" si="3">(K18+100)/1000*3.141*(G18)</f>
        <v>7.0672499999999996</v>
      </c>
    </row>
    <row r="19" spans="1:12" x14ac:dyDescent="0.25">
      <c r="A19" s="927"/>
      <c r="B19" s="927"/>
      <c r="C19" s="3" t="s">
        <v>1168</v>
      </c>
      <c r="D19" s="3" t="s">
        <v>1164</v>
      </c>
      <c r="E19" s="3">
        <v>1.5</v>
      </c>
      <c r="F19" s="3" t="s">
        <v>1165</v>
      </c>
      <c r="G19" s="3">
        <v>134</v>
      </c>
      <c r="H19" s="3">
        <v>700</v>
      </c>
      <c r="I19" s="3">
        <f t="shared" si="1"/>
        <v>93800</v>
      </c>
      <c r="J19" s="2">
        <f t="shared" si="2"/>
        <v>201</v>
      </c>
      <c r="K19" s="2">
        <v>40</v>
      </c>
      <c r="L19" s="2">
        <f t="shared" si="3"/>
        <v>58.925160000000005</v>
      </c>
    </row>
    <row r="20" spans="1:12" x14ac:dyDescent="0.25">
      <c r="A20" s="920"/>
      <c r="B20" s="920"/>
      <c r="C20" s="3" t="s">
        <v>1168</v>
      </c>
      <c r="D20" s="3" t="s">
        <v>1164</v>
      </c>
      <c r="E20" s="3">
        <v>4</v>
      </c>
      <c r="F20" s="3" t="s">
        <v>1153</v>
      </c>
      <c r="G20" s="3">
        <v>36</v>
      </c>
      <c r="H20" s="3">
        <v>2052</v>
      </c>
      <c r="I20" s="3">
        <f t="shared" si="1"/>
        <v>73872</v>
      </c>
      <c r="J20" s="2">
        <f t="shared" si="2"/>
        <v>144</v>
      </c>
      <c r="K20" s="2">
        <v>100</v>
      </c>
      <c r="L20" s="2">
        <f t="shared" si="3"/>
        <v>22.615200000000002</v>
      </c>
    </row>
    <row r="21" spans="1:12" x14ac:dyDescent="0.25">
      <c r="A21" s="928" t="s">
        <v>1170</v>
      </c>
      <c r="B21" s="929"/>
      <c r="C21" s="929"/>
      <c r="D21" s="929"/>
      <c r="E21" s="929"/>
      <c r="F21" s="929"/>
      <c r="G21" s="929"/>
      <c r="H21" s="930"/>
      <c r="I21" s="546">
        <f>SUM(I18:I20)</f>
        <v>179444</v>
      </c>
      <c r="J21" s="554">
        <f>SUM(J18:J20)</f>
        <v>363</v>
      </c>
      <c r="K21" s="2"/>
      <c r="L21" s="554">
        <f>SUM(L18:L20)</f>
        <v>88.607610000000008</v>
      </c>
    </row>
    <row r="22" spans="1:12" x14ac:dyDescent="0.25">
      <c r="A22" s="919">
        <v>3</v>
      </c>
      <c r="B22" s="919" t="s">
        <v>1143</v>
      </c>
      <c r="C22" s="3" t="s">
        <v>34</v>
      </c>
      <c r="D22" s="3" t="s">
        <v>1190</v>
      </c>
      <c r="E22" s="3">
        <v>1</v>
      </c>
      <c r="F22" s="3">
        <v>150</v>
      </c>
      <c r="G22" s="3">
        <v>2</v>
      </c>
      <c r="H22" s="3">
        <v>1207</v>
      </c>
      <c r="I22" s="3">
        <f>SUMPRODUCT(G22*H22)</f>
        <v>2414</v>
      </c>
    </row>
    <row r="23" spans="1:12" x14ac:dyDescent="0.25">
      <c r="A23" s="920"/>
      <c r="B23" s="920"/>
      <c r="C23" s="3" t="s">
        <v>34</v>
      </c>
      <c r="D23" s="3" t="s">
        <v>1190</v>
      </c>
      <c r="E23" s="3">
        <v>2</v>
      </c>
      <c r="F23" s="3">
        <v>150</v>
      </c>
      <c r="G23" s="3">
        <v>4</v>
      </c>
      <c r="H23" s="3">
        <v>2399</v>
      </c>
      <c r="I23" s="3">
        <f t="shared" ref="I23:I30" si="4">SUMPRODUCT(G23*H23)</f>
        <v>9596</v>
      </c>
    </row>
    <row r="24" spans="1:12" x14ac:dyDescent="0.25">
      <c r="A24" s="4">
        <v>4</v>
      </c>
      <c r="B24" s="4" t="s">
        <v>1172</v>
      </c>
      <c r="C24" s="3" t="s">
        <v>34</v>
      </c>
      <c r="D24" s="3" t="s">
        <v>1190</v>
      </c>
      <c r="E24" s="3">
        <v>3</v>
      </c>
      <c r="F24" s="3">
        <v>150</v>
      </c>
      <c r="G24" s="3">
        <v>3</v>
      </c>
      <c r="H24" s="3">
        <v>2856</v>
      </c>
      <c r="I24" s="3">
        <f t="shared" si="4"/>
        <v>8568</v>
      </c>
    </row>
    <row r="25" spans="1:12" x14ac:dyDescent="0.25">
      <c r="A25" s="4">
        <v>5</v>
      </c>
      <c r="B25" s="4" t="s">
        <v>1191</v>
      </c>
      <c r="C25" s="3" t="s">
        <v>34</v>
      </c>
      <c r="D25" s="3"/>
      <c r="E25" s="3">
        <v>3</v>
      </c>
      <c r="F25" s="3">
        <v>150</v>
      </c>
      <c r="G25" s="3">
        <v>1</v>
      </c>
      <c r="H25" s="3">
        <v>45000</v>
      </c>
      <c r="I25" s="3">
        <f t="shared" si="4"/>
        <v>45000</v>
      </c>
    </row>
    <row r="26" spans="1:12" x14ac:dyDescent="0.25">
      <c r="A26" s="919">
        <v>6</v>
      </c>
      <c r="B26" s="919" t="s">
        <v>1146</v>
      </c>
      <c r="C26" s="3" t="s">
        <v>1168</v>
      </c>
      <c r="D26" s="3" t="s">
        <v>1145</v>
      </c>
      <c r="E26" s="3">
        <v>1</v>
      </c>
      <c r="F26" s="3">
        <v>300</v>
      </c>
      <c r="G26" s="3">
        <v>4</v>
      </c>
      <c r="H26" s="3">
        <v>4140</v>
      </c>
      <c r="I26" s="3">
        <f t="shared" si="4"/>
        <v>16560</v>
      </c>
    </row>
    <row r="27" spans="1:12" x14ac:dyDescent="0.25">
      <c r="A27" s="927"/>
      <c r="B27" s="927"/>
      <c r="C27" s="3" t="s">
        <v>1168</v>
      </c>
      <c r="D27" s="3" t="s">
        <v>1145</v>
      </c>
      <c r="E27" s="3">
        <v>1.5</v>
      </c>
      <c r="F27" s="3">
        <v>300</v>
      </c>
      <c r="G27" s="3">
        <v>7</v>
      </c>
      <c r="H27" s="3">
        <v>8500</v>
      </c>
      <c r="I27" s="3">
        <f t="shared" si="4"/>
        <v>59500</v>
      </c>
    </row>
    <row r="28" spans="1:12" x14ac:dyDescent="0.25">
      <c r="A28" s="920"/>
      <c r="B28" s="920"/>
      <c r="C28" s="3"/>
      <c r="D28" s="3" t="s">
        <v>1171</v>
      </c>
      <c r="E28" s="3">
        <v>4</v>
      </c>
      <c r="F28" s="3">
        <v>300</v>
      </c>
      <c r="G28" s="3">
        <v>3</v>
      </c>
      <c r="H28" s="3">
        <v>36955</v>
      </c>
      <c r="I28" s="3">
        <f t="shared" si="4"/>
        <v>110865</v>
      </c>
    </row>
    <row r="29" spans="1:12" x14ac:dyDescent="0.25">
      <c r="A29" s="4">
        <v>7</v>
      </c>
      <c r="B29" s="4" t="s">
        <v>1176</v>
      </c>
      <c r="C29" s="3"/>
      <c r="D29" s="3"/>
      <c r="E29" s="3">
        <v>2</v>
      </c>
      <c r="F29" s="3">
        <v>150</v>
      </c>
      <c r="G29" s="3">
        <v>2</v>
      </c>
      <c r="H29" s="3">
        <v>5300</v>
      </c>
      <c r="I29" s="3">
        <f t="shared" si="4"/>
        <v>10600</v>
      </c>
    </row>
    <row r="30" spans="1:12" x14ac:dyDescent="0.25">
      <c r="A30" s="4">
        <v>8</v>
      </c>
      <c r="B30" s="4" t="s">
        <v>1192</v>
      </c>
      <c r="C30" s="3"/>
      <c r="D30" s="3"/>
      <c r="E30" s="3">
        <v>1.5</v>
      </c>
      <c r="F30" s="3">
        <v>150</v>
      </c>
      <c r="G30" s="3">
        <v>1</v>
      </c>
      <c r="H30" s="3">
        <v>3800</v>
      </c>
      <c r="I30" s="3">
        <f t="shared" si="4"/>
        <v>3800</v>
      </c>
    </row>
    <row r="31" spans="1:12" x14ac:dyDescent="0.25">
      <c r="A31" s="929" t="s">
        <v>1150</v>
      </c>
      <c r="B31" s="929"/>
      <c r="C31" s="929"/>
      <c r="D31" s="929"/>
      <c r="E31" s="929"/>
      <c r="F31" s="929"/>
      <c r="G31" s="929"/>
      <c r="H31" s="929"/>
      <c r="I31" s="555">
        <f>SUM(I22:I30)</f>
        <v>266903</v>
      </c>
    </row>
    <row r="32" spans="1:12" ht="18.75" x14ac:dyDescent="0.3">
      <c r="A32" s="946" t="s">
        <v>1151</v>
      </c>
      <c r="B32" s="946"/>
      <c r="C32" s="946"/>
      <c r="D32" s="946"/>
      <c r="E32" s="946"/>
      <c r="F32" s="946"/>
      <c r="G32" s="946"/>
      <c r="H32" s="946"/>
      <c r="I32" s="946"/>
    </row>
    <row r="33" spans="1:12" x14ac:dyDescent="0.25">
      <c r="A33" s="1" t="s">
        <v>199</v>
      </c>
      <c r="B33" s="1" t="s">
        <v>1129</v>
      </c>
      <c r="C33" s="10" t="s">
        <v>28</v>
      </c>
      <c r="D33" s="10" t="s">
        <v>1130</v>
      </c>
      <c r="E33" s="10" t="s">
        <v>1152</v>
      </c>
      <c r="F33" s="10" t="s">
        <v>1132</v>
      </c>
      <c r="G33" s="10" t="s">
        <v>1133</v>
      </c>
      <c r="H33" s="10" t="s">
        <v>1134</v>
      </c>
      <c r="I33" s="10" t="s">
        <v>1135</v>
      </c>
      <c r="J33" s="536" t="s">
        <v>57</v>
      </c>
      <c r="K33" s="3" t="s">
        <v>1131</v>
      </c>
      <c r="L33" s="3" t="s">
        <v>1179</v>
      </c>
    </row>
    <row r="34" spans="1:12" x14ac:dyDescent="0.25">
      <c r="A34" s="919">
        <v>1</v>
      </c>
      <c r="B34" s="919" t="s">
        <v>1138</v>
      </c>
      <c r="C34" s="3" t="s">
        <v>36</v>
      </c>
      <c r="D34" s="3">
        <v>304</v>
      </c>
      <c r="E34" s="3">
        <v>3</v>
      </c>
      <c r="F34" s="3" t="s">
        <v>1154</v>
      </c>
      <c r="G34" s="3">
        <v>30</v>
      </c>
      <c r="H34" s="3">
        <v>1688</v>
      </c>
      <c r="I34" s="3">
        <f>SUMPRODUCT(G34*H34)</f>
        <v>50640</v>
      </c>
      <c r="J34" s="3">
        <f t="shared" si="2"/>
        <v>90</v>
      </c>
      <c r="K34" s="3">
        <v>80</v>
      </c>
      <c r="L34" s="2">
        <f>(K34+100)/1000*3.141*(G34)</f>
        <v>16.961400000000001</v>
      </c>
    </row>
    <row r="35" spans="1:12" x14ac:dyDescent="0.25">
      <c r="A35" s="927"/>
      <c r="B35" s="927"/>
      <c r="C35" s="3" t="s">
        <v>36</v>
      </c>
      <c r="D35" s="3" t="s">
        <v>1184</v>
      </c>
      <c r="E35" s="3">
        <v>0.5</v>
      </c>
      <c r="F35" s="3" t="s">
        <v>1154</v>
      </c>
      <c r="G35" s="3">
        <v>18</v>
      </c>
      <c r="H35" s="3">
        <v>410</v>
      </c>
      <c r="I35" s="3">
        <f t="shared" ref="I35:I42" si="5">SUMPRODUCT(G35*H35)</f>
        <v>7380</v>
      </c>
      <c r="J35" s="3">
        <f t="shared" si="2"/>
        <v>9</v>
      </c>
      <c r="K35" s="3">
        <v>15</v>
      </c>
      <c r="L35" s="2">
        <f t="shared" ref="L35:L42" si="6">(K35+100)/1000*3.141*(G35)</f>
        <v>6.5018700000000003</v>
      </c>
    </row>
    <row r="36" spans="1:12" x14ac:dyDescent="0.25">
      <c r="A36" s="927"/>
      <c r="B36" s="927"/>
      <c r="C36" s="3" t="s">
        <v>36</v>
      </c>
      <c r="D36" s="3" t="s">
        <v>1184</v>
      </c>
      <c r="E36" s="3">
        <v>1</v>
      </c>
      <c r="F36" s="3" t="s">
        <v>1154</v>
      </c>
      <c r="G36" s="3">
        <v>160</v>
      </c>
      <c r="H36" s="3">
        <v>515</v>
      </c>
      <c r="I36" s="3">
        <f t="shared" si="5"/>
        <v>82400</v>
      </c>
      <c r="J36" s="3">
        <f t="shared" si="2"/>
        <v>160</v>
      </c>
      <c r="K36" s="3">
        <v>25</v>
      </c>
      <c r="L36" s="2">
        <f t="shared" si="6"/>
        <v>62.82</v>
      </c>
    </row>
    <row r="37" spans="1:12" x14ac:dyDescent="0.25">
      <c r="A37" s="927"/>
      <c r="B37" s="927"/>
      <c r="C37" s="3" t="s">
        <v>36</v>
      </c>
      <c r="D37" s="3" t="s">
        <v>1184</v>
      </c>
      <c r="E37" s="3">
        <v>1.5</v>
      </c>
      <c r="F37" s="3" t="s">
        <v>1153</v>
      </c>
      <c r="G37" s="3">
        <v>25</v>
      </c>
      <c r="H37" s="3">
        <v>1396</v>
      </c>
      <c r="I37" s="3">
        <f t="shared" si="5"/>
        <v>34900</v>
      </c>
      <c r="J37" s="3">
        <f t="shared" si="2"/>
        <v>37.5</v>
      </c>
      <c r="K37" s="3">
        <v>40</v>
      </c>
      <c r="L37" s="2">
        <f t="shared" si="6"/>
        <v>10.993500000000001</v>
      </c>
    </row>
    <row r="38" spans="1:12" x14ac:dyDescent="0.25">
      <c r="A38" s="927"/>
      <c r="B38" s="927"/>
      <c r="C38" s="3" t="s">
        <v>36</v>
      </c>
      <c r="D38" s="3" t="s">
        <v>1184</v>
      </c>
      <c r="E38" s="3">
        <v>2</v>
      </c>
      <c r="F38" s="3" t="s">
        <v>1154</v>
      </c>
      <c r="G38" s="3">
        <v>134</v>
      </c>
      <c r="H38" s="3">
        <v>1410</v>
      </c>
      <c r="I38" s="3">
        <f t="shared" si="5"/>
        <v>188940</v>
      </c>
      <c r="J38" s="3">
        <f t="shared" si="2"/>
        <v>268</v>
      </c>
      <c r="K38" s="3">
        <v>50</v>
      </c>
      <c r="L38" s="2">
        <f t="shared" si="6"/>
        <v>63.134099999999997</v>
      </c>
    </row>
    <row r="39" spans="1:12" x14ac:dyDescent="0.25">
      <c r="A39" s="927"/>
      <c r="B39" s="927"/>
      <c r="C39" s="3" t="s">
        <v>36</v>
      </c>
      <c r="D39" s="3" t="s">
        <v>1184</v>
      </c>
      <c r="E39" s="3">
        <v>2</v>
      </c>
      <c r="F39" s="3" t="s">
        <v>1153</v>
      </c>
      <c r="G39" s="3">
        <v>56</v>
      </c>
      <c r="H39" s="3">
        <v>1558</v>
      </c>
      <c r="I39" s="3">
        <f t="shared" si="5"/>
        <v>87248</v>
      </c>
      <c r="J39" s="3">
        <f t="shared" si="2"/>
        <v>112</v>
      </c>
      <c r="K39" s="3">
        <v>50</v>
      </c>
      <c r="L39" s="2">
        <f t="shared" si="6"/>
        <v>26.384399999999999</v>
      </c>
    </row>
    <row r="40" spans="1:12" x14ac:dyDescent="0.25">
      <c r="A40" s="927"/>
      <c r="B40" s="927"/>
      <c r="C40" s="3" t="s">
        <v>36</v>
      </c>
      <c r="D40" s="3" t="s">
        <v>1184</v>
      </c>
      <c r="E40" s="3">
        <v>3</v>
      </c>
      <c r="F40" s="3" t="s">
        <v>1154</v>
      </c>
      <c r="G40" s="3">
        <v>193</v>
      </c>
      <c r="H40" s="3">
        <v>1578</v>
      </c>
      <c r="I40" s="3">
        <f t="shared" si="5"/>
        <v>304554</v>
      </c>
      <c r="J40" s="3">
        <f t="shared" si="2"/>
        <v>579</v>
      </c>
      <c r="K40" s="3">
        <v>80</v>
      </c>
      <c r="L40" s="2">
        <f t="shared" si="6"/>
        <v>109.11834</v>
      </c>
    </row>
    <row r="41" spans="1:12" x14ac:dyDescent="0.25">
      <c r="A41" s="927"/>
      <c r="B41" s="927"/>
      <c r="C41" s="3" t="s">
        <v>36</v>
      </c>
      <c r="D41" s="3" t="s">
        <v>1184</v>
      </c>
      <c r="E41" s="3">
        <v>4</v>
      </c>
      <c r="F41" s="3" t="s">
        <v>1154</v>
      </c>
      <c r="G41" s="3">
        <v>16</v>
      </c>
      <c r="H41" s="3">
        <v>4800</v>
      </c>
      <c r="I41" s="3">
        <f t="shared" si="5"/>
        <v>76800</v>
      </c>
      <c r="J41" s="3">
        <f t="shared" si="2"/>
        <v>64</v>
      </c>
      <c r="K41" s="3">
        <v>100</v>
      </c>
      <c r="L41" s="2">
        <f t="shared" si="6"/>
        <v>10.051200000000001</v>
      </c>
    </row>
    <row r="42" spans="1:12" x14ac:dyDescent="0.25">
      <c r="A42" s="920"/>
      <c r="B42" s="920"/>
      <c r="C42" s="3" t="s">
        <v>36</v>
      </c>
      <c r="D42" s="3" t="s">
        <v>1184</v>
      </c>
      <c r="E42" s="3">
        <v>6</v>
      </c>
      <c r="F42" s="3" t="s">
        <v>1154</v>
      </c>
      <c r="G42" s="3">
        <v>25</v>
      </c>
      <c r="H42" s="3">
        <v>11500</v>
      </c>
      <c r="I42" s="3">
        <f t="shared" si="5"/>
        <v>287500</v>
      </c>
      <c r="J42" s="3">
        <f t="shared" si="2"/>
        <v>150</v>
      </c>
      <c r="K42" s="3">
        <v>150</v>
      </c>
      <c r="L42" s="2">
        <f t="shared" si="6"/>
        <v>19.631250000000001</v>
      </c>
    </row>
    <row r="43" spans="1:12" x14ac:dyDescent="0.25">
      <c r="A43" s="928" t="s">
        <v>1185</v>
      </c>
      <c r="B43" s="929"/>
      <c r="C43" s="929"/>
      <c r="D43" s="929"/>
      <c r="E43" s="929"/>
      <c r="F43" s="929"/>
      <c r="G43" s="929"/>
      <c r="H43" s="930"/>
      <c r="I43" s="546">
        <f>SUM(I34:I42)</f>
        <v>1120362</v>
      </c>
      <c r="J43" s="548">
        <f>SUM(J34:J42)</f>
        <v>1469.5</v>
      </c>
      <c r="K43" s="3"/>
      <c r="L43" s="554">
        <f>SUM(L34:L42)</f>
        <v>325.59606000000002</v>
      </c>
    </row>
    <row r="44" spans="1:12" x14ac:dyDescent="0.25">
      <c r="A44" s="919">
        <v>2</v>
      </c>
      <c r="B44" s="919" t="s">
        <v>1181</v>
      </c>
      <c r="C44" s="544" t="s">
        <v>36</v>
      </c>
      <c r="D44" s="544" t="s">
        <v>1193</v>
      </c>
      <c r="E44" s="544">
        <v>0.5</v>
      </c>
      <c r="F44" s="3">
        <v>150</v>
      </c>
      <c r="G44" s="544">
        <v>10</v>
      </c>
      <c r="H44" s="3">
        <v>2764</v>
      </c>
      <c r="I44" s="3">
        <f>SUMPRODUCT(G44*H44)</f>
        <v>27640</v>
      </c>
    </row>
    <row r="45" spans="1:12" x14ac:dyDescent="0.25">
      <c r="A45" s="927"/>
      <c r="B45" s="927"/>
      <c r="C45" s="544" t="s">
        <v>36</v>
      </c>
      <c r="D45" s="544" t="s">
        <v>1193</v>
      </c>
      <c r="E45" s="544">
        <v>1</v>
      </c>
      <c r="F45" s="3">
        <v>150</v>
      </c>
      <c r="G45" s="544">
        <v>14</v>
      </c>
      <c r="H45" s="3">
        <v>4612</v>
      </c>
      <c r="I45" s="3">
        <f t="shared" ref="I45:I67" si="7">SUMPRODUCT(G45*H45)</f>
        <v>64568</v>
      </c>
    </row>
    <row r="46" spans="1:12" x14ac:dyDescent="0.25">
      <c r="A46" s="927"/>
      <c r="B46" s="927"/>
      <c r="C46" s="544" t="s">
        <v>36</v>
      </c>
      <c r="D46" s="544" t="s">
        <v>1193</v>
      </c>
      <c r="E46" s="544">
        <v>2</v>
      </c>
      <c r="F46" s="3">
        <v>150</v>
      </c>
      <c r="G46" s="544">
        <v>30</v>
      </c>
      <c r="H46" s="3">
        <v>11715</v>
      </c>
      <c r="I46" s="3">
        <f t="shared" si="7"/>
        <v>351450</v>
      </c>
    </row>
    <row r="47" spans="1:12" x14ac:dyDescent="0.25">
      <c r="A47" s="927"/>
      <c r="B47" s="927"/>
      <c r="C47" s="544" t="s">
        <v>36</v>
      </c>
      <c r="D47" s="544" t="s">
        <v>1193</v>
      </c>
      <c r="E47" s="544">
        <v>3</v>
      </c>
      <c r="F47" s="3">
        <v>150</v>
      </c>
      <c r="G47" s="544">
        <v>23</v>
      </c>
      <c r="H47" s="3">
        <v>21230</v>
      </c>
      <c r="I47" s="3">
        <f t="shared" si="7"/>
        <v>488290</v>
      </c>
    </row>
    <row r="48" spans="1:12" x14ac:dyDescent="0.25">
      <c r="A48" s="927"/>
      <c r="B48" s="927"/>
      <c r="C48" s="544" t="s">
        <v>36</v>
      </c>
      <c r="D48" s="544" t="s">
        <v>1193</v>
      </c>
      <c r="E48" s="544">
        <v>4</v>
      </c>
      <c r="F48" s="3">
        <v>150</v>
      </c>
      <c r="G48" s="544">
        <v>1</v>
      </c>
      <c r="H48" s="3">
        <v>32512</v>
      </c>
      <c r="I48" s="3">
        <f t="shared" si="7"/>
        <v>32512</v>
      </c>
    </row>
    <row r="49" spans="1:9" x14ac:dyDescent="0.25">
      <c r="A49" s="920"/>
      <c r="B49" s="920"/>
      <c r="C49" s="544" t="s">
        <v>36</v>
      </c>
      <c r="D49" s="544" t="s">
        <v>1193</v>
      </c>
      <c r="E49" s="544">
        <v>6</v>
      </c>
      <c r="F49" s="3">
        <v>150</v>
      </c>
      <c r="G49" s="544">
        <v>2</v>
      </c>
      <c r="H49" s="3">
        <v>42260</v>
      </c>
      <c r="I49" s="3">
        <f t="shared" si="7"/>
        <v>84520</v>
      </c>
    </row>
    <row r="50" spans="1:9" x14ac:dyDescent="0.25">
      <c r="A50" s="919">
        <v>3</v>
      </c>
      <c r="B50" s="919" t="s">
        <v>1144</v>
      </c>
      <c r="C50" s="544" t="s">
        <v>36</v>
      </c>
      <c r="D50" s="544" t="s">
        <v>1193</v>
      </c>
      <c r="E50" s="544">
        <v>1</v>
      </c>
      <c r="F50" s="544">
        <v>150</v>
      </c>
      <c r="G50" s="544">
        <v>2</v>
      </c>
      <c r="H50" s="3">
        <v>11160</v>
      </c>
      <c r="I50" s="3">
        <f t="shared" si="7"/>
        <v>22320</v>
      </c>
    </row>
    <row r="51" spans="1:9" x14ac:dyDescent="0.25">
      <c r="A51" s="927"/>
      <c r="B51" s="927"/>
      <c r="C51" s="544" t="s">
        <v>36</v>
      </c>
      <c r="D51" s="544" t="s">
        <v>1193</v>
      </c>
      <c r="E51" s="544">
        <v>2</v>
      </c>
      <c r="F51" s="544">
        <v>150</v>
      </c>
      <c r="G51" s="544">
        <v>2</v>
      </c>
      <c r="H51" s="3">
        <v>16233</v>
      </c>
      <c r="I51" s="3">
        <f t="shared" si="7"/>
        <v>32466</v>
      </c>
    </row>
    <row r="52" spans="1:9" x14ac:dyDescent="0.25">
      <c r="A52" s="920"/>
      <c r="B52" s="920"/>
      <c r="C52" s="544" t="s">
        <v>36</v>
      </c>
      <c r="D52" s="544" t="s">
        <v>1193</v>
      </c>
      <c r="E52" s="544">
        <v>3</v>
      </c>
      <c r="F52" s="544">
        <v>150</v>
      </c>
      <c r="G52" s="544">
        <v>1</v>
      </c>
      <c r="H52" s="3">
        <v>25437</v>
      </c>
      <c r="I52" s="3">
        <f t="shared" si="7"/>
        <v>25437</v>
      </c>
    </row>
    <row r="53" spans="1:9" x14ac:dyDescent="0.25">
      <c r="A53" s="919">
        <v>4</v>
      </c>
      <c r="B53" s="919" t="s">
        <v>1146</v>
      </c>
      <c r="C53" s="544" t="s">
        <v>36</v>
      </c>
      <c r="D53" s="544" t="s">
        <v>1193</v>
      </c>
      <c r="E53" s="544">
        <v>0.5</v>
      </c>
      <c r="F53" s="544">
        <v>150</v>
      </c>
      <c r="G53" s="544">
        <v>1</v>
      </c>
      <c r="H53" s="3">
        <v>5300</v>
      </c>
      <c r="I53" s="3">
        <f t="shared" si="7"/>
        <v>5300</v>
      </c>
    </row>
    <row r="54" spans="1:9" x14ac:dyDescent="0.25">
      <c r="A54" s="927"/>
      <c r="B54" s="927"/>
      <c r="C54" s="544" t="s">
        <v>36</v>
      </c>
      <c r="D54" s="544" t="s">
        <v>1193</v>
      </c>
      <c r="E54" s="544">
        <v>1</v>
      </c>
      <c r="F54" s="544">
        <v>150</v>
      </c>
      <c r="G54" s="544">
        <v>3</v>
      </c>
      <c r="H54" s="3">
        <v>7550</v>
      </c>
      <c r="I54" s="3">
        <f t="shared" si="7"/>
        <v>22650</v>
      </c>
    </row>
    <row r="55" spans="1:9" x14ac:dyDescent="0.25">
      <c r="A55" s="927"/>
      <c r="B55" s="927"/>
      <c r="C55" s="544" t="s">
        <v>36</v>
      </c>
      <c r="D55" s="544" t="s">
        <v>1193</v>
      </c>
      <c r="E55" s="544">
        <v>1</v>
      </c>
      <c r="F55" s="544">
        <v>1500</v>
      </c>
      <c r="G55" s="544">
        <v>1</v>
      </c>
      <c r="H55" s="3">
        <v>12000</v>
      </c>
      <c r="I55" s="3">
        <f t="shared" si="7"/>
        <v>12000</v>
      </c>
    </row>
    <row r="56" spans="1:9" x14ac:dyDescent="0.25">
      <c r="A56" s="927"/>
      <c r="B56" s="927"/>
      <c r="C56" s="544" t="s">
        <v>36</v>
      </c>
      <c r="D56" s="544" t="s">
        <v>1193</v>
      </c>
      <c r="E56" s="544">
        <v>1.5</v>
      </c>
      <c r="F56" s="544">
        <v>1500</v>
      </c>
      <c r="G56" s="544">
        <v>2</v>
      </c>
      <c r="H56" s="3">
        <v>15675</v>
      </c>
      <c r="I56" s="3">
        <f t="shared" si="7"/>
        <v>31350</v>
      </c>
    </row>
    <row r="57" spans="1:9" x14ac:dyDescent="0.25">
      <c r="A57" s="927"/>
      <c r="B57" s="927"/>
      <c r="C57" s="544" t="s">
        <v>36</v>
      </c>
      <c r="D57" s="544" t="s">
        <v>1193</v>
      </c>
      <c r="E57" s="544">
        <v>2</v>
      </c>
      <c r="F57" s="544">
        <v>1500</v>
      </c>
      <c r="G57" s="544">
        <v>4</v>
      </c>
      <c r="H57" s="3">
        <v>25310</v>
      </c>
      <c r="I57" s="3">
        <f t="shared" si="7"/>
        <v>101240</v>
      </c>
    </row>
    <row r="58" spans="1:9" x14ac:dyDescent="0.25">
      <c r="A58" s="920"/>
      <c r="B58" s="920"/>
      <c r="C58" s="544" t="s">
        <v>36</v>
      </c>
      <c r="D58" s="544" t="s">
        <v>1193</v>
      </c>
      <c r="E58" s="544">
        <v>3</v>
      </c>
      <c r="F58" s="544">
        <v>1500</v>
      </c>
      <c r="G58" s="544">
        <v>3</v>
      </c>
      <c r="H58" s="3">
        <v>45160</v>
      </c>
      <c r="I58" s="3">
        <f t="shared" si="7"/>
        <v>135480</v>
      </c>
    </row>
    <row r="59" spans="1:9" x14ac:dyDescent="0.25">
      <c r="A59" s="919">
        <v>5</v>
      </c>
      <c r="B59" s="919" t="s">
        <v>1147</v>
      </c>
      <c r="C59" s="544" t="s">
        <v>36</v>
      </c>
      <c r="D59" s="544" t="s">
        <v>1193</v>
      </c>
      <c r="E59" s="544">
        <v>1.5</v>
      </c>
      <c r="F59" s="544">
        <v>900</v>
      </c>
      <c r="G59" s="544">
        <v>3</v>
      </c>
      <c r="H59" s="3">
        <v>26500</v>
      </c>
      <c r="I59" s="3">
        <f t="shared" si="7"/>
        <v>79500</v>
      </c>
    </row>
    <row r="60" spans="1:9" x14ac:dyDescent="0.25">
      <c r="A60" s="927"/>
      <c r="B60" s="927"/>
      <c r="C60" s="544" t="s">
        <v>36</v>
      </c>
      <c r="D60" s="544" t="s">
        <v>1193</v>
      </c>
      <c r="E60" s="544">
        <v>2</v>
      </c>
      <c r="F60" s="544">
        <v>900</v>
      </c>
      <c r="G60" s="544">
        <v>2</v>
      </c>
      <c r="H60" s="3">
        <v>31260</v>
      </c>
      <c r="I60" s="3">
        <f t="shared" si="7"/>
        <v>62520</v>
      </c>
    </row>
    <row r="61" spans="1:9" x14ac:dyDescent="0.25">
      <c r="A61" s="920"/>
      <c r="B61" s="920"/>
      <c r="C61" s="544" t="s">
        <v>36</v>
      </c>
      <c r="D61" s="544" t="s">
        <v>1193</v>
      </c>
      <c r="E61" s="544">
        <v>3</v>
      </c>
      <c r="F61" s="544">
        <v>900</v>
      </c>
      <c r="G61" s="544">
        <v>1</v>
      </c>
      <c r="H61" s="3">
        <v>39050</v>
      </c>
      <c r="I61" s="3">
        <f t="shared" si="7"/>
        <v>39050</v>
      </c>
    </row>
    <row r="62" spans="1:9" x14ac:dyDescent="0.25">
      <c r="A62" s="4">
        <v>6</v>
      </c>
      <c r="B62" s="4" t="s">
        <v>1191</v>
      </c>
      <c r="C62" s="544" t="s">
        <v>36</v>
      </c>
      <c r="D62" s="3"/>
      <c r="E62" s="544">
        <v>2</v>
      </c>
      <c r="F62" s="3">
        <v>150</v>
      </c>
      <c r="G62" s="544">
        <v>1</v>
      </c>
      <c r="H62" s="3">
        <v>6500</v>
      </c>
      <c r="I62" s="3">
        <f t="shared" si="7"/>
        <v>6500</v>
      </c>
    </row>
    <row r="63" spans="1:9" x14ac:dyDescent="0.25">
      <c r="A63" s="919">
        <v>7</v>
      </c>
      <c r="B63" s="919" t="s">
        <v>1194</v>
      </c>
      <c r="C63" s="544" t="s">
        <v>36</v>
      </c>
      <c r="D63" s="3"/>
      <c r="E63" s="544">
        <v>1.5</v>
      </c>
      <c r="F63" s="3">
        <v>150</v>
      </c>
      <c r="G63" s="544">
        <v>1</v>
      </c>
      <c r="H63" s="3">
        <v>5000</v>
      </c>
      <c r="I63" s="3">
        <f t="shared" si="7"/>
        <v>5000</v>
      </c>
    </row>
    <row r="64" spans="1:9" x14ac:dyDescent="0.25">
      <c r="A64" s="920"/>
      <c r="B64" s="920"/>
      <c r="C64" s="544" t="s">
        <v>36</v>
      </c>
      <c r="D64" s="3"/>
      <c r="E64" s="544">
        <v>2</v>
      </c>
      <c r="F64" s="3">
        <v>150</v>
      </c>
      <c r="G64" s="544">
        <v>2</v>
      </c>
      <c r="H64" s="3">
        <v>6500</v>
      </c>
      <c r="I64" s="3">
        <f t="shared" si="7"/>
        <v>13000</v>
      </c>
    </row>
    <row r="65" spans="1:9" x14ac:dyDescent="0.25">
      <c r="A65" s="919">
        <v>7</v>
      </c>
      <c r="B65" s="919" t="s">
        <v>1149</v>
      </c>
      <c r="C65" s="544" t="s">
        <v>36</v>
      </c>
      <c r="D65" s="3" t="s">
        <v>1184</v>
      </c>
      <c r="E65" s="544">
        <v>2</v>
      </c>
      <c r="F65" s="3">
        <v>150</v>
      </c>
      <c r="G65" s="544">
        <v>3</v>
      </c>
      <c r="H65" s="3">
        <v>9800</v>
      </c>
      <c r="I65" s="3">
        <f t="shared" si="7"/>
        <v>29400</v>
      </c>
    </row>
    <row r="66" spans="1:9" x14ac:dyDescent="0.25">
      <c r="A66" s="927"/>
      <c r="B66" s="927"/>
      <c r="C66" s="544" t="s">
        <v>36</v>
      </c>
      <c r="D66" s="3" t="s">
        <v>1184</v>
      </c>
      <c r="E66" s="544">
        <v>3</v>
      </c>
      <c r="F66" s="3">
        <v>150</v>
      </c>
      <c r="G66" s="544">
        <v>1</v>
      </c>
      <c r="H66" s="3">
        <v>15725</v>
      </c>
      <c r="I66" s="3">
        <f t="shared" si="7"/>
        <v>15725</v>
      </c>
    </row>
    <row r="67" spans="1:9" x14ac:dyDescent="0.25">
      <c r="A67" s="920"/>
      <c r="B67" s="920"/>
      <c r="C67" s="544" t="s">
        <v>36</v>
      </c>
      <c r="D67" s="3" t="s">
        <v>1184</v>
      </c>
      <c r="E67" s="544">
        <v>4</v>
      </c>
      <c r="F67" s="3">
        <v>150</v>
      </c>
      <c r="G67" s="544">
        <v>1</v>
      </c>
      <c r="H67" s="3">
        <v>19312</v>
      </c>
      <c r="I67" s="3">
        <f t="shared" si="7"/>
        <v>19312</v>
      </c>
    </row>
    <row r="68" spans="1:9" x14ac:dyDescent="0.25">
      <c r="A68" s="931" t="s">
        <v>1158</v>
      </c>
      <c r="B68" s="931"/>
      <c r="C68" s="931"/>
      <c r="D68" s="931"/>
      <c r="E68" s="931"/>
      <c r="F68" s="931"/>
      <c r="G68" s="931"/>
      <c r="H68" s="931"/>
      <c r="I68" s="546">
        <f>SUM(I44:I67)</f>
        <v>1707230</v>
      </c>
    </row>
  </sheetData>
  <mergeCells count="35">
    <mergeCell ref="A63:A64"/>
    <mergeCell ref="B63:B64"/>
    <mergeCell ref="A65:A67"/>
    <mergeCell ref="B65:B67"/>
    <mergeCell ref="A68:H68"/>
    <mergeCell ref="A50:A52"/>
    <mergeCell ref="B50:B52"/>
    <mergeCell ref="A53:A58"/>
    <mergeCell ref="B53:B58"/>
    <mergeCell ref="A59:A61"/>
    <mergeCell ref="B59:B61"/>
    <mergeCell ref="A32:I32"/>
    <mergeCell ref="A34:A42"/>
    <mergeCell ref="B34:B42"/>
    <mergeCell ref="A43:H43"/>
    <mergeCell ref="A44:A49"/>
    <mergeCell ref="B44:B49"/>
    <mergeCell ref="A31:H31"/>
    <mergeCell ref="A11:I11"/>
    <mergeCell ref="A13:A16"/>
    <mergeCell ref="B13:B16"/>
    <mergeCell ref="A17:H17"/>
    <mergeCell ref="A18:A20"/>
    <mergeCell ref="B18:B20"/>
    <mergeCell ref="A21:H21"/>
    <mergeCell ref="A22:A23"/>
    <mergeCell ref="B22:B23"/>
    <mergeCell ref="A26:A28"/>
    <mergeCell ref="B26:B28"/>
    <mergeCell ref="B8:C8"/>
    <mergeCell ref="A1:I1"/>
    <mergeCell ref="B3:C3"/>
    <mergeCell ref="B4:C4"/>
    <mergeCell ref="B5:C5"/>
    <mergeCell ref="B7:C7"/>
  </mergeCells>
  <pageMargins left="0.25" right="0.25" top="0.23" bottom="0.17" header="0.17" footer="0.23"/>
  <pageSetup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6" sqref="C6"/>
    </sheetView>
  </sheetViews>
  <sheetFormatPr defaultRowHeight="15" x14ac:dyDescent="0.25"/>
  <cols>
    <col min="2" max="2" width="33" bestFit="1" customWidth="1"/>
    <col min="3" max="3" width="16" style="9" customWidth="1"/>
    <col min="9" max="9" width="10.85546875" bestFit="1" customWidth="1"/>
    <col min="10" max="10" width="10.140625" bestFit="1" customWidth="1"/>
    <col min="11" max="11" width="10" customWidth="1"/>
  </cols>
  <sheetData>
    <row r="1" spans="1:11" ht="18.75" x14ac:dyDescent="0.3">
      <c r="A1" s="556" t="s">
        <v>1195</v>
      </c>
      <c r="B1" s="557"/>
      <c r="C1" s="558"/>
      <c r="D1" s="13"/>
    </row>
    <row r="2" spans="1:11" x14ac:dyDescent="0.25">
      <c r="A2" s="14"/>
      <c r="B2" s="7"/>
      <c r="C2" s="15"/>
    </row>
    <row r="3" spans="1:11" ht="15.75" x14ac:dyDescent="0.25">
      <c r="A3" s="14"/>
      <c r="B3" s="7"/>
      <c r="C3" s="15"/>
      <c r="F3" s="604" t="s">
        <v>23</v>
      </c>
      <c r="G3" s="605"/>
      <c r="H3" s="605"/>
      <c r="I3" s="605"/>
      <c r="J3" s="605"/>
      <c r="K3" s="606"/>
    </row>
    <row r="4" spans="1:11" s="17" customFormat="1" ht="15.75" x14ac:dyDescent="0.25">
      <c r="A4" s="559" t="s">
        <v>24</v>
      </c>
      <c r="B4" s="559" t="s">
        <v>25</v>
      </c>
      <c r="C4" s="559" t="s">
        <v>26</v>
      </c>
      <c r="F4" s="18" t="s">
        <v>27</v>
      </c>
      <c r="G4" s="18" t="s">
        <v>28</v>
      </c>
      <c r="H4" s="18" t="s">
        <v>29</v>
      </c>
      <c r="I4" s="18" t="s">
        <v>30</v>
      </c>
      <c r="J4" s="18" t="s">
        <v>31</v>
      </c>
      <c r="K4" s="27" t="s">
        <v>32</v>
      </c>
    </row>
    <row r="5" spans="1:11" ht="15.75" x14ac:dyDescent="0.25">
      <c r="A5" s="560">
        <v>1</v>
      </c>
      <c r="B5" s="561" t="s">
        <v>33</v>
      </c>
      <c r="C5" s="560">
        <f>C6+C7</f>
        <v>7588001</v>
      </c>
      <c r="F5" s="2">
        <v>1</v>
      </c>
      <c r="G5" s="10" t="s">
        <v>34</v>
      </c>
      <c r="H5" s="2">
        <v>7105</v>
      </c>
      <c r="I5" s="2">
        <v>1144</v>
      </c>
      <c r="J5" s="2">
        <v>1194.5</v>
      </c>
      <c r="K5" s="554">
        <f>SUM(H5:J5)</f>
        <v>9443.5</v>
      </c>
    </row>
    <row r="6" spans="1:11" ht="15.75" x14ac:dyDescent="0.25">
      <c r="A6" s="27"/>
      <c r="B6" s="3" t="s">
        <v>35</v>
      </c>
      <c r="C6" s="2">
        <f>'Glycerene Treat cost summary'!D3+'Lurgi Cost summary'!D3+'Lurgi Cost summary'!D4+'Splitting tower cost summary'!D3+'Splitting tower cost summary'!D4</f>
        <v>1713342</v>
      </c>
      <c r="F6" s="2">
        <v>2</v>
      </c>
      <c r="G6" s="10" t="s">
        <v>36</v>
      </c>
      <c r="H6" s="2">
        <f>612+3033</f>
        <v>3645</v>
      </c>
      <c r="I6" s="2">
        <v>1469.5</v>
      </c>
      <c r="J6" s="2">
        <v>1721</v>
      </c>
      <c r="K6" s="554">
        <f>SUM(H6:J6)</f>
        <v>6835.5</v>
      </c>
    </row>
    <row r="7" spans="1:11" ht="15.75" x14ac:dyDescent="0.25">
      <c r="A7" s="27"/>
      <c r="B7" s="3" t="s">
        <v>37</v>
      </c>
      <c r="C7" s="2">
        <f>'Glycerene Treat cost summary'!D6+'Lurgi Cost summary'!D7+'Lurgi Cost summary'!D8+'Splitting tower cost summary'!D7</f>
        <v>5874659</v>
      </c>
      <c r="F7" s="2">
        <v>3</v>
      </c>
      <c r="G7" s="10" t="s">
        <v>38</v>
      </c>
      <c r="H7" s="2">
        <v>426</v>
      </c>
      <c r="I7" s="2">
        <v>363</v>
      </c>
      <c r="J7" s="2">
        <v>0</v>
      </c>
      <c r="K7" s="554">
        <f>SUM(H7:J7)</f>
        <v>789</v>
      </c>
    </row>
    <row r="8" spans="1:11" ht="15.75" x14ac:dyDescent="0.25">
      <c r="A8" s="560">
        <v>2</v>
      </c>
      <c r="B8" s="561" t="s">
        <v>39</v>
      </c>
      <c r="C8" s="560">
        <f>C9+C10</f>
        <v>3794000.5</v>
      </c>
      <c r="D8">
        <f>C8+C5+C11+C12</f>
        <v>12709901.674999999</v>
      </c>
    </row>
    <row r="9" spans="1:11" ht="15.75" x14ac:dyDescent="0.25">
      <c r="A9" s="27"/>
      <c r="B9" s="3" t="s">
        <v>40</v>
      </c>
      <c r="C9" s="2">
        <f>C6*50%</f>
        <v>856671</v>
      </c>
      <c r="F9" s="947" t="s">
        <v>178</v>
      </c>
      <c r="G9" s="947"/>
      <c r="H9" s="947"/>
      <c r="I9" s="947"/>
      <c r="J9" s="947"/>
      <c r="K9" s="947"/>
    </row>
    <row r="10" spans="1:11" ht="15.75" x14ac:dyDescent="0.25">
      <c r="A10" s="27"/>
      <c r="B10" s="3" t="s">
        <v>41</v>
      </c>
      <c r="C10" s="2">
        <f>C7*50%</f>
        <v>2937329.5</v>
      </c>
      <c r="F10" s="18" t="s">
        <v>27</v>
      </c>
      <c r="G10" s="18" t="s">
        <v>28</v>
      </c>
      <c r="H10" s="18" t="s">
        <v>29</v>
      </c>
      <c r="I10" s="18" t="s">
        <v>30</v>
      </c>
      <c r="J10" s="18" t="s">
        <v>31</v>
      </c>
      <c r="K10" s="27" t="s">
        <v>32</v>
      </c>
    </row>
    <row r="11" spans="1:11" ht="15.75" x14ac:dyDescent="0.25">
      <c r="A11" s="560">
        <v>3</v>
      </c>
      <c r="B11" s="562" t="s">
        <v>42</v>
      </c>
      <c r="C11" s="560">
        <f>(C6+C7)*10%</f>
        <v>758800.10000000009</v>
      </c>
      <c r="F11" s="2">
        <v>1</v>
      </c>
      <c r="G11" s="10" t="s">
        <v>34</v>
      </c>
      <c r="H11" s="2">
        <f>'Lurgi Cost summary'!L27</f>
        <v>1298.7092700000003</v>
      </c>
      <c r="I11" s="2">
        <f>'Splitting tower cost summary'!L17</f>
        <v>184.97348999999997</v>
      </c>
      <c r="J11" s="2">
        <f>'Glycerene Treat cost summary'!L17</f>
        <v>385.24364999999995</v>
      </c>
      <c r="K11" s="554">
        <f>SUM(H11:J11)</f>
        <v>1868.92641</v>
      </c>
    </row>
    <row r="12" spans="1:11" ht="15.75" x14ac:dyDescent="0.25">
      <c r="A12" s="560">
        <v>4</v>
      </c>
      <c r="B12" s="561" t="s">
        <v>43</v>
      </c>
      <c r="C12" s="560">
        <f>C5*7.5%</f>
        <v>569100.07499999995</v>
      </c>
      <c r="F12" s="2">
        <v>2</v>
      </c>
      <c r="G12" s="10" t="s">
        <v>36</v>
      </c>
      <c r="H12" s="2">
        <f>'Lurgi Cost summary'!L92+'Lurgi Cost summary'!L111</f>
        <v>754.20121500000005</v>
      </c>
      <c r="I12" s="2">
        <f>'Splitting tower cost summary'!L43</f>
        <v>325.59606000000002</v>
      </c>
      <c r="J12" s="2">
        <f>'Glycerene Treat cost summary'!L35</f>
        <v>348.00709500000005</v>
      </c>
      <c r="K12" s="554">
        <f>SUM(H12:J12)</f>
        <v>1427.8043700000003</v>
      </c>
    </row>
    <row r="13" spans="1:11" ht="15.75" x14ac:dyDescent="0.25">
      <c r="A13" s="560">
        <v>5</v>
      </c>
      <c r="B13" s="561" t="s">
        <v>44</v>
      </c>
      <c r="C13" s="560">
        <f>C14+C15</f>
        <v>11497173</v>
      </c>
      <c r="F13" s="2">
        <v>3</v>
      </c>
      <c r="G13" s="10" t="s">
        <v>38</v>
      </c>
      <c r="H13" s="2">
        <f>'Lurgi Cost summary'!L31</f>
        <v>114.67791</v>
      </c>
      <c r="I13" s="2">
        <f>'Splitting tower cost summary'!L21</f>
        <v>88.607610000000008</v>
      </c>
      <c r="J13" s="2">
        <v>0</v>
      </c>
      <c r="K13" s="554">
        <f>SUM(H13:J13)</f>
        <v>203.28552000000002</v>
      </c>
    </row>
    <row r="14" spans="1:11" ht="15.75" x14ac:dyDescent="0.25">
      <c r="A14" s="563"/>
      <c r="B14" s="3" t="s">
        <v>45</v>
      </c>
      <c r="C14" s="2">
        <f>'Glycerene Treat cost summary'!D4+'Lurgi Cost summary'!D5+'Splitting tower cost summary'!D5</f>
        <v>1500594</v>
      </c>
    </row>
    <row r="15" spans="1:11" ht="15.75" x14ac:dyDescent="0.25">
      <c r="A15" s="563"/>
      <c r="B15" s="3" t="s">
        <v>46</v>
      </c>
      <c r="C15" s="2">
        <f>'Glycerene Treat cost summary'!D7+'Lurgi Cost summary'!D9+'Splitting tower cost summary'!D8</f>
        <v>9996579</v>
      </c>
    </row>
    <row r="16" spans="1:11" ht="18.75" x14ac:dyDescent="0.3">
      <c r="A16" s="564">
        <v>6</v>
      </c>
      <c r="B16" s="565" t="s">
        <v>47</v>
      </c>
      <c r="C16" s="564">
        <f>C13+C12+C8+C5</f>
        <v>23448274.574999999</v>
      </c>
    </row>
  </sheetData>
  <mergeCells count="2">
    <mergeCell ref="F3:K3"/>
    <mergeCell ref="F9:K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opLeftCell="A17" workbookViewId="0">
      <selection activeCell="B2" sqref="B2:F40"/>
    </sheetView>
  </sheetViews>
  <sheetFormatPr defaultRowHeight="15" x14ac:dyDescent="0.25"/>
  <cols>
    <col min="2" max="2" width="9.140625" style="9"/>
    <col min="3" max="3" width="37.7109375" style="9" customWidth="1"/>
    <col min="4" max="4" width="26.140625" style="9" customWidth="1"/>
    <col min="5" max="5" width="11.28515625" style="9" bestFit="1" customWidth="1"/>
  </cols>
  <sheetData>
    <row r="2" spans="2:5" x14ac:dyDescent="0.25">
      <c r="B2" s="948" t="s">
        <v>1219</v>
      </c>
      <c r="C2" s="948"/>
      <c r="D2" s="948"/>
      <c r="E2" s="948"/>
    </row>
    <row r="3" spans="2:5" x14ac:dyDescent="0.25">
      <c r="B3" s="10" t="s">
        <v>1</v>
      </c>
      <c r="C3" s="10" t="s">
        <v>2</v>
      </c>
      <c r="D3" s="10" t="s">
        <v>53</v>
      </c>
      <c r="E3" s="10" t="s">
        <v>1220</v>
      </c>
    </row>
    <row r="4" spans="2:5" x14ac:dyDescent="0.25">
      <c r="B4" s="2" t="s">
        <v>159</v>
      </c>
      <c r="C4" s="581" t="s">
        <v>1221</v>
      </c>
      <c r="D4" s="10">
        <v>1000000</v>
      </c>
      <c r="E4" s="2">
        <f>D4*14.5%</f>
        <v>145000</v>
      </c>
    </row>
    <row r="5" spans="2:5" x14ac:dyDescent="0.25">
      <c r="B5" s="2"/>
      <c r="C5" s="582" t="s">
        <v>1222</v>
      </c>
      <c r="D5" s="2"/>
      <c r="E5" s="2"/>
    </row>
    <row r="6" spans="2:5" x14ac:dyDescent="0.25">
      <c r="B6" s="2"/>
      <c r="C6" s="582" t="s">
        <v>1223</v>
      </c>
      <c r="D6" s="2"/>
      <c r="E6" s="2"/>
    </row>
    <row r="7" spans="2:5" x14ac:dyDescent="0.25">
      <c r="B7" s="2"/>
      <c r="C7" s="582" t="s">
        <v>1224</v>
      </c>
      <c r="D7" s="2"/>
      <c r="E7" s="2"/>
    </row>
    <row r="8" spans="2:5" x14ac:dyDescent="0.25">
      <c r="B8" s="2"/>
      <c r="C8" s="582" t="s">
        <v>1225</v>
      </c>
      <c r="D8" s="2"/>
      <c r="E8" s="2"/>
    </row>
    <row r="9" spans="2:5" x14ac:dyDescent="0.25">
      <c r="B9" s="2"/>
      <c r="C9" s="582" t="s">
        <v>1226</v>
      </c>
      <c r="D9" s="2"/>
      <c r="E9" s="2"/>
    </row>
    <row r="10" spans="2:5" x14ac:dyDescent="0.25">
      <c r="B10" s="2"/>
      <c r="C10" s="582" t="s">
        <v>1227</v>
      </c>
      <c r="D10" s="2"/>
      <c r="E10" s="2"/>
    </row>
    <row r="11" spans="2:5" x14ac:dyDescent="0.25">
      <c r="B11" s="2"/>
      <c r="C11" s="582" t="s">
        <v>1228</v>
      </c>
      <c r="D11" s="2"/>
      <c r="E11" s="2"/>
    </row>
    <row r="12" spans="2:5" x14ac:dyDescent="0.25">
      <c r="B12" s="2"/>
      <c r="C12" s="582" t="s">
        <v>1229</v>
      </c>
      <c r="D12" s="2"/>
      <c r="E12" s="2"/>
    </row>
    <row r="13" spans="2:5" x14ac:dyDescent="0.25">
      <c r="B13" s="2"/>
      <c r="C13" s="582" t="s">
        <v>1230</v>
      </c>
      <c r="D13" s="2"/>
      <c r="E13" s="2"/>
    </row>
    <row r="14" spans="2:5" x14ac:dyDescent="0.25">
      <c r="B14" s="2" t="s">
        <v>160</v>
      </c>
      <c r="C14" s="581" t="s">
        <v>156</v>
      </c>
      <c r="D14" s="10">
        <v>600000</v>
      </c>
      <c r="E14" s="2">
        <f t="shared" ref="E14:E15" si="0">D14*14.5%</f>
        <v>87000</v>
      </c>
    </row>
    <row r="15" spans="2:5" x14ac:dyDescent="0.25">
      <c r="B15" s="2" t="s">
        <v>161</v>
      </c>
      <c r="C15" s="581" t="s">
        <v>1231</v>
      </c>
      <c r="D15" s="10">
        <v>300000</v>
      </c>
      <c r="E15" s="2">
        <f t="shared" si="0"/>
        <v>43500</v>
      </c>
    </row>
    <row r="16" spans="2:5" x14ac:dyDescent="0.25">
      <c r="B16" s="2"/>
      <c r="C16" s="582" t="s">
        <v>1232</v>
      </c>
      <c r="D16" s="2"/>
      <c r="E16" s="2"/>
    </row>
    <row r="17" spans="2:5" x14ac:dyDescent="0.25">
      <c r="B17" s="2"/>
      <c r="C17" s="582" t="s">
        <v>1233</v>
      </c>
      <c r="D17" s="2"/>
      <c r="E17" s="2"/>
    </row>
    <row r="18" spans="2:5" x14ac:dyDescent="0.25">
      <c r="B18" s="2"/>
      <c r="C18" s="582" t="s">
        <v>1234</v>
      </c>
      <c r="D18" s="2"/>
      <c r="E18" s="2"/>
    </row>
    <row r="19" spans="2:5" x14ac:dyDescent="0.25">
      <c r="B19" s="2"/>
      <c r="C19" s="582" t="s">
        <v>1235</v>
      </c>
      <c r="D19" s="2"/>
      <c r="E19" s="2"/>
    </row>
    <row r="20" spans="2:5" x14ac:dyDescent="0.25">
      <c r="B20" s="2" t="s">
        <v>162</v>
      </c>
      <c r="C20" s="581" t="s">
        <v>1236</v>
      </c>
      <c r="D20" s="10">
        <v>1500000</v>
      </c>
      <c r="E20" s="2">
        <f>D20*14.5%</f>
        <v>217499.99999999997</v>
      </c>
    </row>
    <row r="21" spans="2:5" x14ac:dyDescent="0.25">
      <c r="B21" s="2" t="s">
        <v>163</v>
      </c>
      <c r="C21" s="581" t="s">
        <v>1237</v>
      </c>
      <c r="D21" s="10">
        <v>1000000</v>
      </c>
      <c r="E21" s="2">
        <f>D21*14.5%</f>
        <v>145000</v>
      </c>
    </row>
    <row r="22" spans="2:5" x14ac:dyDescent="0.25">
      <c r="B22" s="2" t="s">
        <v>164</v>
      </c>
      <c r="C22" s="581" t="s">
        <v>1238</v>
      </c>
      <c r="D22" s="10">
        <v>800000</v>
      </c>
      <c r="E22" s="2">
        <f>D22*14.5%</f>
        <v>115999.99999999999</v>
      </c>
    </row>
    <row r="23" spans="2:5" x14ac:dyDescent="0.25">
      <c r="B23" s="2" t="s">
        <v>165</v>
      </c>
      <c r="C23" s="581" t="s">
        <v>1243</v>
      </c>
      <c r="D23" s="10">
        <v>700000</v>
      </c>
      <c r="E23" s="2">
        <f>D23*25%</f>
        <v>175000</v>
      </c>
    </row>
    <row r="24" spans="2:5" x14ac:dyDescent="0.25">
      <c r="B24" s="2"/>
      <c r="C24" s="582" t="s">
        <v>1240</v>
      </c>
      <c r="D24" s="2">
        <v>300000</v>
      </c>
      <c r="E24" s="2"/>
    </row>
    <row r="25" spans="2:5" x14ac:dyDescent="0.25">
      <c r="B25" s="2"/>
      <c r="C25" s="582" t="s">
        <v>1241</v>
      </c>
      <c r="D25" s="2">
        <v>400000</v>
      </c>
      <c r="E25" s="2"/>
    </row>
    <row r="26" spans="2:5" x14ac:dyDescent="0.25">
      <c r="B26" s="2" t="s">
        <v>166</v>
      </c>
      <c r="C26" s="581" t="s">
        <v>1244</v>
      </c>
      <c r="D26" s="10">
        <v>400000</v>
      </c>
      <c r="E26" s="2">
        <f>D26*14.5%</f>
        <v>57999.999999999993</v>
      </c>
    </row>
    <row r="27" spans="2:5" x14ac:dyDescent="0.25">
      <c r="B27" s="2"/>
      <c r="C27" s="582" t="s">
        <v>1240</v>
      </c>
      <c r="D27" s="2">
        <v>200000</v>
      </c>
      <c r="E27" s="2"/>
    </row>
    <row r="28" spans="2:5" x14ac:dyDescent="0.25">
      <c r="B28" s="2"/>
      <c r="C28" s="582" t="s">
        <v>1241</v>
      </c>
      <c r="D28" s="2">
        <v>200000</v>
      </c>
      <c r="E28" s="2"/>
    </row>
    <row r="29" spans="2:5" x14ac:dyDescent="0.25">
      <c r="B29" s="2" t="s">
        <v>167</v>
      </c>
      <c r="C29" s="581" t="s">
        <v>1239</v>
      </c>
      <c r="D29" s="10">
        <v>1000000</v>
      </c>
      <c r="E29" s="2">
        <f>D29*14.5%</f>
        <v>145000</v>
      </c>
    </row>
    <row r="30" spans="2:5" x14ac:dyDescent="0.25">
      <c r="B30" s="2"/>
      <c r="C30" s="582" t="s">
        <v>1240</v>
      </c>
      <c r="D30" s="2"/>
      <c r="E30" s="2"/>
    </row>
    <row r="31" spans="2:5" x14ac:dyDescent="0.25">
      <c r="B31" s="2"/>
      <c r="C31" s="582" t="s">
        <v>1241</v>
      </c>
      <c r="D31" s="2"/>
      <c r="E31" s="2"/>
    </row>
    <row r="32" spans="2:5" x14ac:dyDescent="0.25">
      <c r="B32" s="2"/>
      <c r="C32" s="582" t="s">
        <v>1242</v>
      </c>
      <c r="D32" s="2"/>
      <c r="E32" s="2"/>
    </row>
    <row r="33" spans="2:6" x14ac:dyDescent="0.25">
      <c r="B33" s="2" t="s">
        <v>168</v>
      </c>
      <c r="C33" s="581" t="s">
        <v>1245</v>
      </c>
      <c r="D33" s="10">
        <v>300000</v>
      </c>
      <c r="E33" s="2">
        <f>D33*14.5%</f>
        <v>43500</v>
      </c>
    </row>
    <row r="34" spans="2:6" x14ac:dyDescent="0.25">
      <c r="B34" s="2" t="s">
        <v>169</v>
      </c>
      <c r="C34" s="581" t="s">
        <v>1246</v>
      </c>
      <c r="D34" s="10">
        <v>500000</v>
      </c>
      <c r="E34" s="2">
        <f>D34*14.5%</f>
        <v>72500</v>
      </c>
    </row>
    <row r="35" spans="2:6" x14ac:dyDescent="0.25">
      <c r="B35" s="2" t="s">
        <v>1248</v>
      </c>
      <c r="C35" s="581" t="s">
        <v>1247</v>
      </c>
      <c r="D35" s="10">
        <v>700000</v>
      </c>
      <c r="E35" s="2">
        <f>D35*14.5%</f>
        <v>101500</v>
      </c>
    </row>
    <row r="36" spans="2:6" x14ac:dyDescent="0.25">
      <c r="B36" s="2"/>
      <c r="C36" s="582" t="s">
        <v>1242</v>
      </c>
      <c r="D36" s="2">
        <v>500000</v>
      </c>
      <c r="E36" s="2"/>
    </row>
    <row r="37" spans="2:6" x14ac:dyDescent="0.25">
      <c r="B37" s="2"/>
      <c r="C37" s="582" t="s">
        <v>128</v>
      </c>
      <c r="D37" s="2">
        <v>200000</v>
      </c>
      <c r="E37" s="2"/>
    </row>
    <row r="38" spans="2:6" x14ac:dyDescent="0.25">
      <c r="B38" s="2" t="s">
        <v>171</v>
      </c>
      <c r="C38" s="581" t="s">
        <v>1249</v>
      </c>
      <c r="D38" s="583">
        <v>400000</v>
      </c>
      <c r="E38" s="579">
        <f>D38*14.5%</f>
        <v>57999.999999999993</v>
      </c>
    </row>
    <row r="39" spans="2:6" x14ac:dyDescent="0.25">
      <c r="B39" s="2"/>
      <c r="C39" s="10" t="s">
        <v>1250</v>
      </c>
      <c r="D39" s="574">
        <f>D38+D35+D34+D33+D29+D26+D23+D22+D21+D20+D15+D14+D4</f>
        <v>9200000</v>
      </c>
      <c r="E39" s="574">
        <f>SUM(E4:E38)</f>
        <v>1407500</v>
      </c>
      <c r="F39" s="533">
        <f>E39+D39</f>
        <v>10607500</v>
      </c>
    </row>
    <row r="40" spans="2:6" x14ac:dyDescent="0.25">
      <c r="D40" s="584" t="s">
        <v>1251</v>
      </c>
      <c r="E40" s="2" t="s">
        <v>1252</v>
      </c>
      <c r="F40" s="3" t="s">
        <v>1253</v>
      </c>
    </row>
  </sheetData>
  <mergeCells count="1">
    <mergeCell ref="B2:E2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1"/>
  <sheetViews>
    <sheetView topLeftCell="A17" workbookViewId="0">
      <selection activeCell="J34" sqref="J34"/>
    </sheetView>
  </sheetViews>
  <sheetFormatPr defaultRowHeight="15" x14ac:dyDescent="0.25"/>
  <cols>
    <col min="2" max="2" width="6.140625" bestFit="1" customWidth="1"/>
    <col min="3" max="3" width="44.85546875" bestFit="1" customWidth="1"/>
    <col min="4" max="4" width="9" bestFit="1" customWidth="1"/>
    <col min="5" max="5" width="11.28515625" bestFit="1" customWidth="1"/>
  </cols>
  <sheetData>
    <row r="3" spans="2:5" x14ac:dyDescent="0.25">
      <c r="B3" s="948" t="s">
        <v>1254</v>
      </c>
      <c r="C3" s="948"/>
      <c r="D3" s="948"/>
      <c r="E3" s="948"/>
    </row>
    <row r="4" spans="2:5" x14ac:dyDescent="0.25">
      <c r="B4" s="10" t="s">
        <v>1</v>
      </c>
      <c r="C4" s="10" t="s">
        <v>2</v>
      </c>
      <c r="D4" s="10" t="s">
        <v>53</v>
      </c>
      <c r="E4" s="10" t="s">
        <v>1220</v>
      </c>
    </row>
    <row r="5" spans="2:5" x14ac:dyDescent="0.25">
      <c r="B5" s="2" t="s">
        <v>159</v>
      </c>
      <c r="C5" s="581" t="s">
        <v>1255</v>
      </c>
      <c r="D5" s="10">
        <v>1500000</v>
      </c>
      <c r="E5" s="2">
        <f>D5*14.5%</f>
        <v>217499.99999999997</v>
      </c>
    </row>
    <row r="6" spans="2:5" x14ac:dyDescent="0.25">
      <c r="B6" s="2"/>
      <c r="C6" s="582" t="s">
        <v>1222</v>
      </c>
      <c r="D6" s="2"/>
      <c r="E6" s="2"/>
    </row>
    <row r="7" spans="2:5" x14ac:dyDescent="0.25">
      <c r="B7" s="2"/>
      <c r="C7" s="582" t="s">
        <v>1256</v>
      </c>
      <c r="D7" s="2"/>
      <c r="E7" s="2"/>
    </row>
    <row r="8" spans="2:5" x14ac:dyDescent="0.25">
      <c r="B8" s="2"/>
      <c r="C8" s="582" t="s">
        <v>1257</v>
      </c>
      <c r="D8" s="2"/>
      <c r="E8" s="2"/>
    </row>
    <row r="9" spans="2:5" x14ac:dyDescent="0.25">
      <c r="B9" s="2"/>
      <c r="C9" s="582" t="s">
        <v>1258</v>
      </c>
      <c r="D9" s="2"/>
      <c r="E9" s="2"/>
    </row>
    <row r="10" spans="2:5" x14ac:dyDescent="0.25">
      <c r="B10" s="2"/>
      <c r="C10" s="582" t="s">
        <v>1259</v>
      </c>
      <c r="D10" s="2"/>
      <c r="E10" s="2"/>
    </row>
    <row r="11" spans="2:5" x14ac:dyDescent="0.25">
      <c r="B11" s="2"/>
      <c r="C11" s="582" t="s">
        <v>1224</v>
      </c>
      <c r="D11" s="2"/>
      <c r="E11" s="2"/>
    </row>
    <row r="12" spans="2:5" x14ac:dyDescent="0.25">
      <c r="B12" s="2"/>
      <c r="C12" s="582" t="s">
        <v>1225</v>
      </c>
      <c r="D12" s="2"/>
      <c r="E12" s="2"/>
    </row>
    <row r="13" spans="2:5" x14ac:dyDescent="0.25">
      <c r="B13" s="2"/>
      <c r="C13" s="582" t="s">
        <v>1227</v>
      </c>
      <c r="D13" s="2"/>
      <c r="E13" s="2"/>
    </row>
    <row r="14" spans="2:5" x14ac:dyDescent="0.25">
      <c r="B14" s="2"/>
      <c r="C14" s="582" t="s">
        <v>1228</v>
      </c>
      <c r="D14" s="2"/>
      <c r="E14" s="2"/>
    </row>
    <row r="15" spans="2:5" x14ac:dyDescent="0.25">
      <c r="B15" s="2"/>
      <c r="C15" s="582" t="s">
        <v>1229</v>
      </c>
      <c r="D15" s="2"/>
      <c r="E15" s="2"/>
    </row>
    <row r="16" spans="2:5" x14ac:dyDescent="0.25">
      <c r="B16" s="2"/>
      <c r="C16" s="582" t="s">
        <v>1230</v>
      </c>
      <c r="D16" s="2"/>
      <c r="E16" s="2"/>
    </row>
    <row r="17" spans="2:5" x14ac:dyDescent="0.25">
      <c r="B17" s="2"/>
      <c r="C17" s="582" t="s">
        <v>185</v>
      </c>
      <c r="D17" s="2"/>
      <c r="E17" s="2"/>
    </row>
    <row r="18" spans="2:5" x14ac:dyDescent="0.25">
      <c r="B18" s="2" t="s">
        <v>160</v>
      </c>
      <c r="C18" s="581" t="s">
        <v>156</v>
      </c>
      <c r="D18" s="10">
        <v>1500000</v>
      </c>
      <c r="E18" s="2">
        <f t="shared" ref="E18:E19" si="0">D18*14.5%</f>
        <v>217499.99999999997</v>
      </c>
    </row>
    <row r="19" spans="2:5" x14ac:dyDescent="0.25">
      <c r="B19" s="2" t="s">
        <v>161</v>
      </c>
      <c r="C19" s="581" t="s">
        <v>1231</v>
      </c>
      <c r="D19" s="10">
        <v>300000</v>
      </c>
      <c r="E19" s="2">
        <f t="shared" si="0"/>
        <v>43500</v>
      </c>
    </row>
    <row r="20" spans="2:5" x14ac:dyDescent="0.25">
      <c r="B20" s="2"/>
      <c r="C20" s="582" t="s">
        <v>1232</v>
      </c>
      <c r="D20" s="2"/>
      <c r="E20" s="2"/>
    </row>
    <row r="21" spans="2:5" x14ac:dyDescent="0.25">
      <c r="B21" s="2" t="s">
        <v>162</v>
      </c>
      <c r="C21" s="581" t="s">
        <v>1236</v>
      </c>
      <c r="D21" s="10">
        <v>2495000</v>
      </c>
      <c r="E21" s="2">
        <f>D21*14.5%</f>
        <v>361775</v>
      </c>
    </row>
    <row r="22" spans="2:5" x14ac:dyDescent="0.25">
      <c r="B22" s="2"/>
      <c r="C22" s="585" t="s">
        <v>1265</v>
      </c>
      <c r="D22" s="538">
        <v>495000</v>
      </c>
      <c r="E22" s="2">
        <f>D22*14.5%</f>
        <v>71775</v>
      </c>
    </row>
    <row r="23" spans="2:5" x14ac:dyDescent="0.25">
      <c r="B23" s="2" t="s">
        <v>164</v>
      </c>
      <c r="C23" s="581" t="s">
        <v>1260</v>
      </c>
      <c r="D23" s="10">
        <v>1000000</v>
      </c>
      <c r="E23" s="2">
        <f>D23*14.5%</f>
        <v>145000</v>
      </c>
    </row>
    <row r="24" spans="2:5" x14ac:dyDescent="0.25">
      <c r="B24" s="2" t="s">
        <v>165</v>
      </c>
      <c r="C24" s="581" t="s">
        <v>1243</v>
      </c>
      <c r="D24" s="10">
        <v>2000000</v>
      </c>
      <c r="E24" s="2">
        <f>D24*25%</f>
        <v>500000</v>
      </c>
    </row>
    <row r="25" spans="2:5" x14ac:dyDescent="0.25">
      <c r="B25" s="2"/>
      <c r="C25" s="585" t="s">
        <v>1261</v>
      </c>
      <c r="D25" s="538">
        <v>1200000</v>
      </c>
      <c r="E25" s="2">
        <f>D25*25%</f>
        <v>300000</v>
      </c>
    </row>
    <row r="26" spans="2:5" x14ac:dyDescent="0.25">
      <c r="B26" s="2"/>
      <c r="C26" s="585" t="s">
        <v>1266</v>
      </c>
      <c r="D26" s="538">
        <v>800000</v>
      </c>
      <c r="E26" s="2">
        <f>D26*25%</f>
        <v>200000</v>
      </c>
    </row>
    <row r="27" spans="2:5" x14ac:dyDescent="0.25">
      <c r="B27" s="2" t="s">
        <v>166</v>
      </c>
      <c r="C27" s="581" t="s">
        <v>1263</v>
      </c>
      <c r="D27" s="10">
        <v>650000</v>
      </c>
      <c r="E27" s="2">
        <f>D27*14.5%</f>
        <v>94250</v>
      </c>
    </row>
    <row r="28" spans="2:5" x14ac:dyDescent="0.25">
      <c r="B28" s="2" t="s">
        <v>167</v>
      </c>
      <c r="C28" s="581" t="s">
        <v>1239</v>
      </c>
      <c r="D28" s="10">
        <v>1500000</v>
      </c>
      <c r="E28" s="2">
        <f>D28*14.5%</f>
        <v>217499.99999999997</v>
      </c>
    </row>
    <row r="29" spans="2:5" x14ac:dyDescent="0.25">
      <c r="B29" s="2"/>
      <c r="C29" s="582" t="s">
        <v>1261</v>
      </c>
      <c r="D29" s="2"/>
      <c r="E29" s="2"/>
    </row>
    <row r="30" spans="2:5" x14ac:dyDescent="0.25">
      <c r="B30" s="2"/>
      <c r="C30" s="582" t="s">
        <v>1242</v>
      </c>
      <c r="D30" s="2"/>
      <c r="E30" s="2"/>
    </row>
    <row r="31" spans="2:5" x14ac:dyDescent="0.25">
      <c r="B31" s="2" t="s">
        <v>168</v>
      </c>
      <c r="C31" s="581" t="s">
        <v>1262</v>
      </c>
      <c r="D31" s="10">
        <v>500000</v>
      </c>
      <c r="E31" s="2">
        <f>D31*14.5%</f>
        <v>72500</v>
      </c>
    </row>
    <row r="32" spans="2:5" x14ac:dyDescent="0.25">
      <c r="B32" s="2" t="s">
        <v>169</v>
      </c>
      <c r="C32" s="581" t="s">
        <v>1246</v>
      </c>
      <c r="D32" s="10">
        <v>500000</v>
      </c>
      <c r="E32" s="2">
        <f>D32*14.5%</f>
        <v>72500</v>
      </c>
    </row>
    <row r="33" spans="2:6" x14ac:dyDescent="0.25">
      <c r="B33" s="2" t="s">
        <v>1248</v>
      </c>
      <c r="C33" s="581" t="s">
        <v>1247</v>
      </c>
      <c r="D33" s="10">
        <v>700000</v>
      </c>
      <c r="E33" s="2">
        <f>D33*14.5%</f>
        <v>101500</v>
      </c>
    </row>
    <row r="34" spans="2:6" x14ac:dyDescent="0.25">
      <c r="B34" s="2"/>
      <c r="C34" s="582" t="s">
        <v>1242</v>
      </c>
      <c r="D34" s="2">
        <v>500000</v>
      </c>
      <c r="E34" s="2"/>
    </row>
    <row r="35" spans="2:6" x14ac:dyDescent="0.25">
      <c r="B35" s="2"/>
      <c r="C35" s="582" t="s">
        <v>128</v>
      </c>
      <c r="D35" s="2">
        <v>200000</v>
      </c>
      <c r="E35" s="2"/>
    </row>
    <row r="36" spans="2:6" x14ac:dyDescent="0.25">
      <c r="B36" s="2" t="s">
        <v>171</v>
      </c>
      <c r="C36" s="581" t="s">
        <v>1249</v>
      </c>
      <c r="D36" s="583">
        <v>400000</v>
      </c>
      <c r="E36" s="579">
        <f>D36*14.5%</f>
        <v>57999.999999999993</v>
      </c>
    </row>
    <row r="37" spans="2:6" x14ac:dyDescent="0.25">
      <c r="B37" s="2" t="s">
        <v>172</v>
      </c>
      <c r="C37" s="581" t="s">
        <v>1379</v>
      </c>
      <c r="D37" s="583">
        <v>500000</v>
      </c>
      <c r="E37" s="579">
        <f>D37*25%</f>
        <v>125000</v>
      </c>
    </row>
    <row r="38" spans="2:6" x14ac:dyDescent="0.25">
      <c r="B38" s="2" t="s">
        <v>173</v>
      </c>
      <c r="C38" s="581" t="s">
        <v>1264</v>
      </c>
      <c r="D38" s="583">
        <v>900000</v>
      </c>
      <c r="E38" s="579">
        <f>D38*14.5%</f>
        <v>130499.99999999999</v>
      </c>
    </row>
    <row r="39" spans="2:6" x14ac:dyDescent="0.25">
      <c r="B39" s="2" t="s">
        <v>174</v>
      </c>
      <c r="C39" s="581" t="s">
        <v>1381</v>
      </c>
      <c r="D39" s="583">
        <v>1200000</v>
      </c>
      <c r="E39" s="579">
        <f>D39*25%</f>
        <v>300000</v>
      </c>
    </row>
    <row r="40" spans="2:6" x14ac:dyDescent="0.25">
      <c r="B40" s="2"/>
      <c r="C40" s="10" t="s">
        <v>1250</v>
      </c>
      <c r="D40" s="574">
        <f>D36+D33+D32+D31+D28+D27+D24+D23+D21+D19+D18+D5+D37+D38+D39</f>
        <v>15645000</v>
      </c>
      <c r="E40" s="574">
        <f>E36+E33+E32+E31+E28+E27+E24+E23+E21+E19+E18+E5+E37+E38+E39</f>
        <v>2657025</v>
      </c>
      <c r="F40" s="533">
        <f>E40+D40</f>
        <v>18302025</v>
      </c>
    </row>
    <row r="41" spans="2:6" x14ac:dyDescent="0.25">
      <c r="B41" s="9"/>
      <c r="C41" s="9"/>
      <c r="D41" s="584" t="s">
        <v>1251</v>
      </c>
      <c r="E41" s="2" t="s">
        <v>1252</v>
      </c>
      <c r="F41" s="3" t="s">
        <v>1253</v>
      </c>
    </row>
  </sheetData>
  <mergeCells count="1"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C1" workbookViewId="0">
      <selection activeCell="H16" sqref="H16"/>
    </sheetView>
  </sheetViews>
  <sheetFormatPr defaultRowHeight="15" x14ac:dyDescent="0.25"/>
  <cols>
    <col min="2" max="2" width="9.140625" style="9"/>
    <col min="3" max="3" width="47.140625" style="80" bestFit="1" customWidth="1"/>
    <col min="4" max="4" width="12.140625" style="9" bestFit="1" customWidth="1"/>
    <col min="5" max="5" width="11.7109375" style="9" bestFit="1" customWidth="1"/>
    <col min="6" max="6" width="11.28515625" bestFit="1" customWidth="1"/>
    <col min="7" max="7" width="6.140625" bestFit="1" customWidth="1"/>
    <col min="8" max="8" width="54.7109375" bestFit="1" customWidth="1"/>
    <col min="9" max="9" width="11.140625" style="9" customWidth="1"/>
    <col min="10" max="10" width="16.28515625" style="9" customWidth="1"/>
    <col min="11" max="11" width="12" bestFit="1" customWidth="1"/>
  </cols>
  <sheetData>
    <row r="2" spans="2:11" ht="15.75" x14ac:dyDescent="0.25">
      <c r="B2" s="599" t="s">
        <v>195</v>
      </c>
      <c r="C2" s="599"/>
      <c r="D2" s="599"/>
      <c r="E2" s="599"/>
      <c r="G2" s="599" t="s">
        <v>1376</v>
      </c>
      <c r="H2" s="599"/>
      <c r="I2" s="599"/>
      <c r="J2" s="599"/>
    </row>
    <row r="3" spans="2:11" s="75" customFormat="1" x14ac:dyDescent="0.25">
      <c r="B3" s="10" t="s">
        <v>1</v>
      </c>
      <c r="C3" s="10" t="s">
        <v>2</v>
      </c>
      <c r="D3" s="10" t="s">
        <v>53</v>
      </c>
      <c r="E3" s="10" t="s">
        <v>187</v>
      </c>
      <c r="G3" s="10" t="s">
        <v>1</v>
      </c>
      <c r="H3" s="10" t="s">
        <v>2</v>
      </c>
      <c r="I3" s="10" t="s">
        <v>53</v>
      </c>
      <c r="J3" s="10" t="s">
        <v>187</v>
      </c>
    </row>
    <row r="4" spans="2:11" x14ac:dyDescent="0.25">
      <c r="B4" s="10" t="s">
        <v>159</v>
      </c>
      <c r="C4" s="10" t="s">
        <v>191</v>
      </c>
      <c r="D4" s="2"/>
      <c r="E4" s="2"/>
      <c r="G4" s="24">
        <v>1</v>
      </c>
      <c r="H4" s="471" t="s">
        <v>1219</v>
      </c>
      <c r="I4" s="24">
        <f>'Cheema boiler'!D39</f>
        <v>9200000</v>
      </c>
      <c r="J4" s="24">
        <f>'Cheema boiler'!E39</f>
        <v>1407500</v>
      </c>
      <c r="K4" s="587"/>
    </row>
    <row r="5" spans="2:11" x14ac:dyDescent="0.25">
      <c r="B5" s="2">
        <v>1</v>
      </c>
      <c r="C5" s="42" t="s">
        <v>188</v>
      </c>
      <c r="D5" s="81">
        <f>Material!D14</f>
        <v>13620461.795</v>
      </c>
      <c r="E5" s="81">
        <f>D5*25%</f>
        <v>3405115.44875</v>
      </c>
      <c r="G5" s="24">
        <v>2</v>
      </c>
      <c r="H5" s="578" t="s">
        <v>1372</v>
      </c>
      <c r="I5" s="24">
        <f>'2.5 MKcal heater'!D40</f>
        <v>15645000</v>
      </c>
      <c r="J5" s="24">
        <f>'2.5 MKcal heater'!E40</f>
        <v>2657025</v>
      </c>
    </row>
    <row r="6" spans="2:11" x14ac:dyDescent="0.25">
      <c r="B6" s="2">
        <v>2</v>
      </c>
      <c r="C6" s="42" t="s">
        <v>44</v>
      </c>
      <c r="D6" s="2">
        <f>Material!D17</f>
        <v>11497173</v>
      </c>
      <c r="E6" s="81">
        <f t="shared" ref="E6:E9" si="0">D6*25%</f>
        <v>2874293.25</v>
      </c>
      <c r="G6" s="24">
        <v>3</v>
      </c>
      <c r="H6" s="23" t="s">
        <v>1373</v>
      </c>
      <c r="I6" s="24">
        <f>'Tank farm summary'!E35</f>
        <v>168050856.5</v>
      </c>
      <c r="J6" s="24">
        <f>'Tank farm summary'!F35</f>
        <v>31994484.837499999</v>
      </c>
    </row>
    <row r="7" spans="2:11" x14ac:dyDescent="0.25">
      <c r="B7" s="2">
        <v>3</v>
      </c>
      <c r="C7" s="42" t="s">
        <v>189</v>
      </c>
      <c r="D7" s="2">
        <f>Material!G20</f>
        <v>1000000</v>
      </c>
      <c r="E7" s="81">
        <f t="shared" si="0"/>
        <v>250000</v>
      </c>
      <c r="G7" s="24">
        <v>4</v>
      </c>
      <c r="H7" s="23" t="s">
        <v>1374</v>
      </c>
      <c r="I7" s="24">
        <f>'New utilities'!E14</f>
        <v>23150000</v>
      </c>
      <c r="J7" s="24">
        <f>'New utilities'!F14</f>
        <v>5666750</v>
      </c>
    </row>
    <row r="8" spans="2:11" x14ac:dyDescent="0.25">
      <c r="B8" s="2">
        <v>4</v>
      </c>
      <c r="C8" s="23" t="s">
        <v>126</v>
      </c>
      <c r="D8" s="2">
        <f>Material!G24</f>
        <v>23000000</v>
      </c>
      <c r="E8" s="81">
        <f t="shared" si="0"/>
        <v>5750000</v>
      </c>
      <c r="G8" s="30">
        <v>5</v>
      </c>
      <c r="H8" s="23" t="s">
        <v>1375</v>
      </c>
      <c r="I8" s="24">
        <f>'MP boiler&amp; Fuel feeding'!E24</f>
        <v>28200000</v>
      </c>
      <c r="J8" s="24">
        <f>'MP boiler&amp; Fuel feeding'!F24</f>
        <v>4173000</v>
      </c>
    </row>
    <row r="9" spans="2:11" ht="15.75" x14ac:dyDescent="0.25">
      <c r="B9" s="2">
        <v>5</v>
      </c>
      <c r="C9" s="23" t="s">
        <v>190</v>
      </c>
      <c r="D9" s="2">
        <f>Material!G31</f>
        <v>2000000</v>
      </c>
      <c r="E9" s="81">
        <f t="shared" si="0"/>
        <v>500000</v>
      </c>
      <c r="G9" s="23"/>
      <c r="H9" s="573" t="s">
        <v>1378</v>
      </c>
      <c r="I9" s="573">
        <f>SUM(I4:I8)</f>
        <v>244245856.5</v>
      </c>
      <c r="J9" s="573">
        <f>SUM(J4:J8)</f>
        <v>45898759.837499999</v>
      </c>
      <c r="K9" s="573">
        <f>SUM(I9:J9)</f>
        <v>290144616.33749998</v>
      </c>
    </row>
    <row r="10" spans="2:11" ht="15.75" x14ac:dyDescent="0.25">
      <c r="B10" s="2"/>
      <c r="C10" s="83" t="s">
        <v>99</v>
      </c>
      <c r="D10" s="82">
        <f>SUM(D5:D9)</f>
        <v>51117634.795000002</v>
      </c>
      <c r="E10" s="82">
        <f>SUM(E5:E9)</f>
        <v>12779408.69875</v>
      </c>
      <c r="G10" s="23"/>
      <c r="H10" s="35"/>
      <c r="I10" s="588" t="s">
        <v>1197</v>
      </c>
      <c r="J10" s="588" t="s">
        <v>1377</v>
      </c>
      <c r="K10" s="588" t="s">
        <v>1199</v>
      </c>
    </row>
    <row r="11" spans="2:11" x14ac:dyDescent="0.25">
      <c r="B11" s="10" t="s">
        <v>160</v>
      </c>
      <c r="C11" s="10" t="s">
        <v>192</v>
      </c>
      <c r="D11" s="2"/>
      <c r="E11" s="81"/>
    </row>
    <row r="12" spans="2:11" x14ac:dyDescent="0.25">
      <c r="B12" s="2">
        <v>1</v>
      </c>
      <c r="C12" s="29" t="s">
        <v>54</v>
      </c>
      <c r="D12" s="2">
        <f>Services!G6</f>
        <v>4000000</v>
      </c>
      <c r="E12" s="81">
        <f>D12*14.5%</f>
        <v>580000</v>
      </c>
    </row>
    <row r="13" spans="2:11" x14ac:dyDescent="0.25">
      <c r="B13" s="2">
        <v>2</v>
      </c>
      <c r="C13" s="23" t="s">
        <v>194</v>
      </c>
      <c r="D13" s="2">
        <f>Services!G37</f>
        <v>16249501</v>
      </c>
      <c r="E13" s="81">
        <f t="shared" ref="E13:E30" si="1">D13*14.5%</f>
        <v>2356177.645</v>
      </c>
    </row>
    <row r="14" spans="2:11" x14ac:dyDescent="0.25">
      <c r="B14" s="2">
        <v>3</v>
      </c>
      <c r="C14" s="53" t="s">
        <v>156</v>
      </c>
      <c r="D14" s="2">
        <f>Services!G42</f>
        <v>9450000</v>
      </c>
      <c r="E14" s="81">
        <f t="shared" si="1"/>
        <v>1370250</v>
      </c>
    </row>
    <row r="15" spans="2:11" x14ac:dyDescent="0.25">
      <c r="B15" s="2">
        <v>4</v>
      </c>
      <c r="C15" s="53" t="s">
        <v>193</v>
      </c>
      <c r="D15" s="2">
        <f>Services!G43</f>
        <v>1000000</v>
      </c>
      <c r="E15" s="81">
        <f t="shared" si="1"/>
        <v>145000</v>
      </c>
    </row>
    <row r="16" spans="2:11" x14ac:dyDescent="0.25">
      <c r="B16" s="2">
        <v>5</v>
      </c>
      <c r="C16" s="53" t="s">
        <v>140</v>
      </c>
      <c r="D16" s="2">
        <f>Services!G51</f>
        <v>3031500</v>
      </c>
      <c r="E16" s="81">
        <f t="shared" si="1"/>
        <v>439567.49999999994</v>
      </c>
    </row>
    <row r="17" spans="2:6" x14ac:dyDescent="0.25">
      <c r="B17" s="2">
        <v>6</v>
      </c>
      <c r="C17" s="53" t="s">
        <v>86</v>
      </c>
      <c r="D17" s="2">
        <f>Services!G52</f>
        <v>1877480</v>
      </c>
      <c r="E17" s="81">
        <f t="shared" si="1"/>
        <v>272234.59999999998</v>
      </c>
    </row>
    <row r="18" spans="2:6" x14ac:dyDescent="0.25">
      <c r="B18" s="2">
        <v>7</v>
      </c>
      <c r="C18" s="53" t="s">
        <v>87</v>
      </c>
      <c r="D18" s="2">
        <f>Services!G53</f>
        <v>648000</v>
      </c>
      <c r="E18" s="81">
        <f t="shared" si="1"/>
        <v>93960</v>
      </c>
    </row>
    <row r="19" spans="2:6" x14ac:dyDescent="0.25">
      <c r="B19" s="2">
        <v>8</v>
      </c>
      <c r="C19" s="53" t="s">
        <v>137</v>
      </c>
      <c r="D19" s="2">
        <f>Services!G54</f>
        <v>750000</v>
      </c>
      <c r="E19" s="81">
        <f t="shared" si="1"/>
        <v>108749.99999999999</v>
      </c>
    </row>
    <row r="20" spans="2:6" x14ac:dyDescent="0.25">
      <c r="B20" s="2">
        <v>9</v>
      </c>
      <c r="C20" s="55" t="s">
        <v>141</v>
      </c>
      <c r="D20" s="2">
        <f>Services!G55</f>
        <v>3000000</v>
      </c>
      <c r="E20" s="81">
        <f t="shared" si="1"/>
        <v>434999.99999999994</v>
      </c>
    </row>
    <row r="21" spans="2:6" x14ac:dyDescent="0.25">
      <c r="B21" s="2">
        <v>10</v>
      </c>
      <c r="C21" s="53" t="s">
        <v>85</v>
      </c>
      <c r="D21" s="2">
        <f>Services!G59</f>
        <v>1500000</v>
      </c>
      <c r="E21" s="81">
        <f t="shared" si="1"/>
        <v>217499.99999999997</v>
      </c>
    </row>
    <row r="22" spans="2:6" x14ac:dyDescent="0.25">
      <c r="B22" s="2">
        <v>11</v>
      </c>
      <c r="C22" s="79" t="s">
        <v>142</v>
      </c>
      <c r="D22" s="2">
        <f>Services!G60</f>
        <v>500000</v>
      </c>
      <c r="E22" s="81">
        <f t="shared" si="1"/>
        <v>72500</v>
      </c>
    </row>
    <row r="23" spans="2:6" x14ac:dyDescent="0.25">
      <c r="B23" s="2">
        <v>12</v>
      </c>
      <c r="C23" s="79" t="s">
        <v>119</v>
      </c>
      <c r="D23" s="2">
        <f>Services!G61</f>
        <v>1230480</v>
      </c>
      <c r="E23" s="81">
        <f t="shared" si="1"/>
        <v>178419.59999999998</v>
      </c>
    </row>
    <row r="24" spans="2:6" x14ac:dyDescent="0.25">
      <c r="B24" s="2">
        <v>13</v>
      </c>
      <c r="C24" s="53" t="s">
        <v>144</v>
      </c>
      <c r="D24" s="2">
        <f>Services!G62</f>
        <v>2500000</v>
      </c>
      <c r="E24" s="81">
        <f t="shared" si="1"/>
        <v>362500</v>
      </c>
    </row>
    <row r="25" spans="2:6" x14ac:dyDescent="0.25">
      <c r="B25" s="2">
        <v>14</v>
      </c>
      <c r="C25" s="53" t="s">
        <v>145</v>
      </c>
      <c r="D25" s="2">
        <f>Services!G63</f>
        <v>2400000</v>
      </c>
      <c r="E25" s="81">
        <f t="shared" si="1"/>
        <v>348000</v>
      </c>
    </row>
    <row r="26" spans="2:6" x14ac:dyDescent="0.25">
      <c r="B26" s="2">
        <v>15</v>
      </c>
      <c r="C26" s="53" t="s">
        <v>147</v>
      </c>
      <c r="D26" s="2">
        <f>Services!G64</f>
        <v>750000</v>
      </c>
      <c r="E26" s="81">
        <f t="shared" si="1"/>
        <v>108749.99999999999</v>
      </c>
    </row>
    <row r="27" spans="2:6" x14ac:dyDescent="0.25">
      <c r="B27" s="2">
        <v>16</v>
      </c>
      <c r="C27" s="59" t="s">
        <v>150</v>
      </c>
      <c r="D27" s="2">
        <f>Services!G67</f>
        <v>300000</v>
      </c>
      <c r="E27" s="81">
        <f t="shared" si="1"/>
        <v>43500</v>
      </c>
    </row>
    <row r="28" spans="2:6" x14ac:dyDescent="0.25">
      <c r="B28" s="2">
        <v>17</v>
      </c>
      <c r="C28" s="59" t="s">
        <v>105</v>
      </c>
      <c r="D28" s="2">
        <f>Services!G68</f>
        <v>2500000</v>
      </c>
      <c r="E28" s="81">
        <f t="shared" si="1"/>
        <v>362500</v>
      </c>
    </row>
    <row r="29" spans="2:6" x14ac:dyDescent="0.25">
      <c r="B29" s="2">
        <v>18</v>
      </c>
      <c r="C29" s="59" t="s">
        <v>1380</v>
      </c>
      <c r="D29" s="579">
        <f>Services!G74</f>
        <v>1500000</v>
      </c>
      <c r="E29" s="81">
        <f t="shared" si="1"/>
        <v>217499.99999999997</v>
      </c>
    </row>
    <row r="30" spans="2:6" x14ac:dyDescent="0.25">
      <c r="B30" s="2">
        <v>19</v>
      </c>
      <c r="C30" s="59" t="s">
        <v>1218</v>
      </c>
      <c r="D30" s="579">
        <f>Services!G75</f>
        <v>500000</v>
      </c>
      <c r="E30" s="81">
        <f t="shared" si="1"/>
        <v>72500</v>
      </c>
    </row>
    <row r="31" spans="2:6" ht="15.75" x14ac:dyDescent="0.25">
      <c r="B31" s="2"/>
      <c r="C31" s="83" t="s">
        <v>99</v>
      </c>
      <c r="D31" s="566">
        <f>SUM(D12:D30)</f>
        <v>53686961</v>
      </c>
      <c r="E31" s="567">
        <f>SUM(E12:E30)</f>
        <v>7784609.3449999988</v>
      </c>
    </row>
    <row r="32" spans="2:6" ht="15.75" x14ac:dyDescent="0.25">
      <c r="B32" s="600" t="s">
        <v>1196</v>
      </c>
      <c r="C32" s="600"/>
      <c r="D32" s="560">
        <f>D31+D10</f>
        <v>104804595.795</v>
      </c>
      <c r="E32" s="568">
        <f>E31+E10</f>
        <v>20564018.043749999</v>
      </c>
      <c r="F32" s="569">
        <f>D32+E32</f>
        <v>125368613.83875</v>
      </c>
    </row>
    <row r="33" spans="4:6" x14ac:dyDescent="0.25">
      <c r="D33" s="570" t="s">
        <v>1197</v>
      </c>
      <c r="E33" s="570" t="s">
        <v>1198</v>
      </c>
      <c r="F33" s="571" t="s">
        <v>1199</v>
      </c>
    </row>
  </sheetData>
  <mergeCells count="3">
    <mergeCell ref="B2:E2"/>
    <mergeCell ref="B32:C32"/>
    <mergeCell ref="G2:J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6"/>
  <sheetViews>
    <sheetView topLeftCell="A11" workbookViewId="0">
      <selection activeCell="H30" sqref="H30"/>
    </sheetView>
  </sheetViews>
  <sheetFormatPr defaultRowHeight="15" x14ac:dyDescent="0.25"/>
  <cols>
    <col min="3" max="3" width="9.140625" style="9"/>
    <col min="4" max="4" width="36.28515625" customWidth="1"/>
    <col min="5" max="5" width="11" style="9" bestFit="1" customWidth="1"/>
    <col min="6" max="6" width="11.5703125" style="9" bestFit="1" customWidth="1"/>
    <col min="7" max="7" width="12" bestFit="1" customWidth="1"/>
  </cols>
  <sheetData>
    <row r="2" spans="3:6" x14ac:dyDescent="0.25">
      <c r="C2" s="948" t="s">
        <v>1350</v>
      </c>
      <c r="D2" s="948"/>
      <c r="E2" s="948"/>
      <c r="F2" s="948"/>
    </row>
    <row r="3" spans="3:6" x14ac:dyDescent="0.25">
      <c r="C3" s="10" t="s">
        <v>27</v>
      </c>
      <c r="D3" s="77" t="s">
        <v>2</v>
      </c>
      <c r="E3" s="10" t="s">
        <v>53</v>
      </c>
      <c r="F3" s="10" t="s">
        <v>187</v>
      </c>
    </row>
    <row r="4" spans="3:6" x14ac:dyDescent="0.25">
      <c r="C4" s="2"/>
      <c r="D4" s="10" t="s">
        <v>191</v>
      </c>
      <c r="E4" s="2"/>
      <c r="F4" s="2"/>
    </row>
    <row r="5" spans="3:6" x14ac:dyDescent="0.25">
      <c r="C5" s="2" t="s">
        <v>159</v>
      </c>
      <c r="D5" s="77" t="s">
        <v>1352</v>
      </c>
      <c r="E5" s="10">
        <f>SUM(E6:E9)</f>
        <v>67539149</v>
      </c>
      <c r="F5" s="2">
        <f>E5*25%</f>
        <v>16884787.25</v>
      </c>
    </row>
    <row r="6" spans="3:6" x14ac:dyDescent="0.25">
      <c r="C6" s="2"/>
      <c r="D6" s="3" t="s">
        <v>1353</v>
      </c>
      <c r="E6" s="2">
        <f>'4.75 m Dia x 30 m Ht.'!D75*8</f>
        <v>12191520.800000001</v>
      </c>
      <c r="F6" s="2"/>
    </row>
    <row r="7" spans="3:6" x14ac:dyDescent="0.25">
      <c r="C7" s="2"/>
      <c r="D7" s="3" t="s">
        <v>1354</v>
      </c>
      <c r="E7" s="2">
        <f>'4 m Dia x 30 m Ht.'!D75*6</f>
        <v>7656491.3999999994</v>
      </c>
      <c r="F7" s="2"/>
    </row>
    <row r="8" spans="3:6" x14ac:dyDescent="0.25">
      <c r="C8" s="2"/>
      <c r="D8" s="3" t="s">
        <v>1355</v>
      </c>
      <c r="E8" s="2">
        <f>'4 m x 30 m Ht.SS'!E74*8</f>
        <v>47091136.799999997</v>
      </c>
      <c r="F8" s="2"/>
    </row>
    <row r="9" spans="3:6" x14ac:dyDescent="0.25">
      <c r="C9" s="2"/>
      <c r="D9" s="3" t="s">
        <v>1370</v>
      </c>
      <c r="E9" s="2">
        <v>600000</v>
      </c>
      <c r="F9" s="2"/>
    </row>
    <row r="10" spans="3:6" x14ac:dyDescent="0.25">
      <c r="C10" s="2" t="s">
        <v>160</v>
      </c>
      <c r="D10" s="77" t="s">
        <v>1356</v>
      </c>
      <c r="E10" s="10">
        <v>3100000</v>
      </c>
      <c r="F10" s="2">
        <f>E10*25%</f>
        <v>775000</v>
      </c>
    </row>
    <row r="11" spans="3:6" x14ac:dyDescent="0.25">
      <c r="C11" s="2"/>
      <c r="D11" s="3" t="s">
        <v>1357</v>
      </c>
      <c r="E11" s="2">
        <v>800000</v>
      </c>
      <c r="F11" s="2"/>
    </row>
    <row r="12" spans="3:6" x14ac:dyDescent="0.25">
      <c r="C12" s="2"/>
      <c r="D12" s="3" t="s">
        <v>1358</v>
      </c>
      <c r="E12" s="2">
        <v>600000</v>
      </c>
      <c r="F12" s="2"/>
    </row>
    <row r="13" spans="3:6" x14ac:dyDescent="0.25">
      <c r="C13" s="2"/>
      <c r="D13" s="3" t="s">
        <v>1359</v>
      </c>
      <c r="E13" s="2">
        <v>1000000</v>
      </c>
      <c r="F13" s="2"/>
    </row>
    <row r="14" spans="3:6" x14ac:dyDescent="0.25">
      <c r="C14" s="2"/>
      <c r="D14" s="3" t="s">
        <v>184</v>
      </c>
      <c r="E14" s="2">
        <v>400000</v>
      </c>
      <c r="F14" s="2"/>
    </row>
    <row r="15" spans="3:6" x14ac:dyDescent="0.25">
      <c r="C15" s="2"/>
      <c r="D15" s="3" t="s">
        <v>1363</v>
      </c>
      <c r="E15" s="2">
        <v>200000</v>
      </c>
      <c r="F15" s="2"/>
    </row>
    <row r="16" spans="3:6" x14ac:dyDescent="0.25">
      <c r="C16" s="2"/>
      <c r="D16" s="3" t="s">
        <v>1364</v>
      </c>
      <c r="E16" s="2">
        <v>50000</v>
      </c>
      <c r="F16" s="2"/>
    </row>
    <row r="17" spans="3:6" x14ac:dyDescent="0.25">
      <c r="C17" s="2"/>
      <c r="D17" s="3" t="s">
        <v>1365</v>
      </c>
      <c r="E17" s="2">
        <v>50000</v>
      </c>
      <c r="F17" s="2"/>
    </row>
    <row r="18" spans="3:6" x14ac:dyDescent="0.25">
      <c r="C18" s="2" t="s">
        <v>161</v>
      </c>
      <c r="D18" s="77" t="s">
        <v>1261</v>
      </c>
      <c r="E18" s="10">
        <v>2000000</v>
      </c>
      <c r="F18" s="2">
        <f>E18*25%</f>
        <v>500000</v>
      </c>
    </row>
    <row r="19" spans="3:6" x14ac:dyDescent="0.25">
      <c r="C19" s="2"/>
      <c r="D19" s="3" t="s">
        <v>1360</v>
      </c>
      <c r="E19" s="2">
        <v>500000</v>
      </c>
      <c r="F19" s="2"/>
    </row>
    <row r="20" spans="3:6" x14ac:dyDescent="0.25">
      <c r="C20" s="2"/>
      <c r="D20" s="3" t="s">
        <v>1361</v>
      </c>
      <c r="E20" s="2">
        <v>500000</v>
      </c>
      <c r="F20" s="2"/>
    </row>
    <row r="21" spans="3:6" x14ac:dyDescent="0.25">
      <c r="C21" s="2"/>
      <c r="D21" s="3" t="s">
        <v>1362</v>
      </c>
      <c r="E21" s="2">
        <v>1500000</v>
      </c>
      <c r="F21" s="2"/>
    </row>
    <row r="22" spans="3:6" x14ac:dyDescent="0.25">
      <c r="C22" s="2"/>
      <c r="D22" s="10" t="s">
        <v>192</v>
      </c>
      <c r="E22" s="2"/>
      <c r="F22" s="2"/>
    </row>
    <row r="23" spans="3:6" x14ac:dyDescent="0.25">
      <c r="C23" s="2" t="s">
        <v>159</v>
      </c>
      <c r="D23" s="77" t="s">
        <v>54</v>
      </c>
      <c r="E23" s="10">
        <v>1500000</v>
      </c>
      <c r="F23" s="2">
        <f>E23*14.5%</f>
        <v>217499.99999999997</v>
      </c>
    </row>
    <row r="24" spans="3:6" x14ac:dyDescent="0.25">
      <c r="C24" s="2" t="s">
        <v>160</v>
      </c>
      <c r="D24" s="77" t="s">
        <v>1351</v>
      </c>
      <c r="E24" s="10">
        <v>1500000</v>
      </c>
      <c r="F24" s="2">
        <f>E24*14.5%</f>
        <v>217499.99999999997</v>
      </c>
    </row>
    <row r="25" spans="3:6" x14ac:dyDescent="0.25">
      <c r="C25" s="2" t="s">
        <v>161</v>
      </c>
      <c r="D25" s="77" t="s">
        <v>1366</v>
      </c>
      <c r="E25" s="10">
        <f>SUM(E26:E29)</f>
        <v>32611707.5</v>
      </c>
      <c r="F25" s="2">
        <f>E25*14.5%</f>
        <v>4728697.5874999994</v>
      </c>
    </row>
    <row r="26" spans="3:6" x14ac:dyDescent="0.25">
      <c r="C26" s="2"/>
      <c r="D26" s="3" t="s">
        <v>1353</v>
      </c>
      <c r="E26" s="2">
        <f>'4.75 m Dia x 30 m Ht.'!D76*8</f>
        <v>10038640</v>
      </c>
      <c r="F26" s="2"/>
    </row>
    <row r="27" spans="3:6" x14ac:dyDescent="0.25">
      <c r="C27" s="2"/>
      <c r="D27" s="3" t="s">
        <v>1354</v>
      </c>
      <c r="E27" s="2">
        <f>'4 m Dia x 30 m Ht.'!D76*6</f>
        <v>6620605.5</v>
      </c>
      <c r="F27" s="2"/>
    </row>
    <row r="28" spans="3:6" x14ac:dyDescent="0.25">
      <c r="C28" s="2"/>
      <c r="D28" s="3" t="s">
        <v>1355</v>
      </c>
      <c r="E28" s="2">
        <f>'4 m x 30 m Ht.SS'!E75*8</f>
        <v>15752462</v>
      </c>
      <c r="F28" s="2"/>
    </row>
    <row r="29" spans="3:6" x14ac:dyDescent="0.25">
      <c r="C29" s="2"/>
      <c r="D29" s="3" t="s">
        <v>1370</v>
      </c>
      <c r="E29" s="2">
        <v>200000</v>
      </c>
      <c r="F29" s="2"/>
    </row>
    <row r="30" spans="3:6" x14ac:dyDescent="0.25">
      <c r="C30" s="2" t="s">
        <v>162</v>
      </c>
      <c r="D30" s="77" t="s">
        <v>1367</v>
      </c>
      <c r="E30" s="10">
        <v>1000000</v>
      </c>
      <c r="F30" s="2">
        <f t="shared" ref="F30:F31" si="0">E30*14.5%</f>
        <v>145000</v>
      </c>
    </row>
    <row r="31" spans="3:6" x14ac:dyDescent="0.25">
      <c r="C31" s="2" t="s">
        <v>163</v>
      </c>
      <c r="D31" s="77" t="s">
        <v>178</v>
      </c>
      <c r="E31" s="10">
        <v>58800000</v>
      </c>
      <c r="F31" s="2">
        <f t="shared" si="0"/>
        <v>8526000</v>
      </c>
    </row>
    <row r="32" spans="3:6" x14ac:dyDescent="0.25">
      <c r="C32" s="2"/>
      <c r="D32" s="3" t="s">
        <v>1353</v>
      </c>
      <c r="E32" s="2">
        <f>3000000*8</f>
        <v>24000000</v>
      </c>
      <c r="F32" s="2"/>
    </row>
    <row r="33" spans="3:7" x14ac:dyDescent="0.25">
      <c r="C33" s="2"/>
      <c r="D33" s="3" t="s">
        <v>1354</v>
      </c>
      <c r="E33" s="2">
        <f>2200000*6</f>
        <v>13200000</v>
      </c>
      <c r="F33" s="2"/>
    </row>
    <row r="34" spans="3:7" x14ac:dyDescent="0.25">
      <c r="C34" s="2"/>
      <c r="D34" s="3" t="s">
        <v>1355</v>
      </c>
      <c r="E34" s="579">
        <f>2700000*8</f>
        <v>21600000</v>
      </c>
      <c r="F34" s="579"/>
    </row>
    <row r="35" spans="3:7" x14ac:dyDescent="0.25">
      <c r="C35" s="2"/>
      <c r="D35" s="3" t="s">
        <v>98</v>
      </c>
      <c r="E35" s="574">
        <f>E31+E30+E25+E24+E23+E18+E10+E5</f>
        <v>168050856.5</v>
      </c>
      <c r="F35" s="574">
        <f>F31+F30+F25+F24+F23+F18+F10+F5</f>
        <v>31994484.837499999</v>
      </c>
      <c r="G35" s="533">
        <f>SUM(E35:F35)</f>
        <v>200045341.33750001</v>
      </c>
    </row>
    <row r="36" spans="3:7" x14ac:dyDescent="0.25">
      <c r="C36" s="2"/>
      <c r="D36" s="3"/>
      <c r="E36" s="8" t="s">
        <v>1251</v>
      </c>
      <c r="F36" s="8" t="s">
        <v>1252</v>
      </c>
      <c r="G36" s="8" t="s">
        <v>1253</v>
      </c>
    </row>
  </sheetData>
  <mergeCells count="1">
    <mergeCell ref="C2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topLeftCell="A55" workbookViewId="0">
      <selection activeCell="C66" sqref="C66"/>
    </sheetView>
  </sheetViews>
  <sheetFormatPr defaultRowHeight="15" x14ac:dyDescent="0.25"/>
  <cols>
    <col min="2" max="2" width="5" bestFit="1" customWidth="1"/>
    <col min="3" max="3" width="33.28515625" bestFit="1" customWidth="1"/>
    <col min="4" max="4" width="22" bestFit="1" customWidth="1"/>
    <col min="5" max="5" width="9" bestFit="1" customWidth="1"/>
    <col min="6" max="6" width="7" bestFit="1" customWidth="1"/>
    <col min="7" max="7" width="11" bestFit="1" customWidth="1"/>
    <col min="8" max="8" width="10" bestFit="1" customWidth="1"/>
    <col min="9" max="9" width="21.5703125" bestFit="1" customWidth="1"/>
  </cols>
  <sheetData>
    <row r="2" spans="2:9" ht="15.75" x14ac:dyDescent="0.25">
      <c r="B2" s="596" t="s">
        <v>1342</v>
      </c>
      <c r="C2" s="596"/>
      <c r="D2" s="596"/>
      <c r="E2" s="596"/>
      <c r="F2" s="596"/>
      <c r="G2" s="596"/>
      <c r="H2" s="596"/>
      <c r="I2" s="596"/>
    </row>
    <row r="3" spans="2:9" x14ac:dyDescent="0.25">
      <c r="B3" s="577" t="s">
        <v>27</v>
      </c>
      <c r="C3" s="577" t="s">
        <v>2</v>
      </c>
      <c r="D3" s="577" t="s">
        <v>1267</v>
      </c>
      <c r="E3" s="577" t="s">
        <v>125</v>
      </c>
      <c r="F3" s="577" t="s">
        <v>51</v>
      </c>
      <c r="G3" s="577" t="s">
        <v>52</v>
      </c>
      <c r="H3" s="577" t="s">
        <v>53</v>
      </c>
      <c r="I3" s="577" t="s">
        <v>208</v>
      </c>
    </row>
    <row r="4" spans="2:9" x14ac:dyDescent="0.25">
      <c r="B4" s="577" t="s">
        <v>159</v>
      </c>
      <c r="C4" s="586" t="s">
        <v>1268</v>
      </c>
      <c r="D4" s="577"/>
      <c r="E4" s="577"/>
      <c r="F4" s="577"/>
      <c r="G4" s="577"/>
      <c r="H4" s="577"/>
      <c r="I4" s="577"/>
    </row>
    <row r="5" spans="2:9" x14ac:dyDescent="0.25">
      <c r="B5" s="24">
        <v>1</v>
      </c>
      <c r="C5" s="23" t="s">
        <v>1269</v>
      </c>
      <c r="D5" s="23" t="s">
        <v>1270</v>
      </c>
      <c r="E5" s="24">
        <f>741.82*8</f>
        <v>5934.56</v>
      </c>
      <c r="F5" s="24" t="s">
        <v>1271</v>
      </c>
      <c r="G5" s="24">
        <v>40</v>
      </c>
      <c r="H5" s="24">
        <f>G5*E5</f>
        <v>237382.40000000002</v>
      </c>
      <c r="I5" s="23"/>
    </row>
    <row r="6" spans="2:9" x14ac:dyDescent="0.25">
      <c r="B6" s="24">
        <v>2</v>
      </c>
      <c r="C6" s="23" t="s">
        <v>1272</v>
      </c>
      <c r="D6" s="23" t="s">
        <v>1273</v>
      </c>
      <c r="E6" s="24">
        <f>593.46*15</f>
        <v>8901.9000000000015</v>
      </c>
      <c r="F6" s="24" t="s">
        <v>1271</v>
      </c>
      <c r="G6" s="24">
        <v>40</v>
      </c>
      <c r="H6" s="24">
        <f t="shared" ref="H6:H15" si="0">G6*E6</f>
        <v>356076.00000000006</v>
      </c>
      <c r="I6" s="23"/>
    </row>
    <row r="7" spans="2:9" x14ac:dyDescent="0.25">
      <c r="B7" s="24">
        <v>3</v>
      </c>
      <c r="C7" s="23" t="s">
        <v>1274</v>
      </c>
      <c r="D7" s="23" t="s">
        <v>1275</v>
      </c>
      <c r="E7" s="24">
        <f>445.09*20</f>
        <v>8901.7999999999993</v>
      </c>
      <c r="F7" s="24" t="s">
        <v>1271</v>
      </c>
      <c r="G7" s="24">
        <v>40</v>
      </c>
      <c r="H7" s="24">
        <f t="shared" si="0"/>
        <v>356072</v>
      </c>
      <c r="I7" s="23"/>
    </row>
    <row r="8" spans="2:9" x14ac:dyDescent="0.25">
      <c r="B8" s="24">
        <v>4</v>
      </c>
      <c r="C8" s="23" t="s">
        <v>1276</v>
      </c>
      <c r="D8" s="23" t="s">
        <v>1277</v>
      </c>
      <c r="E8" s="24">
        <f>370.12*8</f>
        <v>2960.96</v>
      </c>
      <c r="F8" s="24" t="s">
        <v>1271</v>
      </c>
      <c r="G8" s="24">
        <v>40</v>
      </c>
      <c r="H8" s="24">
        <f t="shared" si="0"/>
        <v>118438.39999999999</v>
      </c>
      <c r="I8" s="23"/>
    </row>
    <row r="9" spans="2:9" x14ac:dyDescent="0.25">
      <c r="B9" s="24">
        <v>5</v>
      </c>
      <c r="C9" s="23" t="s">
        <v>1278</v>
      </c>
      <c r="D9" s="23" t="s">
        <v>1270</v>
      </c>
      <c r="E9" s="24">
        <v>1500</v>
      </c>
      <c r="F9" s="24" t="s">
        <v>1271</v>
      </c>
      <c r="G9" s="24">
        <v>40</v>
      </c>
      <c r="H9" s="24">
        <f t="shared" si="0"/>
        <v>60000</v>
      </c>
      <c r="I9" s="23"/>
    </row>
    <row r="10" spans="2:9" x14ac:dyDescent="0.25">
      <c r="B10" s="24">
        <v>6</v>
      </c>
      <c r="C10" s="23" t="s">
        <v>1279</v>
      </c>
      <c r="D10" s="23" t="s">
        <v>1277</v>
      </c>
      <c r="E10" s="24">
        <f>370.91*2</f>
        <v>741.82</v>
      </c>
      <c r="F10" s="24" t="s">
        <v>1271</v>
      </c>
      <c r="G10" s="24">
        <v>40</v>
      </c>
      <c r="H10" s="24">
        <f t="shared" si="0"/>
        <v>29672.800000000003</v>
      </c>
      <c r="I10" s="23"/>
    </row>
    <row r="11" spans="2:9" x14ac:dyDescent="0.25">
      <c r="B11" s="24">
        <v>7</v>
      </c>
      <c r="C11" s="23" t="s">
        <v>1280</v>
      </c>
      <c r="D11" s="23" t="s">
        <v>1281</v>
      </c>
      <c r="E11" s="24">
        <v>2373.84</v>
      </c>
      <c r="F11" s="24" t="s">
        <v>1271</v>
      </c>
      <c r="G11" s="24">
        <v>40</v>
      </c>
      <c r="H11" s="24">
        <f t="shared" si="0"/>
        <v>94953.600000000006</v>
      </c>
      <c r="I11" s="23"/>
    </row>
    <row r="12" spans="2:9" x14ac:dyDescent="0.25">
      <c r="B12" s="24">
        <v>8</v>
      </c>
      <c r="C12" s="23" t="s">
        <v>1282</v>
      </c>
      <c r="D12" s="23" t="s">
        <v>1277</v>
      </c>
      <c r="E12" s="24">
        <v>370.12</v>
      </c>
      <c r="F12" s="24" t="s">
        <v>1271</v>
      </c>
      <c r="G12" s="24">
        <v>40</v>
      </c>
      <c r="H12" s="24">
        <f t="shared" si="0"/>
        <v>14804.8</v>
      </c>
      <c r="I12" s="23"/>
    </row>
    <row r="13" spans="2:9" x14ac:dyDescent="0.25">
      <c r="B13" s="24">
        <v>9</v>
      </c>
      <c r="C13" s="23" t="s">
        <v>1283</v>
      </c>
      <c r="D13" s="23" t="s">
        <v>1284</v>
      </c>
      <c r="E13" s="24">
        <v>300</v>
      </c>
      <c r="F13" s="24" t="s">
        <v>1271</v>
      </c>
      <c r="G13" s="24">
        <v>40</v>
      </c>
      <c r="H13" s="24">
        <f t="shared" si="0"/>
        <v>12000</v>
      </c>
      <c r="I13" s="23"/>
    </row>
    <row r="14" spans="2:9" x14ac:dyDescent="0.25">
      <c r="B14" s="24"/>
      <c r="C14" s="23"/>
      <c r="D14" s="23"/>
      <c r="E14" s="24"/>
      <c r="F14" s="24"/>
      <c r="G14" s="24"/>
      <c r="H14" s="24"/>
      <c r="I14" s="23"/>
    </row>
    <row r="15" spans="2:9" x14ac:dyDescent="0.25">
      <c r="B15" s="577" t="s">
        <v>160</v>
      </c>
      <c r="C15" s="34" t="s">
        <v>1285</v>
      </c>
      <c r="D15" s="23"/>
      <c r="E15" s="24">
        <v>2000</v>
      </c>
      <c r="F15" s="24" t="s">
        <v>1271</v>
      </c>
      <c r="G15" s="24">
        <v>40</v>
      </c>
      <c r="H15" s="24">
        <f t="shared" si="0"/>
        <v>80000</v>
      </c>
      <c r="I15" s="23"/>
    </row>
    <row r="16" spans="2:9" x14ac:dyDescent="0.25">
      <c r="B16" s="24">
        <v>1</v>
      </c>
      <c r="C16" s="23" t="s">
        <v>1286</v>
      </c>
      <c r="D16" s="23" t="s">
        <v>1287</v>
      </c>
      <c r="E16" s="24"/>
      <c r="F16" s="24"/>
      <c r="G16" s="24"/>
      <c r="H16" s="24"/>
      <c r="I16" s="23"/>
    </row>
    <row r="17" spans="2:9" x14ac:dyDescent="0.25">
      <c r="B17" s="24">
        <v>2</v>
      </c>
      <c r="C17" s="23" t="s">
        <v>1288</v>
      </c>
      <c r="D17" s="23" t="s">
        <v>1289</v>
      </c>
      <c r="E17" s="24"/>
      <c r="F17" s="24"/>
      <c r="G17" s="24"/>
      <c r="H17" s="24"/>
      <c r="I17" s="23"/>
    </row>
    <row r="18" spans="2:9" x14ac:dyDescent="0.25">
      <c r="B18" s="24">
        <v>3</v>
      </c>
      <c r="C18" s="23" t="s">
        <v>1290</v>
      </c>
      <c r="D18" s="23" t="s">
        <v>1289</v>
      </c>
      <c r="E18" s="24"/>
      <c r="F18" s="24"/>
      <c r="G18" s="24"/>
      <c r="H18" s="24"/>
      <c r="I18" s="23"/>
    </row>
    <row r="19" spans="2:9" x14ac:dyDescent="0.25">
      <c r="B19" s="24">
        <v>4</v>
      </c>
      <c r="C19" s="23" t="s">
        <v>1291</v>
      </c>
      <c r="D19" s="23" t="s">
        <v>1292</v>
      </c>
      <c r="E19" s="24">
        <v>36</v>
      </c>
      <c r="F19" s="24" t="s">
        <v>1293</v>
      </c>
      <c r="G19" s="24">
        <v>220</v>
      </c>
      <c r="H19" s="24">
        <f>G19*E19</f>
        <v>7920</v>
      </c>
      <c r="I19" s="23"/>
    </row>
    <row r="20" spans="2:9" x14ac:dyDescent="0.25">
      <c r="B20" s="24"/>
      <c r="C20" s="23"/>
      <c r="D20" s="23"/>
      <c r="E20" s="24"/>
      <c r="F20" s="24"/>
      <c r="G20" s="24"/>
      <c r="H20" s="24"/>
      <c r="I20" s="23"/>
    </row>
    <row r="21" spans="2:9" x14ac:dyDescent="0.25">
      <c r="B21" s="577" t="s">
        <v>161</v>
      </c>
      <c r="C21" s="34" t="s">
        <v>1294</v>
      </c>
      <c r="D21" s="23"/>
      <c r="E21" s="24"/>
      <c r="F21" s="24"/>
      <c r="G21" s="24"/>
      <c r="H21" s="24"/>
      <c r="I21" s="23"/>
    </row>
    <row r="22" spans="2:9" x14ac:dyDescent="0.25">
      <c r="B22" s="24">
        <v>1</v>
      </c>
      <c r="C22" s="23" t="s">
        <v>1295</v>
      </c>
      <c r="D22" s="23" t="s">
        <v>1296</v>
      </c>
      <c r="E22" s="24">
        <v>200</v>
      </c>
      <c r="F22" s="24" t="s">
        <v>1271</v>
      </c>
      <c r="G22" s="24">
        <v>40</v>
      </c>
      <c r="H22" s="24">
        <f t="shared" ref="H22" si="1">G22*E22</f>
        <v>8000</v>
      </c>
      <c r="I22" s="23"/>
    </row>
    <row r="23" spans="2:9" x14ac:dyDescent="0.25">
      <c r="B23" s="24">
        <v>2</v>
      </c>
      <c r="C23" s="23" t="s">
        <v>1297</v>
      </c>
      <c r="D23" s="23" t="s">
        <v>1298</v>
      </c>
      <c r="E23" s="24">
        <v>1</v>
      </c>
      <c r="F23" s="24" t="s">
        <v>1293</v>
      </c>
      <c r="G23" s="24">
        <v>1540</v>
      </c>
      <c r="H23" s="24">
        <f>G23*E23</f>
        <v>1540</v>
      </c>
      <c r="I23" s="23" t="s">
        <v>1299</v>
      </c>
    </row>
    <row r="24" spans="2:9" x14ac:dyDescent="0.25">
      <c r="B24" s="24">
        <v>3</v>
      </c>
      <c r="C24" s="23" t="s">
        <v>1300</v>
      </c>
      <c r="D24" s="23" t="s">
        <v>1301</v>
      </c>
      <c r="E24" s="24">
        <v>0.3</v>
      </c>
      <c r="F24" s="24" t="s">
        <v>1293</v>
      </c>
      <c r="G24" s="24">
        <v>876</v>
      </c>
      <c r="H24" s="24">
        <f t="shared" ref="H24:H33" si="2">G24*E24</f>
        <v>262.8</v>
      </c>
      <c r="I24" s="23" t="s">
        <v>1299</v>
      </c>
    </row>
    <row r="25" spans="2:9" x14ac:dyDescent="0.25">
      <c r="B25" s="24">
        <v>4</v>
      </c>
      <c r="C25" s="23" t="s">
        <v>1300</v>
      </c>
      <c r="D25" s="23" t="s">
        <v>1302</v>
      </c>
      <c r="E25" s="24">
        <v>0.3</v>
      </c>
      <c r="F25" s="24" t="s">
        <v>1293</v>
      </c>
      <c r="G25" s="24">
        <v>633</v>
      </c>
      <c r="H25" s="24">
        <f t="shared" si="2"/>
        <v>189.9</v>
      </c>
      <c r="I25" s="23" t="s">
        <v>1299</v>
      </c>
    </row>
    <row r="26" spans="2:9" x14ac:dyDescent="0.25">
      <c r="B26" s="24">
        <v>5</v>
      </c>
      <c r="C26" s="23" t="s">
        <v>1303</v>
      </c>
      <c r="D26" s="23" t="s">
        <v>749</v>
      </c>
      <c r="E26" s="24">
        <v>1.2</v>
      </c>
      <c r="F26" s="24" t="s">
        <v>1293</v>
      </c>
      <c r="G26" s="24">
        <v>307</v>
      </c>
      <c r="H26" s="24">
        <f t="shared" si="2"/>
        <v>368.4</v>
      </c>
      <c r="I26" s="23" t="s">
        <v>1299</v>
      </c>
    </row>
    <row r="27" spans="2:9" x14ac:dyDescent="0.25">
      <c r="B27" s="24">
        <v>6</v>
      </c>
      <c r="C27" s="23" t="s">
        <v>1304</v>
      </c>
      <c r="D27" s="23" t="s">
        <v>1305</v>
      </c>
      <c r="E27" s="24">
        <v>2</v>
      </c>
      <c r="F27" s="24" t="s">
        <v>183</v>
      </c>
      <c r="G27" s="24">
        <v>15000</v>
      </c>
      <c r="H27" s="24">
        <f t="shared" si="2"/>
        <v>30000</v>
      </c>
      <c r="I27" s="23"/>
    </row>
    <row r="28" spans="2:9" x14ac:dyDescent="0.25">
      <c r="B28" s="24">
        <v>7</v>
      </c>
      <c r="C28" s="23" t="s">
        <v>1304</v>
      </c>
      <c r="D28" s="23" t="s">
        <v>1298</v>
      </c>
      <c r="E28" s="24">
        <v>6</v>
      </c>
      <c r="F28" s="24" t="s">
        <v>183</v>
      </c>
      <c r="G28" s="24">
        <v>540</v>
      </c>
      <c r="H28" s="24">
        <f t="shared" si="2"/>
        <v>3240</v>
      </c>
      <c r="I28" s="23"/>
    </row>
    <row r="29" spans="2:9" x14ac:dyDescent="0.25">
      <c r="B29" s="24">
        <v>8</v>
      </c>
      <c r="C29" s="23" t="s">
        <v>1304</v>
      </c>
      <c r="D29" s="23" t="s">
        <v>1301</v>
      </c>
      <c r="E29" s="24">
        <v>2</v>
      </c>
      <c r="F29" s="24" t="s">
        <v>183</v>
      </c>
      <c r="G29" s="24">
        <v>360</v>
      </c>
      <c r="H29" s="24">
        <f t="shared" si="2"/>
        <v>720</v>
      </c>
      <c r="I29" s="23"/>
    </row>
    <row r="30" spans="2:9" x14ac:dyDescent="0.25">
      <c r="B30" s="24">
        <v>9</v>
      </c>
      <c r="C30" s="23" t="s">
        <v>1304</v>
      </c>
      <c r="D30" s="23" t="s">
        <v>1302</v>
      </c>
      <c r="E30" s="24">
        <v>2</v>
      </c>
      <c r="F30" s="24" t="s">
        <v>183</v>
      </c>
      <c r="G30" s="24">
        <v>330</v>
      </c>
      <c r="H30" s="24">
        <f t="shared" si="2"/>
        <v>660</v>
      </c>
      <c r="I30" s="23"/>
    </row>
    <row r="31" spans="2:9" x14ac:dyDescent="0.25">
      <c r="B31" s="24">
        <v>10</v>
      </c>
      <c r="C31" s="23" t="s">
        <v>1304</v>
      </c>
      <c r="D31" s="23" t="s">
        <v>749</v>
      </c>
      <c r="E31" s="24">
        <v>8</v>
      </c>
      <c r="F31" s="24" t="s">
        <v>183</v>
      </c>
      <c r="G31" s="24">
        <v>155</v>
      </c>
      <c r="H31" s="24">
        <f t="shared" si="2"/>
        <v>1240</v>
      </c>
      <c r="I31" s="23"/>
    </row>
    <row r="32" spans="2:9" x14ac:dyDescent="0.25">
      <c r="B32" s="24">
        <v>11</v>
      </c>
      <c r="C32" s="23" t="s">
        <v>1306</v>
      </c>
      <c r="D32" s="23" t="s">
        <v>1305</v>
      </c>
      <c r="E32" s="24">
        <v>1</v>
      </c>
      <c r="F32" s="24" t="s">
        <v>183</v>
      </c>
      <c r="G32" s="24">
        <v>20000</v>
      </c>
      <c r="H32" s="24">
        <f t="shared" si="2"/>
        <v>20000</v>
      </c>
      <c r="I32" s="23"/>
    </row>
    <row r="33" spans="2:9" x14ac:dyDescent="0.25">
      <c r="B33" s="24">
        <v>12</v>
      </c>
      <c r="C33" s="23" t="s">
        <v>1307</v>
      </c>
      <c r="D33" s="23" t="s">
        <v>1308</v>
      </c>
      <c r="E33" s="24">
        <v>20</v>
      </c>
      <c r="F33" s="24" t="s">
        <v>183</v>
      </c>
      <c r="G33" s="24">
        <v>220</v>
      </c>
      <c r="H33" s="24">
        <f t="shared" si="2"/>
        <v>4400</v>
      </c>
      <c r="I33" s="23"/>
    </row>
    <row r="34" spans="2:9" x14ac:dyDescent="0.25">
      <c r="B34" s="577" t="s">
        <v>162</v>
      </c>
      <c r="C34" s="34" t="s">
        <v>1309</v>
      </c>
      <c r="D34" s="23"/>
      <c r="E34" s="24"/>
      <c r="F34" s="24"/>
      <c r="G34" s="24"/>
      <c r="H34" s="24"/>
      <c r="I34" s="23"/>
    </row>
    <row r="35" spans="2:9" x14ac:dyDescent="0.25">
      <c r="B35" s="24">
        <v>1</v>
      </c>
      <c r="C35" s="23" t="s">
        <v>1310</v>
      </c>
      <c r="D35" s="23" t="s">
        <v>749</v>
      </c>
      <c r="E35" s="24">
        <v>55</v>
      </c>
      <c r="F35" s="24" t="s">
        <v>1293</v>
      </c>
      <c r="G35" s="24">
        <v>893</v>
      </c>
      <c r="H35" s="24">
        <f>G35*E35</f>
        <v>49115</v>
      </c>
      <c r="I35" s="23" t="s">
        <v>1311</v>
      </c>
    </row>
    <row r="36" spans="2:9" x14ac:dyDescent="0.25">
      <c r="B36" s="24">
        <v>2</v>
      </c>
      <c r="C36" s="23" t="s">
        <v>1312</v>
      </c>
      <c r="D36" s="23" t="s">
        <v>749</v>
      </c>
      <c r="E36" s="24">
        <v>30</v>
      </c>
      <c r="F36" s="24" t="s">
        <v>183</v>
      </c>
      <c r="G36" s="24">
        <v>530</v>
      </c>
      <c r="H36" s="24">
        <f t="shared" ref="H36:H39" si="3">G36*E36</f>
        <v>15900</v>
      </c>
      <c r="I36" s="23" t="s">
        <v>1313</v>
      </c>
    </row>
    <row r="37" spans="2:9" x14ac:dyDescent="0.25">
      <c r="B37" s="24">
        <v>3</v>
      </c>
      <c r="C37" s="23" t="s">
        <v>1314</v>
      </c>
      <c r="D37" s="23" t="s">
        <v>1315</v>
      </c>
      <c r="E37" s="24">
        <v>12</v>
      </c>
      <c r="F37" s="24" t="s">
        <v>1293</v>
      </c>
      <c r="G37" s="24">
        <v>1242</v>
      </c>
      <c r="H37" s="24">
        <f t="shared" si="3"/>
        <v>14904</v>
      </c>
      <c r="I37" s="23" t="s">
        <v>1316</v>
      </c>
    </row>
    <row r="38" spans="2:9" x14ac:dyDescent="0.25">
      <c r="B38" s="24">
        <v>4</v>
      </c>
      <c r="C38" s="23" t="s">
        <v>1317</v>
      </c>
      <c r="D38" s="23" t="s">
        <v>749</v>
      </c>
      <c r="E38" s="24">
        <v>30</v>
      </c>
      <c r="F38" s="24" t="s">
        <v>183</v>
      </c>
      <c r="G38" s="24">
        <v>150</v>
      </c>
      <c r="H38" s="24">
        <f t="shared" si="3"/>
        <v>4500</v>
      </c>
      <c r="I38" s="23" t="s">
        <v>1318</v>
      </c>
    </row>
    <row r="39" spans="2:9" x14ac:dyDescent="0.25">
      <c r="B39" s="24">
        <v>5</v>
      </c>
      <c r="C39" s="23" t="s">
        <v>1319</v>
      </c>
      <c r="D39" s="23" t="s">
        <v>749</v>
      </c>
      <c r="E39" s="24">
        <v>2</v>
      </c>
      <c r="F39" s="24" t="s">
        <v>183</v>
      </c>
      <c r="G39" s="24">
        <v>790</v>
      </c>
      <c r="H39" s="24">
        <f t="shared" si="3"/>
        <v>1580</v>
      </c>
      <c r="I39" s="23" t="s">
        <v>1320</v>
      </c>
    </row>
    <row r="40" spans="2:9" x14ac:dyDescent="0.25">
      <c r="B40" s="2"/>
      <c r="C40" s="3"/>
      <c r="D40" s="3"/>
      <c r="E40" s="2"/>
      <c r="F40" s="610" t="s">
        <v>32</v>
      </c>
      <c r="G40" s="610"/>
      <c r="H40" s="574">
        <f>SUM(H5:H39)</f>
        <v>1523940.1</v>
      </c>
      <c r="I40" s="3"/>
    </row>
    <row r="41" spans="2:9" x14ac:dyDescent="0.25">
      <c r="B41" s="9"/>
      <c r="E41" s="9"/>
      <c r="F41" s="9"/>
      <c r="G41" s="9"/>
      <c r="H41" s="9"/>
    </row>
    <row r="42" spans="2:9" ht="15.75" x14ac:dyDescent="0.25">
      <c r="B42" s="599" t="s">
        <v>7</v>
      </c>
      <c r="C42" s="599"/>
      <c r="D42" s="599"/>
      <c r="E42" s="599"/>
      <c r="F42" s="67"/>
      <c r="G42" s="67"/>
      <c r="H42" s="67"/>
      <c r="I42" s="39"/>
    </row>
    <row r="43" spans="2:9" x14ac:dyDescent="0.25">
      <c r="B43" s="577" t="s">
        <v>27</v>
      </c>
      <c r="C43" s="577" t="s">
        <v>2</v>
      </c>
      <c r="D43" s="577" t="s">
        <v>125</v>
      </c>
      <c r="E43" s="577" t="s">
        <v>51</v>
      </c>
      <c r="F43" s="67"/>
      <c r="G43" s="67"/>
      <c r="H43" s="67"/>
      <c r="I43" s="67"/>
    </row>
    <row r="44" spans="2:9" x14ac:dyDescent="0.25">
      <c r="B44" s="24" t="s">
        <v>497</v>
      </c>
      <c r="C44" s="34" t="s">
        <v>1268</v>
      </c>
      <c r="D44" s="23"/>
      <c r="E44" s="24"/>
      <c r="F44" s="67"/>
      <c r="G44" s="67"/>
      <c r="H44" s="67"/>
      <c r="I44" s="39"/>
    </row>
    <row r="45" spans="2:9" x14ac:dyDescent="0.25">
      <c r="B45" s="24">
        <v>1</v>
      </c>
      <c r="C45" s="23" t="s">
        <v>1321</v>
      </c>
      <c r="D45" s="24">
        <f>E22+E9+E5</f>
        <v>7634.56</v>
      </c>
      <c r="E45" s="24" t="s">
        <v>1271</v>
      </c>
      <c r="F45" s="67"/>
      <c r="G45" s="67"/>
      <c r="H45" s="67"/>
      <c r="I45" s="39"/>
    </row>
    <row r="46" spans="2:9" x14ac:dyDescent="0.25">
      <c r="B46" s="24">
        <v>2</v>
      </c>
      <c r="C46" s="23" t="s">
        <v>1322</v>
      </c>
      <c r="D46" s="24">
        <f>E6</f>
        <v>8901.9000000000015</v>
      </c>
      <c r="E46" s="24" t="s">
        <v>1271</v>
      </c>
      <c r="F46" s="67"/>
      <c r="G46" s="67"/>
      <c r="H46" s="67"/>
      <c r="I46" s="39"/>
    </row>
    <row r="47" spans="2:9" x14ac:dyDescent="0.25">
      <c r="B47" s="24">
        <v>3</v>
      </c>
      <c r="C47" s="23" t="s">
        <v>1323</v>
      </c>
      <c r="D47" s="24">
        <f>E7+E13</f>
        <v>9201.7999999999993</v>
      </c>
      <c r="E47" s="24" t="s">
        <v>1271</v>
      </c>
      <c r="F47" s="67"/>
      <c r="G47" s="67"/>
      <c r="H47" s="67"/>
      <c r="I47" s="39"/>
    </row>
    <row r="48" spans="2:9" x14ac:dyDescent="0.25">
      <c r="B48" s="24">
        <v>4</v>
      </c>
      <c r="C48" s="23" t="s">
        <v>1324</v>
      </c>
      <c r="D48" s="24">
        <f>E8+E10+E12</f>
        <v>4072.9</v>
      </c>
      <c r="E48" s="24" t="s">
        <v>1271</v>
      </c>
      <c r="F48" s="67"/>
      <c r="G48" s="67"/>
      <c r="H48" s="67"/>
      <c r="I48" s="39"/>
    </row>
    <row r="49" spans="2:9" x14ac:dyDescent="0.25">
      <c r="B49" s="24">
        <v>5</v>
      </c>
      <c r="C49" s="23" t="s">
        <v>1325</v>
      </c>
      <c r="D49" s="24">
        <f>E11</f>
        <v>2373.84</v>
      </c>
      <c r="E49" s="24" t="s">
        <v>1271</v>
      </c>
      <c r="F49" s="67"/>
      <c r="G49" s="67"/>
      <c r="H49" s="67"/>
      <c r="I49" s="39"/>
    </row>
    <row r="50" spans="2:9" x14ac:dyDescent="0.25">
      <c r="B50" s="24" t="s">
        <v>473</v>
      </c>
      <c r="C50" s="34" t="s">
        <v>1326</v>
      </c>
      <c r="D50" s="577">
        <f>E15</f>
        <v>2000</v>
      </c>
      <c r="E50" s="24" t="s">
        <v>1271</v>
      </c>
      <c r="F50" s="67"/>
      <c r="G50" s="67"/>
      <c r="H50" s="67"/>
      <c r="I50" s="39"/>
    </row>
    <row r="51" spans="2:9" x14ac:dyDescent="0.25">
      <c r="B51" s="24">
        <v>1</v>
      </c>
      <c r="C51" s="23" t="s">
        <v>1327</v>
      </c>
      <c r="D51" s="24">
        <f>E19</f>
        <v>36</v>
      </c>
      <c r="E51" s="24" t="s">
        <v>1293</v>
      </c>
      <c r="F51" s="67"/>
      <c r="G51" s="67"/>
      <c r="H51" s="67"/>
      <c r="I51" s="39"/>
    </row>
    <row r="52" spans="2:9" x14ac:dyDescent="0.25">
      <c r="B52" s="24">
        <v>2</v>
      </c>
      <c r="C52" s="23" t="s">
        <v>1328</v>
      </c>
      <c r="D52" s="24">
        <v>1000</v>
      </c>
      <c r="E52" s="24" t="s">
        <v>1271</v>
      </c>
      <c r="F52" s="67"/>
      <c r="G52" s="67"/>
      <c r="H52" s="67"/>
      <c r="I52" s="39"/>
    </row>
    <row r="53" spans="2:9" x14ac:dyDescent="0.25">
      <c r="B53" s="577" t="s">
        <v>161</v>
      </c>
      <c r="C53" s="34" t="s">
        <v>1329</v>
      </c>
      <c r="D53" s="577">
        <v>400</v>
      </c>
      <c r="E53" s="24" t="s">
        <v>1271</v>
      </c>
      <c r="F53" s="67"/>
      <c r="G53" s="67"/>
      <c r="H53" s="67"/>
      <c r="I53" s="39"/>
    </row>
    <row r="54" spans="2:9" x14ac:dyDescent="0.25">
      <c r="B54" s="24"/>
      <c r="C54" s="576" t="s">
        <v>32</v>
      </c>
      <c r="D54" s="576">
        <f>SUM(D45:D53)</f>
        <v>35621</v>
      </c>
      <c r="E54" s="576" t="s">
        <v>1271</v>
      </c>
      <c r="F54" s="67"/>
      <c r="G54" s="67"/>
      <c r="H54" s="67"/>
      <c r="I54" s="39"/>
    </row>
    <row r="55" spans="2:9" x14ac:dyDescent="0.25">
      <c r="B55" s="9"/>
      <c r="E55" s="9"/>
      <c r="F55" s="9"/>
      <c r="G55" s="9"/>
      <c r="H55" s="9"/>
    </row>
    <row r="56" spans="2:9" ht="15.75" x14ac:dyDescent="0.25">
      <c r="B56" s="599" t="s">
        <v>49</v>
      </c>
      <c r="C56" s="599"/>
      <c r="D56" s="599"/>
      <c r="E56" s="599"/>
      <c r="F56" s="599"/>
      <c r="G56" s="599"/>
      <c r="H56" s="9"/>
    </row>
    <row r="57" spans="2:9" x14ac:dyDescent="0.25">
      <c r="B57" s="577" t="s">
        <v>27</v>
      </c>
      <c r="C57" s="577" t="s">
        <v>2</v>
      </c>
      <c r="D57" s="577" t="s">
        <v>125</v>
      </c>
      <c r="E57" s="577" t="s">
        <v>51</v>
      </c>
      <c r="F57" s="577" t="s">
        <v>52</v>
      </c>
      <c r="G57" s="577" t="s">
        <v>53</v>
      </c>
      <c r="H57" s="67"/>
      <c r="I57" s="39"/>
    </row>
    <row r="58" spans="2:9" x14ac:dyDescent="0.25">
      <c r="B58" s="24">
        <v>3</v>
      </c>
      <c r="C58" s="23" t="s">
        <v>1331</v>
      </c>
      <c r="D58" s="24">
        <f>D45+D46+D47+D48+D49</f>
        <v>32185.000000000004</v>
      </c>
      <c r="E58" s="24" t="s">
        <v>1271</v>
      </c>
      <c r="F58" s="24">
        <v>25</v>
      </c>
      <c r="G58" s="24">
        <f>F58*D58</f>
        <v>804625.00000000012</v>
      </c>
      <c r="H58" s="67"/>
      <c r="I58" s="39"/>
    </row>
    <row r="59" spans="2:9" x14ac:dyDescent="0.25">
      <c r="B59" s="24">
        <v>4</v>
      </c>
      <c r="C59" s="23" t="s">
        <v>1332</v>
      </c>
      <c r="D59" s="24">
        <f>D50</f>
        <v>2000</v>
      </c>
      <c r="E59" s="24" t="s">
        <v>1271</v>
      </c>
      <c r="F59" s="24">
        <v>25</v>
      </c>
      <c r="G59" s="24">
        <f t="shared" ref="G59:G68" si="4">F59*D59</f>
        <v>50000</v>
      </c>
      <c r="H59" s="67"/>
      <c r="I59" s="39"/>
    </row>
    <row r="60" spans="2:9" x14ac:dyDescent="0.25">
      <c r="B60" s="24">
        <v>5</v>
      </c>
      <c r="C60" s="23" t="s">
        <v>1327</v>
      </c>
      <c r="D60" s="24">
        <f>D51</f>
        <v>36</v>
      </c>
      <c r="E60" s="24" t="s">
        <v>1333</v>
      </c>
      <c r="F60" s="24">
        <v>300</v>
      </c>
      <c r="G60" s="24">
        <f t="shared" si="4"/>
        <v>10800</v>
      </c>
      <c r="H60" s="67"/>
      <c r="I60" s="39"/>
    </row>
    <row r="61" spans="2:9" x14ac:dyDescent="0.25">
      <c r="B61" s="24">
        <v>6</v>
      </c>
      <c r="C61" s="23" t="s">
        <v>1334</v>
      </c>
      <c r="D61" s="24">
        <v>484</v>
      </c>
      <c r="E61" s="24" t="s">
        <v>1335</v>
      </c>
      <c r="F61" s="24">
        <v>450</v>
      </c>
      <c r="G61" s="24">
        <f t="shared" si="4"/>
        <v>217800</v>
      </c>
      <c r="H61" s="67"/>
      <c r="I61" s="39"/>
    </row>
    <row r="62" spans="2:9" x14ac:dyDescent="0.25">
      <c r="B62" s="24">
        <v>7</v>
      </c>
      <c r="C62" s="23" t="s">
        <v>1336</v>
      </c>
      <c r="D62" s="24"/>
      <c r="E62" s="24"/>
      <c r="F62" s="24"/>
      <c r="G62" s="24">
        <f t="shared" si="4"/>
        <v>0</v>
      </c>
      <c r="H62" s="67"/>
      <c r="I62" s="39"/>
    </row>
    <row r="63" spans="2:9" x14ac:dyDescent="0.25">
      <c r="B63" s="24"/>
      <c r="C63" s="23" t="s">
        <v>1305</v>
      </c>
      <c r="D63" s="24">
        <v>2</v>
      </c>
      <c r="E63" s="24" t="s">
        <v>183</v>
      </c>
      <c r="F63" s="24">
        <v>5000</v>
      </c>
      <c r="G63" s="24">
        <f t="shared" si="4"/>
        <v>10000</v>
      </c>
      <c r="H63" s="67"/>
      <c r="I63" s="39"/>
    </row>
    <row r="64" spans="2:9" x14ac:dyDescent="0.25">
      <c r="B64" s="24"/>
      <c r="C64" s="23" t="s">
        <v>1298</v>
      </c>
      <c r="D64" s="24">
        <v>6</v>
      </c>
      <c r="E64" s="24" t="s">
        <v>183</v>
      </c>
      <c r="F64" s="24">
        <v>1400</v>
      </c>
      <c r="G64" s="24">
        <f t="shared" si="4"/>
        <v>8400</v>
      </c>
      <c r="H64" s="67"/>
      <c r="I64" s="39"/>
    </row>
    <row r="65" spans="2:9" x14ac:dyDescent="0.25">
      <c r="B65" s="24"/>
      <c r="C65" s="23" t="s">
        <v>1301</v>
      </c>
      <c r="D65" s="24">
        <v>2</v>
      </c>
      <c r="E65" s="24" t="s">
        <v>183</v>
      </c>
      <c r="F65" s="24">
        <v>100</v>
      </c>
      <c r="G65" s="24">
        <f t="shared" si="4"/>
        <v>200</v>
      </c>
      <c r="H65" s="67"/>
      <c r="I65" s="39"/>
    </row>
    <row r="66" spans="2:9" x14ac:dyDescent="0.25">
      <c r="B66" s="24"/>
      <c r="C66" s="23" t="s">
        <v>1302</v>
      </c>
      <c r="D66" s="24">
        <v>2</v>
      </c>
      <c r="E66" s="24" t="s">
        <v>183</v>
      </c>
      <c r="F66" s="24">
        <v>800</v>
      </c>
      <c r="G66" s="24">
        <f t="shared" si="4"/>
        <v>1600</v>
      </c>
      <c r="H66" s="67"/>
      <c r="I66" s="39"/>
    </row>
    <row r="67" spans="2:9" x14ac:dyDescent="0.25">
      <c r="B67" s="24"/>
      <c r="C67" s="23" t="s">
        <v>749</v>
      </c>
      <c r="D67" s="24">
        <v>8</v>
      </c>
      <c r="E67" s="24" t="s">
        <v>183</v>
      </c>
      <c r="F67" s="24">
        <v>600</v>
      </c>
      <c r="G67" s="24">
        <f t="shared" si="4"/>
        <v>4800</v>
      </c>
      <c r="H67" s="67"/>
      <c r="I67" s="39"/>
    </row>
    <row r="68" spans="2:9" x14ac:dyDescent="0.25">
      <c r="B68" s="24">
        <v>8</v>
      </c>
      <c r="C68" s="23" t="s">
        <v>1337</v>
      </c>
      <c r="D68" s="24">
        <v>130</v>
      </c>
      <c r="E68" s="24" t="s">
        <v>57</v>
      </c>
      <c r="F68" s="24">
        <v>336</v>
      </c>
      <c r="G68" s="24">
        <f t="shared" si="4"/>
        <v>43680</v>
      </c>
      <c r="H68" s="67"/>
      <c r="I68" s="39"/>
    </row>
    <row r="69" spans="2:9" x14ac:dyDescent="0.25">
      <c r="B69" s="24">
        <v>9</v>
      </c>
      <c r="C69" s="23" t="s">
        <v>1338</v>
      </c>
      <c r="D69" s="24">
        <v>65</v>
      </c>
      <c r="E69" s="24" t="s">
        <v>1271</v>
      </c>
      <c r="F69" s="24">
        <v>45</v>
      </c>
      <c r="G69" s="24">
        <f>F69*D69</f>
        <v>2925</v>
      </c>
      <c r="H69" s="67"/>
      <c r="I69" s="39"/>
    </row>
    <row r="70" spans="2:9" x14ac:dyDescent="0.25">
      <c r="B70" s="24">
        <v>10</v>
      </c>
      <c r="C70" s="23" t="s">
        <v>1339</v>
      </c>
      <c r="D70" s="24"/>
      <c r="E70" s="24">
        <v>1</v>
      </c>
      <c r="F70" s="24" t="s">
        <v>1330</v>
      </c>
      <c r="G70" s="24">
        <v>100000</v>
      </c>
      <c r="H70" s="67"/>
      <c r="I70" s="39"/>
    </row>
    <row r="71" spans="2:9" x14ac:dyDescent="0.25">
      <c r="B71" s="24"/>
      <c r="C71" s="23"/>
      <c r="D71" s="23"/>
      <c r="E71" s="607" t="s">
        <v>32</v>
      </c>
      <c r="F71" s="609"/>
      <c r="G71" s="576">
        <f>SUM(G58:G70)</f>
        <v>1254830</v>
      </c>
      <c r="H71" s="67"/>
      <c r="I71" s="39"/>
    </row>
    <row r="72" spans="2:9" x14ac:dyDescent="0.25">
      <c r="B72" s="67"/>
      <c r="C72" s="39"/>
      <c r="D72" s="39"/>
      <c r="E72" s="67"/>
      <c r="F72" s="67"/>
      <c r="G72" s="67"/>
      <c r="H72" s="67"/>
      <c r="I72" s="39"/>
    </row>
    <row r="73" spans="2:9" ht="15.75" x14ac:dyDescent="0.25">
      <c r="B73" s="604" t="s">
        <v>1340</v>
      </c>
      <c r="C73" s="605"/>
      <c r="D73" s="606"/>
      <c r="E73" s="67"/>
      <c r="F73" s="67"/>
      <c r="G73" s="67"/>
      <c r="H73" s="67"/>
      <c r="I73" s="39"/>
    </row>
    <row r="74" spans="2:9" x14ac:dyDescent="0.25">
      <c r="B74" s="577" t="s">
        <v>27</v>
      </c>
      <c r="C74" s="577" t="s">
        <v>2</v>
      </c>
      <c r="D74" s="577" t="s">
        <v>53</v>
      </c>
      <c r="E74" s="67"/>
      <c r="F74" s="67"/>
      <c r="G74" s="67"/>
      <c r="H74" s="67"/>
      <c r="I74" s="39"/>
    </row>
    <row r="75" spans="2:9" x14ac:dyDescent="0.25">
      <c r="B75" s="24">
        <v>1</v>
      </c>
      <c r="C75" s="24" t="s">
        <v>1341</v>
      </c>
      <c r="D75" s="24">
        <f>H40</f>
        <v>1523940.1</v>
      </c>
      <c r="E75" s="67"/>
      <c r="F75" s="67"/>
      <c r="G75" s="67"/>
      <c r="H75" s="67"/>
      <c r="I75" s="39"/>
    </row>
    <row r="76" spans="2:9" x14ac:dyDescent="0.25">
      <c r="B76" s="24">
        <v>2</v>
      </c>
      <c r="C76" s="24" t="s">
        <v>49</v>
      </c>
      <c r="D76" s="24">
        <f>G71</f>
        <v>1254830</v>
      </c>
      <c r="E76" s="67"/>
      <c r="F76" s="67"/>
      <c r="G76" s="67"/>
      <c r="H76" s="67"/>
      <c r="I76" s="39"/>
    </row>
    <row r="77" spans="2:9" x14ac:dyDescent="0.25">
      <c r="B77" s="24"/>
      <c r="C77" s="576" t="s">
        <v>99</v>
      </c>
      <c r="D77" s="576">
        <f>SUM(D75:D76)</f>
        <v>2778770.1</v>
      </c>
      <c r="E77" s="67"/>
      <c r="F77" s="67"/>
      <c r="G77" s="67"/>
      <c r="H77" s="67"/>
      <c r="I77" s="39"/>
    </row>
  </sheetData>
  <mergeCells count="6">
    <mergeCell ref="B73:D73"/>
    <mergeCell ref="B2:I2"/>
    <mergeCell ref="F40:G40"/>
    <mergeCell ref="B42:E42"/>
    <mergeCell ref="B56:G56"/>
    <mergeCell ref="E71:F7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topLeftCell="A52" workbookViewId="0">
      <selection activeCell="A58" sqref="A58:XFD59"/>
    </sheetView>
  </sheetViews>
  <sheetFormatPr defaultRowHeight="15" x14ac:dyDescent="0.25"/>
  <cols>
    <col min="2" max="2" width="5" bestFit="1" customWidth="1"/>
    <col min="3" max="3" width="33.28515625" bestFit="1" customWidth="1"/>
    <col min="4" max="4" width="22" bestFit="1" customWidth="1"/>
    <col min="5" max="5" width="8" bestFit="1" customWidth="1"/>
    <col min="7" max="7" width="11" bestFit="1" customWidth="1"/>
    <col min="8" max="8" width="10" bestFit="1" customWidth="1"/>
    <col min="9" max="9" width="21.5703125" bestFit="1" customWidth="1"/>
  </cols>
  <sheetData>
    <row r="2" spans="2:9" ht="15.75" x14ac:dyDescent="0.25">
      <c r="B2" s="596" t="s">
        <v>1343</v>
      </c>
      <c r="C2" s="596"/>
      <c r="D2" s="596"/>
      <c r="E2" s="596"/>
      <c r="F2" s="596"/>
      <c r="G2" s="596"/>
      <c r="H2" s="596"/>
      <c r="I2" s="596"/>
    </row>
    <row r="3" spans="2:9" x14ac:dyDescent="0.25">
      <c r="B3" s="577" t="s">
        <v>27</v>
      </c>
      <c r="C3" s="577" t="s">
        <v>2</v>
      </c>
      <c r="D3" s="577" t="s">
        <v>1267</v>
      </c>
      <c r="E3" s="577" t="s">
        <v>125</v>
      </c>
      <c r="F3" s="577" t="s">
        <v>51</v>
      </c>
      <c r="G3" s="577" t="s">
        <v>52</v>
      </c>
      <c r="H3" s="577" t="s">
        <v>53</v>
      </c>
      <c r="I3" s="577" t="s">
        <v>208</v>
      </c>
    </row>
    <row r="4" spans="2:9" x14ac:dyDescent="0.25">
      <c r="B4" s="577" t="s">
        <v>159</v>
      </c>
      <c r="C4" s="586" t="s">
        <v>1268</v>
      </c>
      <c r="D4" s="577"/>
      <c r="E4" s="577"/>
      <c r="F4" s="577"/>
      <c r="G4" s="577"/>
      <c r="H4" s="577"/>
      <c r="I4" s="577"/>
    </row>
    <row r="5" spans="2:9" x14ac:dyDescent="0.25">
      <c r="B5" s="24">
        <v>1</v>
      </c>
      <c r="C5" s="23" t="s">
        <v>1269</v>
      </c>
      <c r="D5" s="23" t="s">
        <v>1270</v>
      </c>
      <c r="E5" s="24">
        <f>741.82*6</f>
        <v>4450.92</v>
      </c>
      <c r="F5" s="24" t="s">
        <v>1271</v>
      </c>
      <c r="G5" s="24">
        <v>40</v>
      </c>
      <c r="H5" s="24">
        <f>G5*E5</f>
        <v>178036.8</v>
      </c>
      <c r="I5" s="23"/>
    </row>
    <row r="6" spans="2:9" x14ac:dyDescent="0.25">
      <c r="B6" s="24">
        <v>2</v>
      </c>
      <c r="C6" s="23" t="s">
        <v>1272</v>
      </c>
      <c r="D6" s="23" t="s">
        <v>1273</v>
      </c>
      <c r="E6" s="24">
        <f>593.46*12</f>
        <v>7121.52</v>
      </c>
      <c r="F6" s="24" t="s">
        <v>1271</v>
      </c>
      <c r="G6" s="24">
        <v>40</v>
      </c>
      <c r="H6" s="24">
        <f t="shared" ref="H6:H15" si="0">G6*E6</f>
        <v>284860.80000000005</v>
      </c>
      <c r="I6" s="23"/>
    </row>
    <row r="7" spans="2:9" x14ac:dyDescent="0.25">
      <c r="B7" s="24">
        <v>3</v>
      </c>
      <c r="C7" s="23" t="s">
        <v>1274</v>
      </c>
      <c r="D7" s="23" t="s">
        <v>1275</v>
      </c>
      <c r="E7" s="24">
        <f>445.09*16</f>
        <v>7121.44</v>
      </c>
      <c r="F7" s="24" t="s">
        <v>1271</v>
      </c>
      <c r="G7" s="24">
        <v>40</v>
      </c>
      <c r="H7" s="24">
        <f t="shared" si="0"/>
        <v>284857.59999999998</v>
      </c>
      <c r="I7" s="23"/>
    </row>
    <row r="8" spans="2:9" x14ac:dyDescent="0.25">
      <c r="B8" s="24">
        <v>4</v>
      </c>
      <c r="C8" s="23" t="s">
        <v>1276</v>
      </c>
      <c r="D8" s="23" t="s">
        <v>1277</v>
      </c>
      <c r="E8" s="24">
        <f>370.12*6</f>
        <v>2220.7200000000003</v>
      </c>
      <c r="F8" s="24" t="s">
        <v>1271</v>
      </c>
      <c r="G8" s="24">
        <v>40</v>
      </c>
      <c r="H8" s="24">
        <f t="shared" si="0"/>
        <v>88828.800000000017</v>
      </c>
      <c r="I8" s="23"/>
    </row>
    <row r="9" spans="2:9" x14ac:dyDescent="0.25">
      <c r="B9" s="24">
        <v>5</v>
      </c>
      <c r="C9" s="23" t="s">
        <v>1278</v>
      </c>
      <c r="D9" s="23" t="s">
        <v>1270</v>
      </c>
      <c r="E9" s="24">
        <v>1500</v>
      </c>
      <c r="F9" s="24" t="s">
        <v>1271</v>
      </c>
      <c r="G9" s="24">
        <v>40</v>
      </c>
      <c r="H9" s="24">
        <f t="shared" si="0"/>
        <v>60000</v>
      </c>
      <c r="I9" s="23"/>
    </row>
    <row r="10" spans="2:9" x14ac:dyDescent="0.25">
      <c r="B10" s="24">
        <v>6</v>
      </c>
      <c r="C10" s="23" t="s">
        <v>1279</v>
      </c>
      <c r="D10" s="23" t="s">
        <v>1277</v>
      </c>
      <c r="E10" s="24">
        <f>370.91*2</f>
        <v>741.82</v>
      </c>
      <c r="F10" s="24" t="s">
        <v>1271</v>
      </c>
      <c r="G10" s="24">
        <v>40</v>
      </c>
      <c r="H10" s="24">
        <f t="shared" si="0"/>
        <v>29672.800000000003</v>
      </c>
      <c r="I10" s="23"/>
    </row>
    <row r="11" spans="2:9" x14ac:dyDescent="0.25">
      <c r="B11" s="24">
        <v>7</v>
      </c>
      <c r="C11" s="23" t="s">
        <v>1280</v>
      </c>
      <c r="D11" s="23" t="s">
        <v>1281</v>
      </c>
      <c r="E11" s="24">
        <v>2373.84</v>
      </c>
      <c r="F11" s="24" t="s">
        <v>1271</v>
      </c>
      <c r="G11" s="24">
        <v>40</v>
      </c>
      <c r="H11" s="24">
        <f t="shared" si="0"/>
        <v>94953.600000000006</v>
      </c>
      <c r="I11" s="23"/>
    </row>
    <row r="12" spans="2:9" x14ac:dyDescent="0.25">
      <c r="B12" s="24">
        <v>8</v>
      </c>
      <c r="C12" s="23" t="s">
        <v>1282</v>
      </c>
      <c r="D12" s="23" t="s">
        <v>1277</v>
      </c>
      <c r="E12" s="24">
        <f>370.91</f>
        <v>370.91</v>
      </c>
      <c r="F12" s="24" t="s">
        <v>1271</v>
      </c>
      <c r="G12" s="24">
        <v>40</v>
      </c>
      <c r="H12" s="24">
        <f t="shared" si="0"/>
        <v>14836.400000000001</v>
      </c>
      <c r="I12" s="23"/>
    </row>
    <row r="13" spans="2:9" x14ac:dyDescent="0.25">
      <c r="B13" s="24">
        <v>9</v>
      </c>
      <c r="C13" s="23" t="s">
        <v>1283</v>
      </c>
      <c r="D13" s="23" t="s">
        <v>1284</v>
      </c>
      <c r="E13" s="24">
        <v>300</v>
      </c>
      <c r="F13" s="24" t="s">
        <v>1271</v>
      </c>
      <c r="G13" s="24">
        <v>40</v>
      </c>
      <c r="H13" s="24">
        <f t="shared" si="0"/>
        <v>12000</v>
      </c>
      <c r="I13" s="23"/>
    </row>
    <row r="14" spans="2:9" x14ac:dyDescent="0.25">
      <c r="B14" s="24"/>
      <c r="C14" s="23"/>
      <c r="D14" s="23"/>
      <c r="E14" s="24"/>
      <c r="F14" s="24"/>
      <c r="G14" s="24"/>
      <c r="H14" s="24"/>
      <c r="I14" s="23"/>
    </row>
    <row r="15" spans="2:9" x14ac:dyDescent="0.25">
      <c r="B15" s="577" t="s">
        <v>160</v>
      </c>
      <c r="C15" s="34" t="s">
        <v>1285</v>
      </c>
      <c r="D15" s="23"/>
      <c r="E15" s="24">
        <v>1800</v>
      </c>
      <c r="F15" s="24" t="s">
        <v>1271</v>
      </c>
      <c r="G15" s="24">
        <v>40</v>
      </c>
      <c r="H15" s="24">
        <f t="shared" si="0"/>
        <v>72000</v>
      </c>
      <c r="I15" s="23"/>
    </row>
    <row r="16" spans="2:9" x14ac:dyDescent="0.25">
      <c r="B16" s="24">
        <v>1</v>
      </c>
      <c r="C16" s="23" t="s">
        <v>1286</v>
      </c>
      <c r="D16" s="23" t="s">
        <v>1287</v>
      </c>
      <c r="E16" s="24"/>
      <c r="F16" s="24"/>
      <c r="G16" s="24"/>
      <c r="H16" s="24"/>
      <c r="I16" s="23"/>
    </row>
    <row r="17" spans="2:9" x14ac:dyDescent="0.25">
      <c r="B17" s="24">
        <v>2</v>
      </c>
      <c r="C17" s="23" t="s">
        <v>1288</v>
      </c>
      <c r="D17" s="23" t="s">
        <v>1289</v>
      </c>
      <c r="E17" s="24"/>
      <c r="F17" s="24"/>
      <c r="G17" s="24"/>
      <c r="H17" s="24"/>
      <c r="I17" s="23"/>
    </row>
    <row r="18" spans="2:9" x14ac:dyDescent="0.25">
      <c r="B18" s="24">
        <v>3</v>
      </c>
      <c r="C18" s="23" t="s">
        <v>1290</v>
      </c>
      <c r="D18" s="23" t="s">
        <v>1289</v>
      </c>
      <c r="E18" s="24"/>
      <c r="F18" s="24"/>
      <c r="G18" s="24"/>
      <c r="H18" s="24"/>
      <c r="I18" s="23"/>
    </row>
    <row r="19" spans="2:9" x14ac:dyDescent="0.25">
      <c r="B19" s="24">
        <v>4</v>
      </c>
      <c r="C19" s="23" t="s">
        <v>1291</v>
      </c>
      <c r="D19" s="23" t="s">
        <v>1292</v>
      </c>
      <c r="E19" s="24">
        <v>30</v>
      </c>
      <c r="F19" s="24" t="s">
        <v>1293</v>
      </c>
      <c r="G19" s="24">
        <v>220</v>
      </c>
      <c r="H19" s="24">
        <f>G19*E19</f>
        <v>6600</v>
      </c>
      <c r="I19" s="23"/>
    </row>
    <row r="20" spans="2:9" x14ac:dyDescent="0.25">
      <c r="B20" s="24"/>
      <c r="C20" s="23"/>
      <c r="D20" s="23"/>
      <c r="E20" s="24"/>
      <c r="F20" s="24"/>
      <c r="G20" s="24"/>
      <c r="H20" s="24"/>
      <c r="I20" s="23"/>
    </row>
    <row r="21" spans="2:9" x14ac:dyDescent="0.25">
      <c r="B21" s="577" t="s">
        <v>161</v>
      </c>
      <c r="C21" s="34" t="s">
        <v>1294</v>
      </c>
      <c r="D21" s="23"/>
      <c r="E21" s="24"/>
      <c r="F21" s="24"/>
      <c r="G21" s="24"/>
      <c r="H21" s="24"/>
      <c r="I21" s="23"/>
    </row>
    <row r="22" spans="2:9" x14ac:dyDescent="0.25">
      <c r="B22" s="24">
        <v>1</v>
      </c>
      <c r="C22" s="23" t="s">
        <v>1295</v>
      </c>
      <c r="D22" s="23" t="s">
        <v>1296</v>
      </c>
      <c r="E22" s="24">
        <v>200</v>
      </c>
      <c r="F22" s="24" t="s">
        <v>1271</v>
      </c>
      <c r="G22" s="24">
        <v>40</v>
      </c>
      <c r="H22" s="24">
        <f t="shared" ref="H22" si="1">G22*E22</f>
        <v>8000</v>
      </c>
      <c r="I22" s="23"/>
    </row>
    <row r="23" spans="2:9" x14ac:dyDescent="0.25">
      <c r="B23" s="24">
        <v>2</v>
      </c>
      <c r="C23" s="23" t="s">
        <v>1297</v>
      </c>
      <c r="D23" s="23" t="s">
        <v>1298</v>
      </c>
      <c r="E23" s="24">
        <v>1</v>
      </c>
      <c r="F23" s="24" t="s">
        <v>1293</v>
      </c>
      <c r="G23" s="24">
        <v>1540</v>
      </c>
      <c r="H23" s="24">
        <f>G23*E23</f>
        <v>1540</v>
      </c>
      <c r="I23" s="23" t="s">
        <v>1299</v>
      </c>
    </row>
    <row r="24" spans="2:9" x14ac:dyDescent="0.25">
      <c r="B24" s="24">
        <v>3</v>
      </c>
      <c r="C24" s="23" t="s">
        <v>1300</v>
      </c>
      <c r="D24" s="23" t="s">
        <v>1301</v>
      </c>
      <c r="E24" s="24">
        <v>0.3</v>
      </c>
      <c r="F24" s="24" t="s">
        <v>1293</v>
      </c>
      <c r="G24" s="24">
        <v>876</v>
      </c>
      <c r="H24" s="24">
        <f t="shared" ref="H24:H33" si="2">G24*E24</f>
        <v>262.8</v>
      </c>
      <c r="I24" s="23" t="s">
        <v>1299</v>
      </c>
    </row>
    <row r="25" spans="2:9" x14ac:dyDescent="0.25">
      <c r="B25" s="24">
        <v>4</v>
      </c>
      <c r="C25" s="23" t="s">
        <v>1300</v>
      </c>
      <c r="D25" s="23" t="s">
        <v>1302</v>
      </c>
      <c r="E25" s="24">
        <v>0.3</v>
      </c>
      <c r="F25" s="24" t="s">
        <v>1293</v>
      </c>
      <c r="G25" s="24">
        <v>633</v>
      </c>
      <c r="H25" s="24">
        <f t="shared" si="2"/>
        <v>189.9</v>
      </c>
      <c r="I25" s="23" t="s">
        <v>1299</v>
      </c>
    </row>
    <row r="26" spans="2:9" x14ac:dyDescent="0.25">
      <c r="B26" s="24">
        <v>5</v>
      </c>
      <c r="C26" s="23" t="s">
        <v>1303</v>
      </c>
      <c r="D26" s="23" t="s">
        <v>749</v>
      </c>
      <c r="E26" s="24">
        <v>1.2</v>
      </c>
      <c r="F26" s="24" t="s">
        <v>1293</v>
      </c>
      <c r="G26" s="24">
        <v>307</v>
      </c>
      <c r="H26" s="24">
        <f t="shared" si="2"/>
        <v>368.4</v>
      </c>
      <c r="I26" s="23" t="s">
        <v>1299</v>
      </c>
    </row>
    <row r="27" spans="2:9" x14ac:dyDescent="0.25">
      <c r="B27" s="24">
        <v>6</v>
      </c>
      <c r="C27" s="23" t="s">
        <v>1304</v>
      </c>
      <c r="D27" s="23" t="s">
        <v>1305</v>
      </c>
      <c r="E27" s="24">
        <v>2</v>
      </c>
      <c r="F27" s="24" t="s">
        <v>183</v>
      </c>
      <c r="G27" s="24">
        <v>15000</v>
      </c>
      <c r="H27" s="24">
        <f t="shared" si="2"/>
        <v>30000</v>
      </c>
      <c r="I27" s="23"/>
    </row>
    <row r="28" spans="2:9" x14ac:dyDescent="0.25">
      <c r="B28" s="24">
        <v>7</v>
      </c>
      <c r="C28" s="23" t="s">
        <v>1304</v>
      </c>
      <c r="D28" s="23" t="s">
        <v>1298</v>
      </c>
      <c r="E28" s="24">
        <v>6</v>
      </c>
      <c r="F28" s="24" t="s">
        <v>183</v>
      </c>
      <c r="G28" s="24">
        <v>540</v>
      </c>
      <c r="H28" s="24">
        <f t="shared" si="2"/>
        <v>3240</v>
      </c>
      <c r="I28" s="23"/>
    </row>
    <row r="29" spans="2:9" x14ac:dyDescent="0.25">
      <c r="B29" s="24">
        <v>8</v>
      </c>
      <c r="C29" s="23" t="s">
        <v>1304</v>
      </c>
      <c r="D29" s="23" t="s">
        <v>1301</v>
      </c>
      <c r="E29" s="24">
        <v>2</v>
      </c>
      <c r="F29" s="24" t="s">
        <v>183</v>
      </c>
      <c r="G29" s="24">
        <v>360</v>
      </c>
      <c r="H29" s="24">
        <f t="shared" si="2"/>
        <v>720</v>
      </c>
      <c r="I29" s="23"/>
    </row>
    <row r="30" spans="2:9" x14ac:dyDescent="0.25">
      <c r="B30" s="24">
        <v>9</v>
      </c>
      <c r="C30" s="23" t="s">
        <v>1304</v>
      </c>
      <c r="D30" s="23" t="s">
        <v>1302</v>
      </c>
      <c r="E30" s="24">
        <v>2</v>
      </c>
      <c r="F30" s="24" t="s">
        <v>183</v>
      </c>
      <c r="G30" s="24">
        <v>330</v>
      </c>
      <c r="H30" s="24">
        <f t="shared" si="2"/>
        <v>660</v>
      </c>
      <c r="I30" s="23"/>
    </row>
    <row r="31" spans="2:9" x14ac:dyDescent="0.25">
      <c r="B31" s="24">
        <v>10</v>
      </c>
      <c r="C31" s="23" t="s">
        <v>1304</v>
      </c>
      <c r="D31" s="23" t="s">
        <v>749</v>
      </c>
      <c r="E31" s="24">
        <v>8</v>
      </c>
      <c r="F31" s="24" t="s">
        <v>183</v>
      </c>
      <c r="G31" s="24">
        <v>155</v>
      </c>
      <c r="H31" s="24">
        <f t="shared" si="2"/>
        <v>1240</v>
      </c>
      <c r="I31" s="23"/>
    </row>
    <row r="32" spans="2:9" x14ac:dyDescent="0.25">
      <c r="B32" s="24">
        <v>11</v>
      </c>
      <c r="C32" s="23" t="s">
        <v>1306</v>
      </c>
      <c r="D32" s="23" t="s">
        <v>1305</v>
      </c>
      <c r="E32" s="24">
        <v>1</v>
      </c>
      <c r="F32" s="24" t="s">
        <v>183</v>
      </c>
      <c r="G32" s="24">
        <v>20000</v>
      </c>
      <c r="H32" s="24">
        <f t="shared" si="2"/>
        <v>20000</v>
      </c>
      <c r="I32" s="23"/>
    </row>
    <row r="33" spans="2:9" x14ac:dyDescent="0.25">
      <c r="B33" s="24">
        <v>12</v>
      </c>
      <c r="C33" s="23" t="s">
        <v>1307</v>
      </c>
      <c r="D33" s="23" t="s">
        <v>1308</v>
      </c>
      <c r="E33" s="24">
        <v>20</v>
      </c>
      <c r="F33" s="24" t="s">
        <v>183</v>
      </c>
      <c r="G33" s="24">
        <v>220</v>
      </c>
      <c r="H33" s="24">
        <f t="shared" si="2"/>
        <v>4400</v>
      </c>
      <c r="I33" s="23"/>
    </row>
    <row r="34" spans="2:9" x14ac:dyDescent="0.25">
      <c r="B34" s="577" t="s">
        <v>162</v>
      </c>
      <c r="C34" s="34" t="s">
        <v>1309</v>
      </c>
      <c r="D34" s="23"/>
      <c r="E34" s="24"/>
      <c r="F34" s="24"/>
      <c r="G34" s="24"/>
      <c r="H34" s="24"/>
      <c r="I34" s="23"/>
    </row>
    <row r="35" spans="2:9" x14ac:dyDescent="0.25">
      <c r="B35" s="24">
        <v>1</v>
      </c>
      <c r="C35" s="23" t="s">
        <v>1310</v>
      </c>
      <c r="D35" s="23" t="s">
        <v>749</v>
      </c>
      <c r="E35" s="24">
        <v>50</v>
      </c>
      <c r="F35" s="24" t="s">
        <v>1293</v>
      </c>
      <c r="G35" s="24">
        <v>893</v>
      </c>
      <c r="H35" s="24">
        <f>G35*E35</f>
        <v>44650</v>
      </c>
      <c r="I35" s="23" t="s">
        <v>1311</v>
      </c>
    </row>
    <row r="36" spans="2:9" x14ac:dyDescent="0.25">
      <c r="B36" s="24">
        <v>2</v>
      </c>
      <c r="C36" s="23" t="s">
        <v>1312</v>
      </c>
      <c r="D36" s="23" t="s">
        <v>749</v>
      </c>
      <c r="E36" s="24">
        <v>26</v>
      </c>
      <c r="F36" s="24" t="s">
        <v>183</v>
      </c>
      <c r="G36" s="24">
        <v>530</v>
      </c>
      <c r="H36" s="24">
        <f t="shared" ref="H36:H39" si="3">G36*E36</f>
        <v>13780</v>
      </c>
      <c r="I36" s="23" t="s">
        <v>1313</v>
      </c>
    </row>
    <row r="37" spans="2:9" x14ac:dyDescent="0.25">
      <c r="B37" s="24">
        <v>3</v>
      </c>
      <c r="C37" s="23" t="s">
        <v>1314</v>
      </c>
      <c r="D37" s="23" t="s">
        <v>1315</v>
      </c>
      <c r="E37" s="24">
        <v>12</v>
      </c>
      <c r="F37" s="24" t="s">
        <v>1293</v>
      </c>
      <c r="G37" s="24">
        <v>1242</v>
      </c>
      <c r="H37" s="24">
        <f t="shared" si="3"/>
        <v>14904</v>
      </c>
      <c r="I37" s="23" t="s">
        <v>1316</v>
      </c>
    </row>
    <row r="38" spans="2:9" x14ac:dyDescent="0.25">
      <c r="B38" s="24">
        <v>4</v>
      </c>
      <c r="C38" s="23" t="s">
        <v>1317</v>
      </c>
      <c r="D38" s="23" t="s">
        <v>749</v>
      </c>
      <c r="E38" s="24">
        <v>26</v>
      </c>
      <c r="F38" s="24" t="s">
        <v>183</v>
      </c>
      <c r="G38" s="24">
        <v>150</v>
      </c>
      <c r="H38" s="24">
        <f t="shared" si="3"/>
        <v>3900</v>
      </c>
      <c r="I38" s="23" t="s">
        <v>1318</v>
      </c>
    </row>
    <row r="39" spans="2:9" x14ac:dyDescent="0.25">
      <c r="B39" s="24">
        <v>5</v>
      </c>
      <c r="C39" s="23" t="s">
        <v>1319</v>
      </c>
      <c r="D39" s="23" t="s">
        <v>749</v>
      </c>
      <c r="E39" s="24">
        <v>2</v>
      </c>
      <c r="F39" s="24" t="s">
        <v>183</v>
      </c>
      <c r="G39" s="24">
        <v>790</v>
      </c>
      <c r="H39" s="24">
        <f t="shared" si="3"/>
        <v>1580</v>
      </c>
      <c r="I39" s="23" t="s">
        <v>1320</v>
      </c>
    </row>
    <row r="40" spans="2:9" x14ac:dyDescent="0.25">
      <c r="B40" s="2"/>
      <c r="C40" s="3"/>
      <c r="D40" s="3"/>
      <c r="E40" s="2"/>
      <c r="F40" s="610" t="s">
        <v>32</v>
      </c>
      <c r="G40" s="610"/>
      <c r="H40" s="574">
        <f>SUM(H5:H39)</f>
        <v>1276081.8999999999</v>
      </c>
      <c r="I40" s="3"/>
    </row>
    <row r="41" spans="2:9" x14ac:dyDescent="0.25">
      <c r="B41" s="9"/>
      <c r="E41" s="9"/>
      <c r="F41" s="9"/>
      <c r="G41" s="9"/>
      <c r="H41" s="9"/>
    </row>
    <row r="42" spans="2:9" ht="15.75" x14ac:dyDescent="0.25">
      <c r="B42" s="599" t="s">
        <v>7</v>
      </c>
      <c r="C42" s="599"/>
      <c r="D42" s="599"/>
      <c r="E42" s="599"/>
      <c r="F42" s="67"/>
      <c r="G42" s="67"/>
      <c r="H42" s="67"/>
      <c r="I42" s="39"/>
    </row>
    <row r="43" spans="2:9" x14ac:dyDescent="0.25">
      <c r="B43" s="577" t="s">
        <v>27</v>
      </c>
      <c r="C43" s="577" t="s">
        <v>2</v>
      </c>
      <c r="D43" s="577" t="s">
        <v>125</v>
      </c>
      <c r="E43" s="577" t="s">
        <v>51</v>
      </c>
      <c r="F43" s="67"/>
      <c r="G43" s="67"/>
      <c r="H43" s="67"/>
      <c r="I43" s="67"/>
    </row>
    <row r="44" spans="2:9" x14ac:dyDescent="0.25">
      <c r="B44" s="24" t="s">
        <v>497</v>
      </c>
      <c r="C44" s="34" t="s">
        <v>1268</v>
      </c>
      <c r="D44" s="23"/>
      <c r="E44" s="24"/>
      <c r="F44" s="67"/>
      <c r="G44" s="67"/>
      <c r="H44" s="67"/>
      <c r="I44" s="39"/>
    </row>
    <row r="45" spans="2:9" x14ac:dyDescent="0.25">
      <c r="B45" s="24">
        <v>1</v>
      </c>
      <c r="C45" s="23" t="s">
        <v>1321</v>
      </c>
      <c r="D45" s="24">
        <f>E22+E9+E5</f>
        <v>6150.92</v>
      </c>
      <c r="E45" s="24" t="s">
        <v>1271</v>
      </c>
      <c r="F45" s="67"/>
      <c r="G45" s="67"/>
      <c r="H45" s="67"/>
      <c r="I45" s="39"/>
    </row>
    <row r="46" spans="2:9" x14ac:dyDescent="0.25">
      <c r="B46" s="24">
        <v>2</v>
      </c>
      <c r="C46" s="23" t="s">
        <v>1322</v>
      </c>
      <c r="D46" s="24">
        <f>E6</f>
        <v>7121.52</v>
      </c>
      <c r="E46" s="24" t="s">
        <v>1271</v>
      </c>
      <c r="F46" s="67"/>
      <c r="G46" s="67"/>
      <c r="H46" s="67"/>
      <c r="I46" s="39"/>
    </row>
    <row r="47" spans="2:9" x14ac:dyDescent="0.25">
      <c r="B47" s="24">
        <v>3</v>
      </c>
      <c r="C47" s="23" t="s">
        <v>1323</v>
      </c>
      <c r="D47" s="24">
        <f>E7+E13</f>
        <v>7421.44</v>
      </c>
      <c r="E47" s="24" t="s">
        <v>1271</v>
      </c>
      <c r="F47" s="67"/>
      <c r="G47" s="67"/>
      <c r="H47" s="67"/>
      <c r="I47" s="39"/>
    </row>
    <row r="48" spans="2:9" x14ac:dyDescent="0.25">
      <c r="B48" s="24">
        <v>4</v>
      </c>
      <c r="C48" s="23" t="s">
        <v>1324</v>
      </c>
      <c r="D48" s="24">
        <f>E8+E10+E12</f>
        <v>3333.4500000000003</v>
      </c>
      <c r="E48" s="24" t="s">
        <v>1271</v>
      </c>
      <c r="F48" s="67"/>
      <c r="G48" s="67"/>
      <c r="H48" s="67"/>
      <c r="I48" s="39"/>
    </row>
    <row r="49" spans="2:9" x14ac:dyDescent="0.25">
      <c r="B49" s="24">
        <v>5</v>
      </c>
      <c r="C49" s="23" t="s">
        <v>1325</v>
      </c>
      <c r="D49" s="24">
        <f>E11</f>
        <v>2373.84</v>
      </c>
      <c r="E49" s="24" t="s">
        <v>1271</v>
      </c>
      <c r="F49" s="67"/>
      <c r="G49" s="67"/>
      <c r="H49" s="67"/>
      <c r="I49" s="39"/>
    </row>
    <row r="50" spans="2:9" x14ac:dyDescent="0.25">
      <c r="B50" s="24" t="s">
        <v>473</v>
      </c>
      <c r="C50" s="34" t="s">
        <v>1326</v>
      </c>
      <c r="D50" s="577">
        <f>E15</f>
        <v>1800</v>
      </c>
      <c r="E50" s="24" t="s">
        <v>1271</v>
      </c>
      <c r="F50" s="67"/>
      <c r="G50" s="67"/>
      <c r="H50" s="67"/>
      <c r="I50" s="39"/>
    </row>
    <row r="51" spans="2:9" x14ac:dyDescent="0.25">
      <c r="B51" s="24">
        <v>1</v>
      </c>
      <c r="C51" s="23" t="s">
        <v>1327</v>
      </c>
      <c r="D51" s="24">
        <f>E19</f>
        <v>30</v>
      </c>
      <c r="E51" s="24" t="s">
        <v>1293</v>
      </c>
      <c r="F51" s="67"/>
      <c r="G51" s="67"/>
      <c r="H51" s="67"/>
      <c r="I51" s="39"/>
    </row>
    <row r="52" spans="2:9" x14ac:dyDescent="0.25">
      <c r="B52" s="24">
        <v>2</v>
      </c>
      <c r="C52" s="23" t="s">
        <v>1328</v>
      </c>
      <c r="D52" s="24">
        <v>1000</v>
      </c>
      <c r="E52" s="24" t="s">
        <v>1271</v>
      </c>
      <c r="F52" s="67"/>
      <c r="G52" s="67"/>
      <c r="H52" s="67"/>
      <c r="I52" s="39"/>
    </row>
    <row r="53" spans="2:9" x14ac:dyDescent="0.25">
      <c r="B53" s="577" t="s">
        <v>161</v>
      </c>
      <c r="C53" s="34" t="s">
        <v>1329</v>
      </c>
      <c r="D53" s="577">
        <v>380</v>
      </c>
      <c r="E53" s="24" t="s">
        <v>1271</v>
      </c>
      <c r="F53" s="67"/>
      <c r="G53" s="67"/>
      <c r="H53" s="67"/>
      <c r="I53" s="39"/>
    </row>
    <row r="54" spans="2:9" x14ac:dyDescent="0.25">
      <c r="B54" s="24"/>
      <c r="C54" s="576" t="s">
        <v>32</v>
      </c>
      <c r="D54" s="576">
        <f>SUM(D45:D53)</f>
        <v>29611.170000000002</v>
      </c>
      <c r="E54" s="576" t="s">
        <v>1271</v>
      </c>
      <c r="F54" s="67"/>
      <c r="G54" s="67"/>
      <c r="H54" s="67"/>
      <c r="I54" s="39"/>
    </row>
    <row r="55" spans="2:9" x14ac:dyDescent="0.25">
      <c r="B55" s="9"/>
      <c r="E55" s="9"/>
      <c r="F55" s="9"/>
      <c r="G55" s="9"/>
      <c r="H55" s="9"/>
    </row>
    <row r="56" spans="2:9" ht="15.75" x14ac:dyDescent="0.25">
      <c r="B56" s="599" t="s">
        <v>49</v>
      </c>
      <c r="C56" s="599"/>
      <c r="D56" s="599"/>
      <c r="E56" s="599"/>
      <c r="F56" s="599"/>
      <c r="G56" s="599"/>
      <c r="H56" s="9"/>
    </row>
    <row r="57" spans="2:9" x14ac:dyDescent="0.25">
      <c r="B57" s="577" t="s">
        <v>27</v>
      </c>
      <c r="C57" s="577" t="s">
        <v>2</v>
      </c>
      <c r="D57" s="577" t="s">
        <v>125</v>
      </c>
      <c r="E57" s="577" t="s">
        <v>51</v>
      </c>
      <c r="F57" s="577" t="s">
        <v>52</v>
      </c>
      <c r="G57" s="577" t="s">
        <v>53</v>
      </c>
      <c r="H57" s="67"/>
      <c r="I57" s="39"/>
    </row>
    <row r="58" spans="2:9" x14ac:dyDescent="0.25">
      <c r="B58" s="24">
        <v>3</v>
      </c>
      <c r="C58" s="23" t="s">
        <v>1331</v>
      </c>
      <c r="D58" s="24">
        <f>D45+D46+D47+D48+D49</f>
        <v>26401.170000000002</v>
      </c>
      <c r="E58" s="24" t="s">
        <v>1271</v>
      </c>
      <c r="F58" s="24">
        <v>25</v>
      </c>
      <c r="G58" s="24">
        <f>F58*D58</f>
        <v>660029.25</v>
      </c>
      <c r="H58" s="67"/>
      <c r="I58" s="39"/>
    </row>
    <row r="59" spans="2:9" x14ac:dyDescent="0.25">
      <c r="B59" s="24">
        <v>4</v>
      </c>
      <c r="C59" s="23" t="s">
        <v>1332</v>
      </c>
      <c r="D59" s="24">
        <f>D50</f>
        <v>1800</v>
      </c>
      <c r="E59" s="24" t="s">
        <v>1271</v>
      </c>
      <c r="F59" s="24">
        <v>25</v>
      </c>
      <c r="G59" s="24">
        <f t="shared" ref="G59:G68" si="4">F59*D59</f>
        <v>45000</v>
      </c>
      <c r="H59" s="67"/>
      <c r="I59" s="39"/>
    </row>
    <row r="60" spans="2:9" x14ac:dyDescent="0.25">
      <c r="B60" s="24">
        <v>5</v>
      </c>
      <c r="C60" s="23" t="s">
        <v>1327</v>
      </c>
      <c r="D60" s="24">
        <f>D51</f>
        <v>30</v>
      </c>
      <c r="E60" s="24" t="s">
        <v>1333</v>
      </c>
      <c r="F60" s="24">
        <v>300</v>
      </c>
      <c r="G60" s="24">
        <f t="shared" si="4"/>
        <v>9000</v>
      </c>
      <c r="H60" s="67"/>
      <c r="I60" s="39"/>
    </row>
    <row r="61" spans="2:9" x14ac:dyDescent="0.25">
      <c r="B61" s="24">
        <v>6</v>
      </c>
      <c r="C61" s="23" t="s">
        <v>1334</v>
      </c>
      <c r="D61" s="24">
        <v>484</v>
      </c>
      <c r="E61" s="24" t="s">
        <v>1335</v>
      </c>
      <c r="F61" s="24">
        <v>450</v>
      </c>
      <c r="G61" s="24">
        <f t="shared" si="4"/>
        <v>217800</v>
      </c>
      <c r="H61" s="67"/>
      <c r="I61" s="39"/>
    </row>
    <row r="62" spans="2:9" x14ac:dyDescent="0.25">
      <c r="B62" s="24">
        <v>7</v>
      </c>
      <c r="C62" s="23" t="s">
        <v>1336</v>
      </c>
      <c r="D62" s="24"/>
      <c r="E62" s="24"/>
      <c r="F62" s="24"/>
      <c r="G62" s="24">
        <f t="shared" si="4"/>
        <v>0</v>
      </c>
      <c r="H62" s="67"/>
      <c r="I62" s="39"/>
    </row>
    <row r="63" spans="2:9" x14ac:dyDescent="0.25">
      <c r="B63" s="24"/>
      <c r="C63" s="23" t="s">
        <v>1305</v>
      </c>
      <c r="D63" s="24">
        <v>2</v>
      </c>
      <c r="E63" s="24" t="s">
        <v>183</v>
      </c>
      <c r="F63" s="24">
        <v>5000</v>
      </c>
      <c r="G63" s="24">
        <f t="shared" si="4"/>
        <v>10000</v>
      </c>
      <c r="H63" s="67"/>
      <c r="I63" s="39"/>
    </row>
    <row r="64" spans="2:9" x14ac:dyDescent="0.25">
      <c r="B64" s="24"/>
      <c r="C64" s="23" t="s">
        <v>1298</v>
      </c>
      <c r="D64" s="24">
        <v>6</v>
      </c>
      <c r="E64" s="24" t="s">
        <v>183</v>
      </c>
      <c r="F64" s="24">
        <v>1400</v>
      </c>
      <c r="G64" s="24">
        <f t="shared" si="4"/>
        <v>8400</v>
      </c>
      <c r="H64" s="67"/>
      <c r="I64" s="39"/>
    </row>
    <row r="65" spans="2:9" x14ac:dyDescent="0.25">
      <c r="B65" s="24"/>
      <c r="C65" s="23" t="s">
        <v>1301</v>
      </c>
      <c r="D65" s="24">
        <v>2</v>
      </c>
      <c r="E65" s="24" t="s">
        <v>183</v>
      </c>
      <c r="F65" s="24">
        <v>100</v>
      </c>
      <c r="G65" s="24">
        <f t="shared" si="4"/>
        <v>200</v>
      </c>
      <c r="H65" s="67"/>
      <c r="I65" s="39"/>
    </row>
    <row r="66" spans="2:9" x14ac:dyDescent="0.25">
      <c r="B66" s="24"/>
      <c r="C66" s="23" t="s">
        <v>1302</v>
      </c>
      <c r="D66" s="24">
        <v>2</v>
      </c>
      <c r="E66" s="24" t="s">
        <v>183</v>
      </c>
      <c r="F66" s="24">
        <v>800</v>
      </c>
      <c r="G66" s="24">
        <f t="shared" si="4"/>
        <v>1600</v>
      </c>
      <c r="H66" s="67"/>
      <c r="I66" s="39"/>
    </row>
    <row r="67" spans="2:9" x14ac:dyDescent="0.25">
      <c r="B67" s="24"/>
      <c r="C67" s="23" t="s">
        <v>749</v>
      </c>
      <c r="D67" s="24">
        <v>8</v>
      </c>
      <c r="E67" s="24" t="s">
        <v>183</v>
      </c>
      <c r="F67" s="24">
        <v>600</v>
      </c>
      <c r="G67" s="24">
        <f t="shared" si="4"/>
        <v>4800</v>
      </c>
      <c r="H67" s="67"/>
      <c r="I67" s="39"/>
    </row>
    <row r="68" spans="2:9" x14ac:dyDescent="0.25">
      <c r="B68" s="24">
        <v>8</v>
      </c>
      <c r="C68" s="23" t="s">
        <v>1337</v>
      </c>
      <c r="D68" s="24">
        <v>130</v>
      </c>
      <c r="E68" s="24" t="s">
        <v>57</v>
      </c>
      <c r="F68" s="24">
        <v>336</v>
      </c>
      <c r="G68" s="24">
        <f t="shared" si="4"/>
        <v>43680</v>
      </c>
      <c r="H68" s="67"/>
      <c r="I68" s="39"/>
    </row>
    <row r="69" spans="2:9" x14ac:dyDescent="0.25">
      <c r="B69" s="24">
        <v>9</v>
      </c>
      <c r="C69" s="23" t="s">
        <v>1338</v>
      </c>
      <c r="D69" s="24">
        <v>65</v>
      </c>
      <c r="E69" s="24" t="s">
        <v>1271</v>
      </c>
      <c r="F69" s="24">
        <v>45</v>
      </c>
      <c r="G69" s="24">
        <f>F69*D69</f>
        <v>2925</v>
      </c>
      <c r="H69" s="67"/>
      <c r="I69" s="39"/>
    </row>
    <row r="70" spans="2:9" x14ac:dyDescent="0.25">
      <c r="B70" s="24">
        <v>10</v>
      </c>
      <c r="C70" s="23" t="s">
        <v>1339</v>
      </c>
      <c r="D70" s="24"/>
      <c r="E70" s="24">
        <v>1</v>
      </c>
      <c r="F70" s="24" t="s">
        <v>1330</v>
      </c>
      <c r="G70" s="24">
        <v>100000</v>
      </c>
      <c r="H70" s="67"/>
      <c r="I70" s="39"/>
    </row>
    <row r="71" spans="2:9" x14ac:dyDescent="0.25">
      <c r="B71" s="24"/>
      <c r="C71" s="23"/>
      <c r="D71" s="23"/>
      <c r="E71" s="607" t="s">
        <v>32</v>
      </c>
      <c r="F71" s="609"/>
      <c r="G71" s="576">
        <f>SUM(G58:G70)</f>
        <v>1103434.25</v>
      </c>
      <c r="H71" s="67"/>
      <c r="I71" s="39"/>
    </row>
    <row r="72" spans="2:9" x14ac:dyDescent="0.25">
      <c r="B72" s="67"/>
      <c r="C72" s="39"/>
      <c r="D72" s="39"/>
      <c r="E72" s="67"/>
      <c r="F72" s="67"/>
      <c r="G72" s="67"/>
      <c r="H72" s="67"/>
      <c r="I72" s="39"/>
    </row>
    <row r="73" spans="2:9" ht="15.75" x14ac:dyDescent="0.25">
      <c r="B73" s="604" t="s">
        <v>1340</v>
      </c>
      <c r="C73" s="605"/>
      <c r="D73" s="606"/>
      <c r="E73" s="67"/>
      <c r="F73" s="67"/>
      <c r="G73" s="67"/>
      <c r="H73" s="67"/>
      <c r="I73" s="39"/>
    </row>
    <row r="74" spans="2:9" x14ac:dyDescent="0.25">
      <c r="B74" s="577" t="s">
        <v>27</v>
      </c>
      <c r="C74" s="577" t="s">
        <v>2</v>
      </c>
      <c r="D74" s="577" t="s">
        <v>53</v>
      </c>
      <c r="E74" s="67"/>
      <c r="F74" s="67"/>
      <c r="G74" s="67"/>
      <c r="H74" s="67"/>
      <c r="I74" s="39"/>
    </row>
    <row r="75" spans="2:9" x14ac:dyDescent="0.25">
      <c r="B75" s="24">
        <v>1</v>
      </c>
      <c r="C75" s="24" t="s">
        <v>1341</v>
      </c>
      <c r="D75" s="24">
        <f>H40</f>
        <v>1276081.8999999999</v>
      </c>
      <c r="E75" s="67"/>
      <c r="F75" s="67"/>
      <c r="G75" s="67"/>
      <c r="H75" s="67"/>
      <c r="I75" s="39"/>
    </row>
    <row r="76" spans="2:9" x14ac:dyDescent="0.25">
      <c r="B76" s="24">
        <v>2</v>
      </c>
      <c r="C76" s="24" t="s">
        <v>49</v>
      </c>
      <c r="D76" s="24">
        <f>G71</f>
        <v>1103434.25</v>
      </c>
      <c r="E76" s="67"/>
      <c r="F76" s="67"/>
      <c r="G76" s="67"/>
      <c r="H76" s="67"/>
      <c r="I76" s="39"/>
    </row>
    <row r="77" spans="2:9" x14ac:dyDescent="0.25">
      <c r="B77" s="24"/>
      <c r="C77" s="576" t="s">
        <v>99</v>
      </c>
      <c r="D77" s="576">
        <f>SUM(D75:D76)</f>
        <v>2379516.15</v>
      </c>
      <c r="E77" s="67"/>
      <c r="F77" s="67"/>
      <c r="G77" s="67"/>
      <c r="H77" s="67"/>
      <c r="I77" s="39"/>
    </row>
  </sheetData>
  <mergeCells count="6">
    <mergeCell ref="B73:D73"/>
    <mergeCell ref="B2:I2"/>
    <mergeCell ref="F40:G40"/>
    <mergeCell ref="B42:E42"/>
    <mergeCell ref="B56:G56"/>
    <mergeCell ref="E71:F7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76"/>
  <sheetViews>
    <sheetView topLeftCell="A52" workbookViewId="0">
      <selection activeCell="D59" sqref="D59"/>
    </sheetView>
  </sheetViews>
  <sheetFormatPr defaultRowHeight="15" x14ac:dyDescent="0.25"/>
  <cols>
    <col min="3" max="3" width="5" bestFit="1" customWidth="1"/>
    <col min="4" max="4" width="33.28515625" bestFit="1" customWidth="1"/>
    <col min="5" max="5" width="22" bestFit="1" customWidth="1"/>
    <col min="6" max="6" width="8" bestFit="1" customWidth="1"/>
    <col min="7" max="7" width="7" bestFit="1" customWidth="1"/>
    <col min="8" max="8" width="11" bestFit="1" customWidth="1"/>
    <col min="9" max="9" width="10" bestFit="1" customWidth="1"/>
    <col min="10" max="10" width="21.5703125" bestFit="1" customWidth="1"/>
  </cols>
  <sheetData>
    <row r="2" spans="3:10" ht="15.75" x14ac:dyDescent="0.25">
      <c r="C2" s="596" t="s">
        <v>1369</v>
      </c>
      <c r="D2" s="596"/>
      <c r="E2" s="596"/>
      <c r="F2" s="596"/>
      <c r="G2" s="596"/>
      <c r="H2" s="596"/>
      <c r="I2" s="596"/>
      <c r="J2" s="596"/>
    </row>
    <row r="3" spans="3:10" x14ac:dyDescent="0.25">
      <c r="C3" s="577" t="s">
        <v>27</v>
      </c>
      <c r="D3" s="577" t="s">
        <v>2</v>
      </c>
      <c r="E3" s="577" t="s">
        <v>1267</v>
      </c>
      <c r="F3" s="577" t="s">
        <v>125</v>
      </c>
      <c r="G3" s="577" t="s">
        <v>51</v>
      </c>
      <c r="H3" s="577" t="s">
        <v>52</v>
      </c>
      <c r="I3" s="577" t="s">
        <v>53</v>
      </c>
      <c r="J3" s="577" t="s">
        <v>208</v>
      </c>
    </row>
    <row r="4" spans="3:10" x14ac:dyDescent="0.25">
      <c r="C4" s="577" t="s">
        <v>159</v>
      </c>
      <c r="D4" s="586" t="s">
        <v>1268</v>
      </c>
      <c r="E4" s="577"/>
      <c r="F4" s="577"/>
      <c r="G4" s="577"/>
      <c r="H4" s="577"/>
      <c r="I4" s="577"/>
      <c r="J4" s="577"/>
    </row>
    <row r="5" spans="3:10" x14ac:dyDescent="0.25">
      <c r="C5" s="24">
        <v>1</v>
      </c>
      <c r="D5" s="23" t="s">
        <v>1269</v>
      </c>
      <c r="E5" s="23" t="s">
        <v>1270</v>
      </c>
      <c r="F5" s="24">
        <f>757.22*6</f>
        <v>4543.32</v>
      </c>
      <c r="G5" s="24" t="s">
        <v>1271</v>
      </c>
      <c r="H5" s="24">
        <v>210</v>
      </c>
      <c r="I5" s="24">
        <f>H5*F5</f>
        <v>954097.2</v>
      </c>
      <c r="J5" s="23"/>
    </row>
    <row r="6" spans="3:10" x14ac:dyDescent="0.25">
      <c r="C6" s="24">
        <v>2</v>
      </c>
      <c r="D6" s="23" t="s">
        <v>1272</v>
      </c>
      <c r="E6" s="23" t="s">
        <v>1273</v>
      </c>
      <c r="F6" s="24">
        <f>605.78*12</f>
        <v>7269.36</v>
      </c>
      <c r="G6" s="24" t="s">
        <v>1271</v>
      </c>
      <c r="H6" s="24">
        <v>210</v>
      </c>
      <c r="I6" s="24">
        <f t="shared" ref="I6:I15" si="0">H6*F6</f>
        <v>1526565.5999999999</v>
      </c>
      <c r="J6" s="23"/>
    </row>
    <row r="7" spans="3:10" x14ac:dyDescent="0.25">
      <c r="C7" s="24">
        <v>3</v>
      </c>
      <c r="D7" s="23" t="s">
        <v>1274</v>
      </c>
      <c r="E7" s="23" t="s">
        <v>1275</v>
      </c>
      <c r="F7" s="24">
        <f>454.33*16</f>
        <v>7269.28</v>
      </c>
      <c r="G7" s="24" t="s">
        <v>1271</v>
      </c>
      <c r="H7" s="24">
        <v>210</v>
      </c>
      <c r="I7" s="24">
        <f t="shared" si="0"/>
        <v>1526548.8</v>
      </c>
      <c r="J7" s="23"/>
    </row>
    <row r="8" spans="3:10" x14ac:dyDescent="0.25">
      <c r="C8" s="24">
        <v>4</v>
      </c>
      <c r="D8" s="23" t="s">
        <v>1276</v>
      </c>
      <c r="E8" s="23" t="s">
        <v>1277</v>
      </c>
      <c r="F8" s="24">
        <f>370.12*6</f>
        <v>2220.7200000000003</v>
      </c>
      <c r="G8" s="24" t="s">
        <v>1271</v>
      </c>
      <c r="H8" s="24">
        <v>210</v>
      </c>
      <c r="I8" s="24">
        <f t="shared" si="0"/>
        <v>466351.20000000007</v>
      </c>
      <c r="J8" s="23"/>
    </row>
    <row r="9" spans="3:10" x14ac:dyDescent="0.25">
      <c r="C9" s="24">
        <v>5</v>
      </c>
      <c r="D9" s="23" t="s">
        <v>1278</v>
      </c>
      <c r="E9" s="23" t="s">
        <v>1270</v>
      </c>
      <c r="F9" s="24">
        <v>1500</v>
      </c>
      <c r="G9" s="24" t="s">
        <v>1271</v>
      </c>
      <c r="H9" s="24">
        <v>210</v>
      </c>
      <c r="I9" s="24">
        <f t="shared" si="0"/>
        <v>315000</v>
      </c>
      <c r="J9" s="23"/>
    </row>
    <row r="10" spans="3:10" x14ac:dyDescent="0.25">
      <c r="C10" s="24">
        <v>6</v>
      </c>
      <c r="D10" s="23" t="s">
        <v>1279</v>
      </c>
      <c r="E10" s="23" t="s">
        <v>1277</v>
      </c>
      <c r="F10" s="24">
        <f>378.61*2</f>
        <v>757.22</v>
      </c>
      <c r="G10" s="24" t="s">
        <v>1271</v>
      </c>
      <c r="H10" s="24">
        <v>210</v>
      </c>
      <c r="I10" s="24">
        <f t="shared" si="0"/>
        <v>159016.20000000001</v>
      </c>
      <c r="J10" s="23"/>
    </row>
    <row r="11" spans="3:10" x14ac:dyDescent="0.25">
      <c r="C11" s="24">
        <v>7</v>
      </c>
      <c r="D11" s="23" t="s">
        <v>1280</v>
      </c>
      <c r="E11" s="23" t="s">
        <v>1281</v>
      </c>
      <c r="F11" s="24">
        <v>2373.84</v>
      </c>
      <c r="G11" s="24" t="s">
        <v>1271</v>
      </c>
      <c r="H11" s="24">
        <v>210</v>
      </c>
      <c r="I11" s="24">
        <f t="shared" si="0"/>
        <v>498506.4</v>
      </c>
      <c r="J11" s="23"/>
    </row>
    <row r="12" spans="3:10" x14ac:dyDescent="0.25">
      <c r="C12" s="24">
        <v>8</v>
      </c>
      <c r="D12" s="23" t="s">
        <v>1282</v>
      </c>
      <c r="E12" s="23" t="s">
        <v>1277</v>
      </c>
      <c r="F12" s="24">
        <v>378.61</v>
      </c>
      <c r="G12" s="24" t="s">
        <v>1271</v>
      </c>
      <c r="H12" s="24">
        <v>210</v>
      </c>
      <c r="I12" s="24">
        <f t="shared" si="0"/>
        <v>79508.100000000006</v>
      </c>
      <c r="J12" s="23"/>
    </row>
    <row r="13" spans="3:10" x14ac:dyDescent="0.25">
      <c r="C13" s="24">
        <v>9</v>
      </c>
      <c r="D13" s="23" t="s">
        <v>1283</v>
      </c>
      <c r="E13" s="23" t="s">
        <v>1284</v>
      </c>
      <c r="F13" s="24">
        <v>310</v>
      </c>
      <c r="G13" s="24" t="s">
        <v>1271</v>
      </c>
      <c r="H13" s="24">
        <v>210</v>
      </c>
      <c r="I13" s="24">
        <f t="shared" si="0"/>
        <v>65100</v>
      </c>
      <c r="J13" s="23"/>
    </row>
    <row r="14" spans="3:10" x14ac:dyDescent="0.25">
      <c r="C14" s="24"/>
      <c r="D14" s="23"/>
      <c r="E14" s="23"/>
      <c r="F14" s="24"/>
      <c r="G14" s="24"/>
      <c r="H14" s="24"/>
      <c r="I14" s="24"/>
      <c r="J14" s="23"/>
    </row>
    <row r="15" spans="3:10" x14ac:dyDescent="0.25">
      <c r="C15" s="577" t="s">
        <v>160</v>
      </c>
      <c r="D15" s="34" t="s">
        <v>1285</v>
      </c>
      <c r="E15" s="23"/>
      <c r="F15" s="24">
        <v>1800</v>
      </c>
      <c r="G15" s="24" t="s">
        <v>1271</v>
      </c>
      <c r="H15" s="24">
        <v>40</v>
      </c>
      <c r="I15" s="24">
        <f t="shared" si="0"/>
        <v>72000</v>
      </c>
      <c r="J15" s="23"/>
    </row>
    <row r="16" spans="3:10" x14ac:dyDescent="0.25">
      <c r="C16" s="24">
        <v>1</v>
      </c>
      <c r="D16" s="23" t="s">
        <v>1286</v>
      </c>
      <c r="E16" s="23" t="s">
        <v>1287</v>
      </c>
      <c r="F16" s="24"/>
      <c r="G16" s="24"/>
      <c r="H16" s="24"/>
      <c r="I16" s="24"/>
      <c r="J16" s="23"/>
    </row>
    <row r="17" spans="3:10" x14ac:dyDescent="0.25">
      <c r="C17" s="24">
        <v>2</v>
      </c>
      <c r="D17" s="23" t="s">
        <v>1288</v>
      </c>
      <c r="E17" s="23" t="s">
        <v>1289</v>
      </c>
      <c r="F17" s="24"/>
      <c r="G17" s="24"/>
      <c r="H17" s="24"/>
      <c r="I17" s="24"/>
      <c r="J17" s="23"/>
    </row>
    <row r="18" spans="3:10" x14ac:dyDescent="0.25">
      <c r="C18" s="24">
        <v>3</v>
      </c>
      <c r="D18" s="23" t="s">
        <v>1290</v>
      </c>
      <c r="E18" s="23" t="s">
        <v>1289</v>
      </c>
      <c r="F18" s="24"/>
      <c r="G18" s="24"/>
      <c r="H18" s="24"/>
      <c r="I18" s="24"/>
      <c r="J18" s="23"/>
    </row>
    <row r="19" spans="3:10" x14ac:dyDescent="0.25">
      <c r="C19" s="24">
        <v>4</v>
      </c>
      <c r="D19" s="23" t="s">
        <v>1291</v>
      </c>
      <c r="E19" s="23" t="s">
        <v>1292</v>
      </c>
      <c r="F19" s="24">
        <v>30</v>
      </c>
      <c r="G19" s="24" t="s">
        <v>1293</v>
      </c>
      <c r="H19" s="24">
        <v>220</v>
      </c>
      <c r="I19" s="24">
        <f>H19*F19</f>
        <v>6600</v>
      </c>
      <c r="J19" s="23"/>
    </row>
    <row r="20" spans="3:10" x14ac:dyDescent="0.25">
      <c r="C20" s="24"/>
      <c r="D20" s="23"/>
      <c r="E20" s="23"/>
      <c r="F20" s="24"/>
      <c r="G20" s="24"/>
      <c r="H20" s="24"/>
      <c r="I20" s="24"/>
      <c r="J20" s="23"/>
    </row>
    <row r="21" spans="3:10" x14ac:dyDescent="0.25">
      <c r="C21" s="577" t="s">
        <v>161</v>
      </c>
      <c r="D21" s="34" t="s">
        <v>1294</v>
      </c>
      <c r="E21" s="23"/>
      <c r="F21" s="24"/>
      <c r="G21" s="24"/>
      <c r="H21" s="24"/>
      <c r="I21" s="24"/>
      <c r="J21" s="23"/>
    </row>
    <row r="22" spans="3:10" x14ac:dyDescent="0.25">
      <c r="C22" s="24">
        <v>1</v>
      </c>
      <c r="D22" s="23" t="s">
        <v>1295</v>
      </c>
      <c r="E22" s="23" t="s">
        <v>1296</v>
      </c>
      <c r="F22" s="24">
        <v>200</v>
      </c>
      <c r="G22" s="24" t="s">
        <v>1271</v>
      </c>
      <c r="H22" s="24">
        <v>210</v>
      </c>
      <c r="I22" s="24">
        <f t="shared" ref="I22" si="1">H22*F22</f>
        <v>42000</v>
      </c>
      <c r="J22" s="23"/>
    </row>
    <row r="23" spans="3:10" x14ac:dyDescent="0.25">
      <c r="C23" s="24">
        <v>2</v>
      </c>
      <c r="D23" s="23" t="s">
        <v>1297</v>
      </c>
      <c r="E23" s="23" t="s">
        <v>1298</v>
      </c>
      <c r="F23" s="24">
        <v>1</v>
      </c>
      <c r="G23" s="24" t="s">
        <v>1293</v>
      </c>
      <c r="H23" s="24">
        <v>1800</v>
      </c>
      <c r="I23" s="24">
        <f>H23*F23</f>
        <v>1800</v>
      </c>
      <c r="J23" s="23" t="s">
        <v>1299</v>
      </c>
    </row>
    <row r="24" spans="3:10" x14ac:dyDescent="0.25">
      <c r="C24" s="24">
        <v>3</v>
      </c>
      <c r="D24" s="23" t="s">
        <v>1300</v>
      </c>
      <c r="E24" s="23" t="s">
        <v>1301</v>
      </c>
      <c r="F24" s="24">
        <v>0.3</v>
      </c>
      <c r="G24" s="24" t="s">
        <v>1293</v>
      </c>
      <c r="H24" s="24">
        <v>1550</v>
      </c>
      <c r="I24" s="24">
        <f t="shared" ref="I24:I33" si="2">H24*F24</f>
        <v>465</v>
      </c>
      <c r="J24" s="23" t="s">
        <v>1299</v>
      </c>
    </row>
    <row r="25" spans="3:10" x14ac:dyDescent="0.25">
      <c r="C25" s="24">
        <v>4</v>
      </c>
      <c r="D25" s="23" t="s">
        <v>1300</v>
      </c>
      <c r="E25" s="23" t="s">
        <v>1302</v>
      </c>
      <c r="F25" s="24">
        <v>0.3</v>
      </c>
      <c r="G25" s="24" t="s">
        <v>1293</v>
      </c>
      <c r="H25" s="24">
        <v>1260</v>
      </c>
      <c r="I25" s="24">
        <f t="shared" si="2"/>
        <v>378</v>
      </c>
      <c r="J25" s="23" t="s">
        <v>1299</v>
      </c>
    </row>
    <row r="26" spans="3:10" x14ac:dyDescent="0.25">
      <c r="C26" s="24">
        <v>5</v>
      </c>
      <c r="D26" s="23" t="s">
        <v>1303</v>
      </c>
      <c r="E26" s="23" t="s">
        <v>749</v>
      </c>
      <c r="F26" s="24">
        <v>1.2</v>
      </c>
      <c r="G26" s="24" t="s">
        <v>1293</v>
      </c>
      <c r="H26" s="24">
        <v>893</v>
      </c>
      <c r="I26" s="24">
        <f t="shared" si="2"/>
        <v>1071.5999999999999</v>
      </c>
      <c r="J26" s="23" t="s">
        <v>1299</v>
      </c>
    </row>
    <row r="27" spans="3:10" x14ac:dyDescent="0.25">
      <c r="C27" s="24">
        <v>6</v>
      </c>
      <c r="D27" s="23" t="s">
        <v>1304</v>
      </c>
      <c r="E27" s="23" t="s">
        <v>1305</v>
      </c>
      <c r="F27" s="24">
        <v>2</v>
      </c>
      <c r="G27" s="24" t="s">
        <v>183</v>
      </c>
      <c r="H27" s="24">
        <v>20000</v>
      </c>
      <c r="I27" s="24">
        <f t="shared" si="2"/>
        <v>40000</v>
      </c>
      <c r="J27" s="23"/>
    </row>
    <row r="28" spans="3:10" x14ac:dyDescent="0.25">
      <c r="C28" s="24">
        <v>7</v>
      </c>
      <c r="D28" s="23" t="s">
        <v>1304</v>
      </c>
      <c r="E28" s="23" t="s">
        <v>1298</v>
      </c>
      <c r="F28" s="24">
        <v>6</v>
      </c>
      <c r="G28" s="24" t="s">
        <v>183</v>
      </c>
      <c r="H28" s="24">
        <v>2075</v>
      </c>
      <c r="I28" s="24">
        <f t="shared" si="2"/>
        <v>12450</v>
      </c>
      <c r="J28" s="23"/>
    </row>
    <row r="29" spans="3:10" x14ac:dyDescent="0.25">
      <c r="C29" s="24">
        <v>8</v>
      </c>
      <c r="D29" s="23" t="s">
        <v>1304</v>
      </c>
      <c r="E29" s="23" t="s">
        <v>1301</v>
      </c>
      <c r="F29" s="24">
        <v>2</v>
      </c>
      <c r="G29" s="24" t="s">
        <v>183</v>
      </c>
      <c r="H29" s="24">
        <v>1600</v>
      </c>
      <c r="I29" s="24">
        <f t="shared" si="2"/>
        <v>3200</v>
      </c>
      <c r="J29" s="23"/>
    </row>
    <row r="30" spans="3:10" x14ac:dyDescent="0.25">
      <c r="C30" s="24">
        <v>9</v>
      </c>
      <c r="D30" s="23" t="s">
        <v>1304</v>
      </c>
      <c r="E30" s="23" t="s">
        <v>1302</v>
      </c>
      <c r="F30" s="24">
        <v>2</v>
      </c>
      <c r="G30" s="24" t="s">
        <v>183</v>
      </c>
      <c r="H30" s="24">
        <v>1100</v>
      </c>
      <c r="I30" s="24">
        <f t="shared" si="2"/>
        <v>2200</v>
      </c>
      <c r="J30" s="23"/>
    </row>
    <row r="31" spans="3:10" x14ac:dyDescent="0.25">
      <c r="C31" s="24">
        <v>10</v>
      </c>
      <c r="D31" s="23" t="s">
        <v>1304</v>
      </c>
      <c r="E31" s="23" t="s">
        <v>749</v>
      </c>
      <c r="F31" s="24">
        <v>8</v>
      </c>
      <c r="G31" s="24" t="s">
        <v>183</v>
      </c>
      <c r="H31" s="24">
        <v>790</v>
      </c>
      <c r="I31" s="24">
        <f t="shared" si="2"/>
        <v>6320</v>
      </c>
      <c r="J31" s="23"/>
    </row>
    <row r="32" spans="3:10" x14ac:dyDescent="0.25">
      <c r="C32" s="24">
        <v>11</v>
      </c>
      <c r="D32" s="23" t="s">
        <v>1306</v>
      </c>
      <c r="E32" s="23" t="s">
        <v>1305</v>
      </c>
      <c r="F32" s="24">
        <v>1</v>
      </c>
      <c r="G32" s="24" t="s">
        <v>183</v>
      </c>
      <c r="H32" s="24">
        <v>24000</v>
      </c>
      <c r="I32" s="24">
        <f t="shared" si="2"/>
        <v>24000</v>
      </c>
      <c r="J32" s="23"/>
    </row>
    <row r="33" spans="3:10" x14ac:dyDescent="0.25">
      <c r="C33" s="24">
        <v>12</v>
      </c>
      <c r="D33" s="23" t="s">
        <v>1307</v>
      </c>
      <c r="E33" s="23" t="s">
        <v>1308</v>
      </c>
      <c r="F33" s="24">
        <v>20</v>
      </c>
      <c r="G33" s="24" t="s">
        <v>183</v>
      </c>
      <c r="H33" s="24">
        <v>220</v>
      </c>
      <c r="I33" s="24">
        <f t="shared" si="2"/>
        <v>4400</v>
      </c>
      <c r="J33" s="23"/>
    </row>
    <row r="34" spans="3:10" x14ac:dyDescent="0.25">
      <c r="C34" s="577" t="s">
        <v>162</v>
      </c>
      <c r="D34" s="34" t="s">
        <v>1309</v>
      </c>
      <c r="E34" s="23"/>
      <c r="F34" s="24"/>
      <c r="G34" s="24"/>
      <c r="H34" s="24"/>
      <c r="I34" s="24"/>
      <c r="J34" s="23"/>
    </row>
    <row r="35" spans="3:10" x14ac:dyDescent="0.25">
      <c r="C35" s="24">
        <v>1</v>
      </c>
      <c r="D35" s="23" t="s">
        <v>1310</v>
      </c>
      <c r="E35" s="23" t="s">
        <v>749</v>
      </c>
      <c r="F35" s="24">
        <v>50</v>
      </c>
      <c r="G35" s="24" t="s">
        <v>1293</v>
      </c>
      <c r="H35" s="24">
        <v>893</v>
      </c>
      <c r="I35" s="24">
        <f>H35*F35</f>
        <v>44650</v>
      </c>
      <c r="J35" s="23" t="s">
        <v>1311</v>
      </c>
    </row>
    <row r="36" spans="3:10" x14ac:dyDescent="0.25">
      <c r="C36" s="24">
        <v>2</v>
      </c>
      <c r="D36" s="23" t="s">
        <v>1312</v>
      </c>
      <c r="E36" s="23" t="s">
        <v>749</v>
      </c>
      <c r="F36" s="24">
        <v>26</v>
      </c>
      <c r="G36" s="24" t="s">
        <v>183</v>
      </c>
      <c r="H36" s="24">
        <v>530</v>
      </c>
      <c r="I36" s="24">
        <f t="shared" ref="I36:I39" si="3">H36*F36</f>
        <v>13780</v>
      </c>
      <c r="J36" s="23" t="s">
        <v>1313</v>
      </c>
    </row>
    <row r="37" spans="3:10" x14ac:dyDescent="0.25">
      <c r="C37" s="24">
        <v>3</v>
      </c>
      <c r="D37" s="23" t="s">
        <v>1314</v>
      </c>
      <c r="E37" s="23" t="s">
        <v>1315</v>
      </c>
      <c r="F37" s="24">
        <v>12</v>
      </c>
      <c r="G37" s="24" t="s">
        <v>1293</v>
      </c>
      <c r="H37" s="24">
        <v>1242</v>
      </c>
      <c r="I37" s="24">
        <f t="shared" si="3"/>
        <v>14904</v>
      </c>
      <c r="J37" s="23" t="s">
        <v>1316</v>
      </c>
    </row>
    <row r="38" spans="3:10" x14ac:dyDescent="0.25">
      <c r="C38" s="24">
        <v>4</v>
      </c>
      <c r="D38" s="23" t="s">
        <v>1317</v>
      </c>
      <c r="E38" s="23" t="s">
        <v>749</v>
      </c>
      <c r="F38" s="24">
        <v>26</v>
      </c>
      <c r="G38" s="24" t="s">
        <v>183</v>
      </c>
      <c r="H38" s="24">
        <v>150</v>
      </c>
      <c r="I38" s="24">
        <f t="shared" si="3"/>
        <v>3900</v>
      </c>
      <c r="J38" s="23" t="s">
        <v>1318</v>
      </c>
    </row>
    <row r="39" spans="3:10" x14ac:dyDescent="0.25">
      <c r="C39" s="24">
        <v>5</v>
      </c>
      <c r="D39" s="23" t="s">
        <v>1319</v>
      </c>
      <c r="E39" s="23" t="s">
        <v>749</v>
      </c>
      <c r="F39" s="24">
        <v>2</v>
      </c>
      <c r="G39" s="24" t="s">
        <v>183</v>
      </c>
      <c r="H39" s="24">
        <v>790</v>
      </c>
      <c r="I39" s="24">
        <f t="shared" si="3"/>
        <v>1580</v>
      </c>
      <c r="J39" s="23" t="s">
        <v>1320</v>
      </c>
    </row>
    <row r="40" spans="3:10" x14ac:dyDescent="0.25">
      <c r="C40" s="2"/>
      <c r="D40" s="3"/>
      <c r="E40" s="3"/>
      <c r="F40" s="2"/>
      <c r="G40" s="610" t="s">
        <v>32</v>
      </c>
      <c r="H40" s="610"/>
      <c r="I40" s="574">
        <f>SUM(I5:I39)</f>
        <v>5886392.0999999996</v>
      </c>
      <c r="J40" s="3"/>
    </row>
    <row r="41" spans="3:10" x14ac:dyDescent="0.25">
      <c r="C41" s="9"/>
      <c r="F41" s="9"/>
      <c r="G41" s="9"/>
      <c r="H41" s="9"/>
      <c r="I41" s="9"/>
    </row>
    <row r="42" spans="3:10" ht="15.75" x14ac:dyDescent="0.25">
      <c r="C42" s="599" t="s">
        <v>7</v>
      </c>
      <c r="D42" s="599"/>
      <c r="E42" s="599"/>
      <c r="F42" s="599"/>
      <c r="G42" s="67"/>
      <c r="H42" s="67"/>
      <c r="I42" s="67"/>
      <c r="J42" s="39"/>
    </row>
    <row r="43" spans="3:10" x14ac:dyDescent="0.25">
      <c r="C43" s="577" t="s">
        <v>27</v>
      </c>
      <c r="D43" s="577" t="s">
        <v>2</v>
      </c>
      <c r="E43" s="577" t="s">
        <v>125</v>
      </c>
      <c r="F43" s="577" t="s">
        <v>51</v>
      </c>
      <c r="G43" s="67"/>
      <c r="H43" s="67"/>
      <c r="I43" s="67"/>
      <c r="J43" s="67"/>
    </row>
    <row r="44" spans="3:10" x14ac:dyDescent="0.25">
      <c r="C44" s="24" t="s">
        <v>497</v>
      </c>
      <c r="D44" s="34" t="s">
        <v>1268</v>
      </c>
      <c r="E44" s="23"/>
      <c r="F44" s="24"/>
      <c r="G44" s="67"/>
      <c r="H44" s="67"/>
      <c r="I44" s="67"/>
      <c r="J44" s="39"/>
    </row>
    <row r="45" spans="3:10" x14ac:dyDescent="0.25">
      <c r="C45" s="24">
        <v>1</v>
      </c>
      <c r="D45" s="23" t="s">
        <v>1321</v>
      </c>
      <c r="E45" s="24">
        <f>F22+F9+F5</f>
        <v>6243.32</v>
      </c>
      <c r="F45" s="24" t="s">
        <v>1271</v>
      </c>
      <c r="G45" s="67"/>
      <c r="H45" s="67"/>
      <c r="I45" s="67"/>
      <c r="J45" s="39"/>
    </row>
    <row r="46" spans="3:10" x14ac:dyDescent="0.25">
      <c r="C46" s="24">
        <v>2</v>
      </c>
      <c r="D46" s="23" t="s">
        <v>1322</v>
      </c>
      <c r="E46" s="24">
        <f>F6</f>
        <v>7269.36</v>
      </c>
      <c r="F46" s="24" t="s">
        <v>1271</v>
      </c>
      <c r="G46" s="67"/>
      <c r="H46" s="67"/>
      <c r="I46" s="67"/>
      <c r="J46" s="39"/>
    </row>
    <row r="47" spans="3:10" x14ac:dyDescent="0.25">
      <c r="C47" s="24">
        <v>3</v>
      </c>
      <c r="D47" s="23" t="s">
        <v>1323</v>
      </c>
      <c r="E47" s="24">
        <f>F7+F13</f>
        <v>7579.28</v>
      </c>
      <c r="F47" s="24" t="s">
        <v>1271</v>
      </c>
      <c r="G47" s="67"/>
      <c r="H47" s="67"/>
      <c r="I47" s="67"/>
      <c r="J47" s="39"/>
    </row>
    <row r="48" spans="3:10" x14ac:dyDescent="0.25">
      <c r="C48" s="24">
        <v>4</v>
      </c>
      <c r="D48" s="23" t="s">
        <v>1324</v>
      </c>
      <c r="E48" s="24">
        <f>F8+F10+F12</f>
        <v>3356.5500000000006</v>
      </c>
      <c r="F48" s="24" t="s">
        <v>1271</v>
      </c>
      <c r="G48" s="67"/>
      <c r="H48" s="67"/>
      <c r="I48" s="67"/>
      <c r="J48" s="39"/>
    </row>
    <row r="49" spans="3:10" x14ac:dyDescent="0.25">
      <c r="C49" s="24">
        <v>5</v>
      </c>
      <c r="D49" s="23" t="s">
        <v>1325</v>
      </c>
      <c r="E49" s="24">
        <f>F11</f>
        <v>2373.84</v>
      </c>
      <c r="F49" s="24" t="s">
        <v>1271</v>
      </c>
      <c r="G49" s="67"/>
      <c r="H49" s="67"/>
      <c r="I49" s="67"/>
      <c r="J49" s="39"/>
    </row>
    <row r="50" spans="3:10" x14ac:dyDescent="0.25">
      <c r="C50" s="24" t="s">
        <v>473</v>
      </c>
      <c r="D50" s="34" t="s">
        <v>1326</v>
      </c>
      <c r="E50" s="577">
        <f>F15</f>
        <v>1800</v>
      </c>
      <c r="F50" s="24" t="s">
        <v>1271</v>
      </c>
      <c r="G50" s="67"/>
      <c r="H50" s="67"/>
      <c r="I50" s="67"/>
      <c r="J50" s="39"/>
    </row>
    <row r="51" spans="3:10" x14ac:dyDescent="0.25">
      <c r="C51" s="24">
        <v>1</v>
      </c>
      <c r="D51" s="23" t="s">
        <v>1327</v>
      </c>
      <c r="E51" s="24">
        <f>F19</f>
        <v>30</v>
      </c>
      <c r="F51" s="24" t="s">
        <v>1293</v>
      </c>
      <c r="G51" s="67"/>
      <c r="H51" s="67"/>
      <c r="I51" s="67"/>
      <c r="J51" s="39"/>
    </row>
    <row r="52" spans="3:10" x14ac:dyDescent="0.25">
      <c r="C52" s="24">
        <v>2</v>
      </c>
      <c r="D52" s="23" t="s">
        <v>1328</v>
      </c>
      <c r="E52" s="24">
        <v>1000</v>
      </c>
      <c r="F52" s="24" t="s">
        <v>1271</v>
      </c>
      <c r="G52" s="67"/>
      <c r="H52" s="67"/>
      <c r="I52" s="67"/>
      <c r="J52" s="39"/>
    </row>
    <row r="53" spans="3:10" x14ac:dyDescent="0.25">
      <c r="C53" s="577" t="s">
        <v>161</v>
      </c>
      <c r="D53" s="34" t="s">
        <v>1329</v>
      </c>
      <c r="E53" s="577">
        <v>380</v>
      </c>
      <c r="F53" s="24" t="s">
        <v>1271</v>
      </c>
      <c r="G53" s="67"/>
      <c r="H53" s="67"/>
      <c r="I53" s="67"/>
      <c r="J53" s="39"/>
    </row>
    <row r="54" spans="3:10" x14ac:dyDescent="0.25">
      <c r="C54" s="24"/>
      <c r="D54" s="576" t="s">
        <v>32</v>
      </c>
      <c r="E54" s="576">
        <f>SUM(E45:E53)</f>
        <v>30032.35</v>
      </c>
      <c r="F54" s="576" t="s">
        <v>1271</v>
      </c>
      <c r="G54" s="67"/>
      <c r="H54" s="67"/>
      <c r="I54" s="67"/>
      <c r="J54" s="39"/>
    </row>
    <row r="55" spans="3:10" x14ac:dyDescent="0.25">
      <c r="C55" s="9"/>
      <c r="F55" s="9"/>
      <c r="G55" s="9"/>
      <c r="H55" s="9"/>
      <c r="I55" s="9"/>
    </row>
    <row r="56" spans="3:10" ht="15.75" x14ac:dyDescent="0.25">
      <c r="C56" s="599" t="s">
        <v>49</v>
      </c>
      <c r="D56" s="599"/>
      <c r="E56" s="599"/>
      <c r="F56" s="599"/>
      <c r="G56" s="599"/>
      <c r="H56" s="599"/>
      <c r="I56" s="9"/>
    </row>
    <row r="57" spans="3:10" x14ac:dyDescent="0.25">
      <c r="C57" s="577" t="s">
        <v>27</v>
      </c>
      <c r="D57" s="577" t="s">
        <v>2</v>
      </c>
      <c r="E57" s="577" t="s">
        <v>125</v>
      </c>
      <c r="F57" s="577" t="s">
        <v>51</v>
      </c>
      <c r="G57" s="577" t="s">
        <v>52</v>
      </c>
      <c r="H57" s="577" t="s">
        <v>53</v>
      </c>
      <c r="I57" s="67"/>
      <c r="J57" s="39"/>
    </row>
    <row r="58" spans="3:10" x14ac:dyDescent="0.25">
      <c r="C58" s="24">
        <v>3</v>
      </c>
      <c r="D58" s="23" t="s">
        <v>1368</v>
      </c>
      <c r="E58" s="24">
        <f>E45+E46+E47+E48+E49</f>
        <v>26822.35</v>
      </c>
      <c r="F58" s="24" t="s">
        <v>1271</v>
      </c>
      <c r="G58" s="24">
        <v>65</v>
      </c>
      <c r="H58" s="24">
        <f>G58*E58</f>
        <v>1743452.75</v>
      </c>
      <c r="I58" s="67"/>
      <c r="J58" s="39"/>
    </row>
    <row r="59" spans="3:10" x14ac:dyDescent="0.25">
      <c r="C59" s="24">
        <v>4</v>
      </c>
      <c r="D59" s="23" t="s">
        <v>1332</v>
      </c>
      <c r="E59" s="24">
        <f>E50</f>
        <v>1800</v>
      </c>
      <c r="F59" s="24" t="s">
        <v>1271</v>
      </c>
      <c r="G59" s="24">
        <v>25</v>
      </c>
      <c r="H59" s="24">
        <f t="shared" ref="H59:H67" si="4">G59*E59</f>
        <v>45000</v>
      </c>
      <c r="I59" s="67"/>
      <c r="J59" s="39"/>
    </row>
    <row r="60" spans="3:10" x14ac:dyDescent="0.25">
      <c r="C60" s="24">
        <v>5</v>
      </c>
      <c r="D60" s="23" t="s">
        <v>1327</v>
      </c>
      <c r="E60" s="24">
        <f>E51</f>
        <v>30</v>
      </c>
      <c r="F60" s="24" t="s">
        <v>1333</v>
      </c>
      <c r="G60" s="24">
        <v>300</v>
      </c>
      <c r="H60" s="24">
        <f t="shared" si="4"/>
        <v>9000</v>
      </c>
      <c r="I60" s="67"/>
      <c r="J60" s="39"/>
    </row>
    <row r="61" spans="3:10" x14ac:dyDescent="0.25">
      <c r="C61" s="24">
        <v>7</v>
      </c>
      <c r="D61" s="23" t="s">
        <v>1336</v>
      </c>
      <c r="E61" s="24"/>
      <c r="F61" s="24"/>
      <c r="G61" s="24"/>
      <c r="H61" s="24">
        <f t="shared" si="4"/>
        <v>0</v>
      </c>
      <c r="I61" s="67"/>
      <c r="J61" s="39"/>
    </row>
    <row r="62" spans="3:10" x14ac:dyDescent="0.25">
      <c r="C62" s="24"/>
      <c r="D62" s="23" t="s">
        <v>1305</v>
      </c>
      <c r="E62" s="24">
        <v>2</v>
      </c>
      <c r="F62" s="24" t="s">
        <v>183</v>
      </c>
      <c r="G62" s="24">
        <v>5000</v>
      </c>
      <c r="H62" s="24">
        <f t="shared" si="4"/>
        <v>10000</v>
      </c>
      <c r="I62" s="67"/>
      <c r="J62" s="39"/>
    </row>
    <row r="63" spans="3:10" x14ac:dyDescent="0.25">
      <c r="C63" s="24"/>
      <c r="D63" s="23" t="s">
        <v>1298</v>
      </c>
      <c r="E63" s="24">
        <v>6</v>
      </c>
      <c r="F63" s="24" t="s">
        <v>183</v>
      </c>
      <c r="G63" s="24">
        <v>1400</v>
      </c>
      <c r="H63" s="24">
        <f t="shared" si="4"/>
        <v>8400</v>
      </c>
      <c r="I63" s="67"/>
      <c r="J63" s="39"/>
    </row>
    <row r="64" spans="3:10" x14ac:dyDescent="0.25">
      <c r="C64" s="24"/>
      <c r="D64" s="23" t="s">
        <v>1301</v>
      </c>
      <c r="E64" s="24">
        <v>2</v>
      </c>
      <c r="F64" s="24" t="s">
        <v>183</v>
      </c>
      <c r="G64" s="24">
        <v>100</v>
      </c>
      <c r="H64" s="24">
        <f t="shared" si="4"/>
        <v>200</v>
      </c>
      <c r="I64" s="67"/>
      <c r="J64" s="39"/>
    </row>
    <row r="65" spans="3:10" x14ac:dyDescent="0.25">
      <c r="C65" s="24"/>
      <c r="D65" s="23" t="s">
        <v>1302</v>
      </c>
      <c r="E65" s="24">
        <v>2</v>
      </c>
      <c r="F65" s="24" t="s">
        <v>183</v>
      </c>
      <c r="G65" s="24">
        <v>800</v>
      </c>
      <c r="H65" s="24">
        <f t="shared" si="4"/>
        <v>1600</v>
      </c>
      <c r="I65" s="67"/>
      <c r="J65" s="39"/>
    </row>
    <row r="66" spans="3:10" x14ac:dyDescent="0.25">
      <c r="C66" s="24"/>
      <c r="D66" s="23" t="s">
        <v>749</v>
      </c>
      <c r="E66" s="24">
        <v>8</v>
      </c>
      <c r="F66" s="24" t="s">
        <v>183</v>
      </c>
      <c r="G66" s="24">
        <v>600</v>
      </c>
      <c r="H66" s="24">
        <f t="shared" si="4"/>
        <v>4800</v>
      </c>
      <c r="I66" s="67"/>
      <c r="J66" s="39"/>
    </row>
    <row r="67" spans="3:10" x14ac:dyDescent="0.25">
      <c r="C67" s="24">
        <v>8</v>
      </c>
      <c r="D67" s="23" t="s">
        <v>1337</v>
      </c>
      <c r="E67" s="24">
        <v>130</v>
      </c>
      <c r="F67" s="24" t="s">
        <v>57</v>
      </c>
      <c r="G67" s="24">
        <v>336</v>
      </c>
      <c r="H67" s="24">
        <f t="shared" si="4"/>
        <v>43680</v>
      </c>
      <c r="I67" s="67"/>
      <c r="J67" s="39"/>
    </row>
    <row r="68" spans="3:10" x14ac:dyDescent="0.25">
      <c r="C68" s="24">
        <v>9</v>
      </c>
      <c r="D68" s="23" t="s">
        <v>1338</v>
      </c>
      <c r="E68" s="24">
        <v>65</v>
      </c>
      <c r="F68" s="24" t="s">
        <v>1271</v>
      </c>
      <c r="G68" s="24">
        <v>45</v>
      </c>
      <c r="H68" s="24">
        <f>G68*E68</f>
        <v>2925</v>
      </c>
      <c r="I68" s="67"/>
      <c r="J68" s="39"/>
    </row>
    <row r="69" spans="3:10" x14ac:dyDescent="0.25">
      <c r="C69" s="24">
        <v>10</v>
      </c>
      <c r="D69" s="23" t="s">
        <v>1339</v>
      </c>
      <c r="E69" s="24"/>
      <c r="F69" s="24">
        <v>1</v>
      </c>
      <c r="G69" s="24" t="s">
        <v>1330</v>
      </c>
      <c r="H69" s="24">
        <v>100000</v>
      </c>
      <c r="I69" s="67"/>
      <c r="J69" s="39"/>
    </row>
    <row r="70" spans="3:10" x14ac:dyDescent="0.25">
      <c r="C70" s="24"/>
      <c r="D70" s="23"/>
      <c r="E70" s="23"/>
      <c r="F70" s="607" t="s">
        <v>32</v>
      </c>
      <c r="G70" s="609"/>
      <c r="H70" s="576">
        <f>SUM(H58:H69)</f>
        <v>1969057.75</v>
      </c>
      <c r="I70" s="67"/>
      <c r="J70" s="39"/>
    </row>
    <row r="71" spans="3:10" x14ac:dyDescent="0.25">
      <c r="C71" s="67"/>
      <c r="D71" s="39"/>
      <c r="E71" s="39"/>
      <c r="F71" s="67"/>
      <c r="G71" s="67"/>
      <c r="H71" s="67"/>
      <c r="I71" s="67"/>
      <c r="J71" s="39"/>
    </row>
    <row r="72" spans="3:10" ht="15.75" x14ac:dyDescent="0.25">
      <c r="C72" s="604" t="s">
        <v>1340</v>
      </c>
      <c r="D72" s="605"/>
      <c r="E72" s="606"/>
      <c r="F72" s="67"/>
      <c r="G72" s="67"/>
      <c r="H72" s="67"/>
      <c r="I72" s="67"/>
      <c r="J72" s="39"/>
    </row>
    <row r="73" spans="3:10" x14ac:dyDescent="0.25">
      <c r="C73" s="577" t="s">
        <v>27</v>
      </c>
      <c r="D73" s="577" t="s">
        <v>2</v>
      </c>
      <c r="E73" s="577" t="s">
        <v>53</v>
      </c>
      <c r="F73" s="67"/>
      <c r="G73" s="67"/>
      <c r="H73" s="67"/>
      <c r="I73" s="67"/>
      <c r="J73" s="39"/>
    </row>
    <row r="74" spans="3:10" x14ac:dyDescent="0.25">
      <c r="C74" s="24">
        <v>1</v>
      </c>
      <c r="D74" s="24" t="s">
        <v>1341</v>
      </c>
      <c r="E74" s="24">
        <f>I40</f>
        <v>5886392.0999999996</v>
      </c>
      <c r="F74" s="67"/>
      <c r="G74" s="67"/>
      <c r="H74" s="67"/>
      <c r="I74" s="67"/>
      <c r="J74" s="39"/>
    </row>
    <row r="75" spans="3:10" x14ac:dyDescent="0.25">
      <c r="C75" s="24">
        <v>2</v>
      </c>
      <c r="D75" s="24" t="s">
        <v>49</v>
      </c>
      <c r="E75" s="24">
        <f>H70</f>
        <v>1969057.75</v>
      </c>
      <c r="F75" s="67"/>
      <c r="G75" s="67"/>
      <c r="H75" s="67"/>
      <c r="I75" s="67"/>
      <c r="J75" s="39"/>
    </row>
    <row r="76" spans="3:10" x14ac:dyDescent="0.25">
      <c r="C76" s="24"/>
      <c r="D76" s="576" t="s">
        <v>99</v>
      </c>
      <c r="E76" s="576">
        <f>SUM(E74:E75)</f>
        <v>7855449.8499999996</v>
      </c>
      <c r="F76" s="67"/>
      <c r="G76" s="67"/>
      <c r="H76" s="67"/>
      <c r="I76" s="67"/>
      <c r="J76" s="39"/>
    </row>
  </sheetData>
  <mergeCells count="6">
    <mergeCell ref="C72:E72"/>
    <mergeCell ref="C2:J2"/>
    <mergeCell ref="G40:H40"/>
    <mergeCell ref="C42:F42"/>
    <mergeCell ref="C56:H56"/>
    <mergeCell ref="F70:G7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5"/>
  <sheetViews>
    <sheetView workbookViewId="0">
      <selection activeCell="D19" sqref="D19"/>
    </sheetView>
  </sheetViews>
  <sheetFormatPr defaultRowHeight="15" x14ac:dyDescent="0.25"/>
  <cols>
    <col min="3" max="3" width="6.140625" bestFit="1" customWidth="1"/>
    <col min="4" max="4" width="40.5703125" customWidth="1"/>
    <col min="5" max="5" width="14.7109375" style="9" customWidth="1"/>
    <col min="6" max="6" width="11.28515625" style="9" bestFit="1" customWidth="1"/>
    <col min="7" max="7" width="9.7109375" bestFit="1" customWidth="1"/>
  </cols>
  <sheetData>
    <row r="2" spans="3:7" x14ac:dyDescent="0.25">
      <c r="C2" s="948" t="s">
        <v>1344</v>
      </c>
      <c r="D2" s="948"/>
      <c r="E2" s="948"/>
      <c r="F2" s="948"/>
    </row>
    <row r="3" spans="3:7" x14ac:dyDescent="0.25">
      <c r="C3" s="10" t="s">
        <v>1</v>
      </c>
      <c r="D3" s="10" t="s">
        <v>2</v>
      </c>
      <c r="E3" s="10" t="s">
        <v>53</v>
      </c>
      <c r="F3" s="10" t="s">
        <v>1220</v>
      </c>
    </row>
    <row r="4" spans="3:7" x14ac:dyDescent="0.25">
      <c r="C4" s="2" t="s">
        <v>159</v>
      </c>
      <c r="D4" s="77" t="s">
        <v>1345</v>
      </c>
      <c r="E4" s="2">
        <v>3000000</v>
      </c>
      <c r="F4" s="2">
        <f>E4*25%</f>
        <v>750000</v>
      </c>
    </row>
    <row r="5" spans="3:7" x14ac:dyDescent="0.25">
      <c r="C5" s="2"/>
      <c r="D5" s="3" t="s">
        <v>1371</v>
      </c>
      <c r="E5" s="2">
        <v>200000</v>
      </c>
      <c r="F5" s="2">
        <f>E5*14.5%</f>
        <v>28999.999999999996</v>
      </c>
    </row>
    <row r="6" spans="3:7" x14ac:dyDescent="0.25">
      <c r="C6" s="2" t="s">
        <v>160</v>
      </c>
      <c r="D6" s="77" t="s">
        <v>928</v>
      </c>
      <c r="E6" s="2">
        <v>2000000</v>
      </c>
      <c r="F6" s="2">
        <f>E6*25%</f>
        <v>500000</v>
      </c>
    </row>
    <row r="7" spans="3:7" x14ac:dyDescent="0.25">
      <c r="C7" s="2"/>
      <c r="D7" s="3" t="s">
        <v>1371</v>
      </c>
      <c r="E7" s="2">
        <v>150000</v>
      </c>
      <c r="F7" s="2">
        <f>E7*14.5%</f>
        <v>21750</v>
      </c>
    </row>
    <row r="8" spans="3:7" x14ac:dyDescent="0.25">
      <c r="C8" s="2" t="s">
        <v>161</v>
      </c>
      <c r="D8" s="77" t="s">
        <v>1346</v>
      </c>
      <c r="E8" s="2">
        <v>10000000</v>
      </c>
      <c r="F8" s="2">
        <f>E8*25%</f>
        <v>2500000</v>
      </c>
    </row>
    <row r="9" spans="3:7" x14ac:dyDescent="0.25">
      <c r="C9" s="2" t="s">
        <v>162</v>
      </c>
      <c r="D9" s="77" t="s">
        <v>1347</v>
      </c>
      <c r="E9" s="2">
        <v>750000</v>
      </c>
      <c r="F9" s="2">
        <f>E9*25%</f>
        <v>187500</v>
      </c>
    </row>
    <row r="10" spans="3:7" x14ac:dyDescent="0.25">
      <c r="C10" s="2"/>
      <c r="D10" s="78" t="s">
        <v>1371</v>
      </c>
      <c r="E10" s="2">
        <v>500000</v>
      </c>
      <c r="F10" s="2">
        <f>E10*14.5%</f>
        <v>72500</v>
      </c>
    </row>
    <row r="11" spans="3:7" x14ac:dyDescent="0.25">
      <c r="C11" s="2" t="s">
        <v>163</v>
      </c>
      <c r="D11" s="77" t="s">
        <v>1348</v>
      </c>
      <c r="E11" s="2">
        <v>250000</v>
      </c>
      <c r="F11" s="2">
        <f>E11*25%</f>
        <v>62500</v>
      </c>
    </row>
    <row r="12" spans="3:7" x14ac:dyDescent="0.25">
      <c r="C12" s="2"/>
      <c r="D12" s="78" t="s">
        <v>1371</v>
      </c>
      <c r="E12" s="2">
        <v>300000</v>
      </c>
      <c r="F12" s="2">
        <f>E12*14.5%</f>
        <v>43500</v>
      </c>
    </row>
    <row r="13" spans="3:7" x14ac:dyDescent="0.25">
      <c r="C13" s="2" t="s">
        <v>164</v>
      </c>
      <c r="D13" s="77" t="s">
        <v>1349</v>
      </c>
      <c r="E13" s="2">
        <v>6000000</v>
      </c>
      <c r="F13" s="2">
        <f>E13*25%</f>
        <v>1500000</v>
      </c>
    </row>
    <row r="14" spans="3:7" x14ac:dyDescent="0.25">
      <c r="C14" s="2"/>
      <c r="D14" s="10" t="s">
        <v>32</v>
      </c>
      <c r="E14" s="574">
        <f>SUM(E4:E13)</f>
        <v>23150000</v>
      </c>
      <c r="F14" s="574">
        <f>SUM(F4:F13)</f>
        <v>5666750</v>
      </c>
      <c r="G14" s="574">
        <f>SUM(E14:F14)</f>
        <v>28816750</v>
      </c>
    </row>
    <row r="15" spans="3:7" x14ac:dyDescent="0.25">
      <c r="C15" s="2"/>
      <c r="D15" s="3"/>
      <c r="E15" s="574" t="s">
        <v>1251</v>
      </c>
      <c r="F15" s="574" t="s">
        <v>1252</v>
      </c>
      <c r="G15" s="574" t="s">
        <v>1253</v>
      </c>
    </row>
  </sheetData>
  <mergeCells count="1">
    <mergeCell ref="C2: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5"/>
  <sheetViews>
    <sheetView workbookViewId="0">
      <selection activeCell="E18" sqref="E18"/>
    </sheetView>
  </sheetViews>
  <sheetFormatPr defaultRowHeight="15" x14ac:dyDescent="0.25"/>
  <cols>
    <col min="3" max="3" width="6.140625" bestFit="1" customWidth="1"/>
    <col min="4" max="4" width="60.28515625" bestFit="1" customWidth="1"/>
    <col min="5" max="5" width="9" bestFit="1" customWidth="1"/>
    <col min="6" max="6" width="11.28515625" bestFit="1" customWidth="1"/>
    <col min="7" max="7" width="9.5703125" bestFit="1" customWidth="1"/>
  </cols>
  <sheetData>
    <row r="2" spans="3:6" x14ac:dyDescent="0.25">
      <c r="C2" s="948" t="s">
        <v>1382</v>
      </c>
      <c r="D2" s="948"/>
      <c r="E2" s="948"/>
      <c r="F2" s="948"/>
    </row>
    <row r="3" spans="3:6" x14ac:dyDescent="0.25">
      <c r="C3" s="591" t="s">
        <v>1</v>
      </c>
      <c r="D3" s="591" t="s">
        <v>2</v>
      </c>
      <c r="E3" s="591" t="s">
        <v>53</v>
      </c>
      <c r="F3" s="591" t="s">
        <v>1220</v>
      </c>
    </row>
    <row r="4" spans="3:6" x14ac:dyDescent="0.25">
      <c r="C4" s="2" t="s">
        <v>159</v>
      </c>
      <c r="D4" s="581" t="s">
        <v>1383</v>
      </c>
      <c r="E4" s="591">
        <v>3000000</v>
      </c>
      <c r="F4" s="2">
        <f>E4*14.5%</f>
        <v>434999.99999999994</v>
      </c>
    </row>
    <row r="5" spans="3:6" x14ac:dyDescent="0.25">
      <c r="C5" s="2" t="s">
        <v>160</v>
      </c>
      <c r="D5" s="581" t="s">
        <v>156</v>
      </c>
      <c r="E5" s="591">
        <v>5200000</v>
      </c>
      <c r="F5" s="2">
        <f t="shared" ref="F5:F6" si="0">E5*14.5%</f>
        <v>754000</v>
      </c>
    </row>
    <row r="6" spans="3:6" x14ac:dyDescent="0.25">
      <c r="C6" s="2" t="s">
        <v>161</v>
      </c>
      <c r="D6" s="581" t="s">
        <v>1231</v>
      </c>
      <c r="E6" s="591">
        <v>800000</v>
      </c>
      <c r="F6" s="2">
        <f t="shared" si="0"/>
        <v>115999.99999999999</v>
      </c>
    </row>
    <row r="7" spans="3:6" x14ac:dyDescent="0.25">
      <c r="C7" s="2" t="s">
        <v>162</v>
      </c>
      <c r="D7" s="581" t="s">
        <v>1236</v>
      </c>
      <c r="E7" s="591">
        <v>3500000</v>
      </c>
      <c r="F7" s="2">
        <f>E7*14.5%</f>
        <v>507499.99999999994</v>
      </c>
    </row>
    <row r="8" spans="3:6" x14ac:dyDescent="0.25">
      <c r="C8" s="2" t="s">
        <v>163</v>
      </c>
      <c r="D8" s="581" t="s">
        <v>1385</v>
      </c>
      <c r="E8" s="591">
        <v>4500000</v>
      </c>
      <c r="F8" s="2">
        <f>E8*14.5%</f>
        <v>652500</v>
      </c>
    </row>
    <row r="9" spans="3:6" x14ac:dyDescent="0.25">
      <c r="C9" s="2" t="s">
        <v>164</v>
      </c>
      <c r="D9" s="581" t="s">
        <v>1238</v>
      </c>
      <c r="E9" s="591">
        <v>1100000</v>
      </c>
      <c r="F9" s="2">
        <f>E9*14.5%</f>
        <v>159500</v>
      </c>
    </row>
    <row r="10" spans="3:6" x14ac:dyDescent="0.25">
      <c r="C10" s="2" t="s">
        <v>165</v>
      </c>
      <c r="D10" s="581" t="s">
        <v>1243</v>
      </c>
      <c r="E10" s="591">
        <f>SUM(E11:E11)</f>
        <v>800000</v>
      </c>
      <c r="F10" s="2">
        <f>E10*25%</f>
        <v>200000</v>
      </c>
    </row>
    <row r="11" spans="3:6" x14ac:dyDescent="0.25">
      <c r="C11" s="2"/>
      <c r="D11" s="582" t="s">
        <v>1240</v>
      </c>
      <c r="E11" s="2">
        <v>800000</v>
      </c>
      <c r="F11" s="2"/>
    </row>
    <row r="12" spans="3:6" x14ac:dyDescent="0.25">
      <c r="C12" s="2" t="s">
        <v>166</v>
      </c>
      <c r="D12" s="581" t="s">
        <v>1386</v>
      </c>
      <c r="E12" s="591">
        <v>4200000</v>
      </c>
      <c r="F12" s="2">
        <f>E12*14.5%</f>
        <v>609000</v>
      </c>
    </row>
    <row r="13" spans="3:6" x14ac:dyDescent="0.25">
      <c r="C13" s="2"/>
      <c r="D13" s="582" t="s">
        <v>1384</v>
      </c>
      <c r="E13" s="2"/>
      <c r="F13" s="2"/>
    </row>
    <row r="14" spans="3:6" x14ac:dyDescent="0.25">
      <c r="C14" s="2" t="s">
        <v>167</v>
      </c>
      <c r="D14" s="581" t="s">
        <v>1239</v>
      </c>
      <c r="E14" s="591">
        <v>1400000</v>
      </c>
      <c r="F14" s="2">
        <f>E14*14.5%</f>
        <v>203000</v>
      </c>
    </row>
    <row r="15" spans="3:6" x14ac:dyDescent="0.25">
      <c r="C15" s="2"/>
      <c r="D15" s="582" t="s">
        <v>1240</v>
      </c>
      <c r="E15" s="2"/>
      <c r="F15" s="2"/>
    </row>
    <row r="16" spans="3:6" x14ac:dyDescent="0.25">
      <c r="C16" s="2"/>
      <c r="D16" s="582" t="s">
        <v>1241</v>
      </c>
      <c r="E16" s="2"/>
      <c r="F16" s="2"/>
    </row>
    <row r="17" spans="3:7" x14ac:dyDescent="0.25">
      <c r="C17" s="2"/>
      <c r="D17" s="582" t="s">
        <v>1242</v>
      </c>
      <c r="E17" s="2"/>
      <c r="F17" s="2"/>
    </row>
    <row r="18" spans="3:7" x14ac:dyDescent="0.25">
      <c r="C18" s="2" t="s">
        <v>168</v>
      </c>
      <c r="D18" s="581" t="s">
        <v>1387</v>
      </c>
      <c r="E18" s="591">
        <v>1000000</v>
      </c>
      <c r="F18" s="2">
        <f>E18*14.5%</f>
        <v>145000</v>
      </c>
    </row>
    <row r="19" spans="3:7" x14ac:dyDescent="0.25">
      <c r="C19" s="2" t="s">
        <v>169</v>
      </c>
      <c r="D19" s="581" t="s">
        <v>1247</v>
      </c>
      <c r="E19" s="591">
        <f>SUM(E20:E21)</f>
        <v>1200000</v>
      </c>
      <c r="F19" s="2">
        <f>E19*14.5%</f>
        <v>174000</v>
      </c>
    </row>
    <row r="20" spans="3:7" x14ac:dyDescent="0.25">
      <c r="C20" s="2"/>
      <c r="D20" s="582" t="s">
        <v>1242</v>
      </c>
      <c r="E20" s="2">
        <v>600000</v>
      </c>
      <c r="F20" s="2"/>
    </row>
    <row r="21" spans="3:7" x14ac:dyDescent="0.25">
      <c r="C21" s="2"/>
      <c r="D21" s="582" t="s">
        <v>128</v>
      </c>
      <c r="E21" s="2">
        <v>600000</v>
      </c>
      <c r="F21" s="2"/>
    </row>
    <row r="22" spans="3:7" x14ac:dyDescent="0.25">
      <c r="C22" s="2" t="s">
        <v>170</v>
      </c>
      <c r="D22" s="581" t="s">
        <v>1249</v>
      </c>
      <c r="E22" s="583">
        <v>1500000</v>
      </c>
      <c r="F22" s="590">
        <f>E22*14.5%</f>
        <v>217499.99999999997</v>
      </c>
    </row>
    <row r="23" spans="3:7" x14ac:dyDescent="0.25">
      <c r="C23" s="2" t="s">
        <v>171</v>
      </c>
      <c r="D23" s="581" t="s">
        <v>1388</v>
      </c>
      <c r="E23" s="583">
        <v>800000</v>
      </c>
      <c r="F23" s="592">
        <f>E23*14.5%</f>
        <v>115999.99999999999</v>
      </c>
    </row>
    <row r="24" spans="3:7" x14ac:dyDescent="0.25">
      <c r="C24" s="2"/>
      <c r="D24" s="591" t="s">
        <v>1250</v>
      </c>
      <c r="E24" s="589">
        <f>E4+E5+E6+E7+E8+E9+E10+E12+E14+E18+E19+E22</f>
        <v>28200000</v>
      </c>
      <c r="F24" s="589">
        <f>SUM(F4:F22)</f>
        <v>4173000</v>
      </c>
      <c r="G24" s="533">
        <f>F24+E24</f>
        <v>32373000</v>
      </c>
    </row>
    <row r="25" spans="3:7" x14ac:dyDescent="0.25">
      <c r="C25" s="9"/>
      <c r="D25" s="9"/>
      <c r="E25" s="584" t="s">
        <v>1251</v>
      </c>
      <c r="F25" s="2" t="s">
        <v>1252</v>
      </c>
      <c r="G25" s="3" t="s">
        <v>1253</v>
      </c>
    </row>
  </sheetData>
  <mergeCells count="1"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opLeftCell="A2" workbookViewId="0">
      <selection activeCell="E17" sqref="E17"/>
    </sheetView>
  </sheetViews>
  <sheetFormatPr defaultRowHeight="15" x14ac:dyDescent="0.25"/>
  <cols>
    <col min="3" max="3" width="60.42578125" bestFit="1" customWidth="1"/>
    <col min="4" max="4" width="12.7109375" bestFit="1" customWidth="1"/>
    <col min="5" max="5" width="13.140625" style="9" bestFit="1" customWidth="1"/>
    <col min="6" max="6" width="4.140625" style="9" bestFit="1" customWidth="1"/>
  </cols>
  <sheetData>
    <row r="2" spans="2:6" ht="15.75" x14ac:dyDescent="0.25">
      <c r="B2" s="19" t="s">
        <v>1</v>
      </c>
      <c r="C2" s="19" t="s">
        <v>2</v>
      </c>
      <c r="D2" s="19" t="s">
        <v>176</v>
      </c>
      <c r="E2" s="27" t="s">
        <v>177</v>
      </c>
      <c r="F2" s="19"/>
    </row>
    <row r="3" spans="2:6" x14ac:dyDescent="0.25">
      <c r="B3" s="24">
        <v>1</v>
      </c>
      <c r="C3" s="23" t="s">
        <v>100</v>
      </c>
      <c r="D3" s="63">
        <f>'[2]Service summary'!$C$4</f>
        <v>434400</v>
      </c>
      <c r="E3" s="24">
        <f>Services!G43</f>
        <v>1000000</v>
      </c>
      <c r="F3" s="64" t="s">
        <v>101</v>
      </c>
    </row>
    <row r="4" spans="2:6" x14ac:dyDescent="0.25">
      <c r="B4" s="24">
        <v>2</v>
      </c>
      <c r="C4" s="23" t="s">
        <v>102</v>
      </c>
      <c r="D4" s="63">
        <f>'[2]Service summary'!$C$5</f>
        <v>6097800</v>
      </c>
      <c r="E4" s="24">
        <f>Services!G42</f>
        <v>9450000</v>
      </c>
      <c r="F4" s="64" t="s">
        <v>101</v>
      </c>
    </row>
    <row r="5" spans="2:6" x14ac:dyDescent="0.25">
      <c r="B5" s="24">
        <v>3</v>
      </c>
      <c r="C5" s="23" t="s">
        <v>103</v>
      </c>
      <c r="D5" s="63">
        <f>'[2]Service summary'!$C$6</f>
        <v>19676579.850000001</v>
      </c>
      <c r="E5" s="24">
        <f>Services!G37</f>
        <v>16249501</v>
      </c>
      <c r="F5" s="64" t="s">
        <v>101</v>
      </c>
    </row>
    <row r="6" spans="2:6" x14ac:dyDescent="0.25">
      <c r="B6" s="24">
        <v>4</v>
      </c>
      <c r="C6" s="23" t="s">
        <v>104</v>
      </c>
      <c r="D6" s="63">
        <f>'[2]Service summary'!$C$7</f>
        <v>1663000</v>
      </c>
      <c r="E6" s="24">
        <f>Services!G51</f>
        <v>3031500</v>
      </c>
      <c r="F6" s="64" t="s">
        <v>101</v>
      </c>
    </row>
    <row r="7" spans="2:6" x14ac:dyDescent="0.25">
      <c r="B7" s="24">
        <v>5</v>
      </c>
      <c r="C7" s="23" t="s">
        <v>105</v>
      </c>
      <c r="D7" s="63">
        <f>'[2]Service summary'!$C$8</f>
        <v>3569387.5</v>
      </c>
      <c r="E7" s="24">
        <f>Services!G68</f>
        <v>2500000</v>
      </c>
      <c r="F7" s="64" t="s">
        <v>101</v>
      </c>
    </row>
    <row r="8" spans="2:6" x14ac:dyDescent="0.25">
      <c r="B8" s="24">
        <v>6</v>
      </c>
      <c r="C8" s="23" t="s">
        <v>106</v>
      </c>
      <c r="D8" s="63">
        <f>'[2]Service summary'!$C$9</f>
        <v>415000</v>
      </c>
      <c r="E8" s="24">
        <f>Services!G64</f>
        <v>750000</v>
      </c>
      <c r="F8" s="64" t="s">
        <v>101</v>
      </c>
    </row>
    <row r="9" spans="2:6" x14ac:dyDescent="0.25">
      <c r="B9" s="24">
        <v>7</v>
      </c>
      <c r="C9" s="23" t="s">
        <v>107</v>
      </c>
      <c r="D9" s="63">
        <f>'[2]Service summary'!$C$10</f>
        <v>1906689.54</v>
      </c>
      <c r="E9" s="24"/>
      <c r="F9" s="64" t="s">
        <v>101</v>
      </c>
    </row>
    <row r="10" spans="2:6" x14ac:dyDescent="0.25">
      <c r="B10" s="24">
        <v>8</v>
      </c>
      <c r="C10" s="23" t="s">
        <v>108</v>
      </c>
      <c r="D10" s="63">
        <f>'[2]Service summary'!$C$11</f>
        <v>2606357.15</v>
      </c>
      <c r="E10" s="24"/>
      <c r="F10" s="64" t="s">
        <v>101</v>
      </c>
    </row>
    <row r="11" spans="2:6" x14ac:dyDescent="0.25">
      <c r="B11" s="24">
        <v>9</v>
      </c>
      <c r="C11" s="23" t="s">
        <v>109</v>
      </c>
      <c r="D11" s="63">
        <f>'[2]Service summary'!$C$12</f>
        <v>811500</v>
      </c>
      <c r="E11" s="24"/>
      <c r="F11" s="64" t="s">
        <v>101</v>
      </c>
    </row>
    <row r="12" spans="2:6" x14ac:dyDescent="0.25">
      <c r="B12" s="24">
        <v>10</v>
      </c>
      <c r="C12" s="23" t="s">
        <v>110</v>
      </c>
      <c r="D12" s="63">
        <f>'[2]Service summary'!$C$13</f>
        <v>1252500</v>
      </c>
      <c r="E12" s="24">
        <f>Services!G6</f>
        <v>4000000</v>
      </c>
      <c r="F12" s="64" t="s">
        <v>101</v>
      </c>
    </row>
    <row r="13" spans="2:6" x14ac:dyDescent="0.25">
      <c r="B13" s="24">
        <v>11</v>
      </c>
      <c r="C13" s="23" t="s">
        <v>111</v>
      </c>
      <c r="D13" s="63">
        <f>'[2]Service summary'!$C$14</f>
        <v>70000</v>
      </c>
      <c r="E13" s="24">
        <f>Services!G67</f>
        <v>300000</v>
      </c>
      <c r="F13" s="64" t="s">
        <v>101</v>
      </c>
    </row>
    <row r="14" spans="2:6" x14ac:dyDescent="0.25">
      <c r="B14" s="24">
        <v>12</v>
      </c>
      <c r="C14" s="23" t="s">
        <v>112</v>
      </c>
      <c r="D14" s="63">
        <f>'[2]Service summary'!$C$15</f>
        <v>280000</v>
      </c>
      <c r="E14" s="24">
        <f>Services!G60</f>
        <v>500000</v>
      </c>
      <c r="F14" s="64" t="s">
        <v>101</v>
      </c>
    </row>
    <row r="15" spans="2:6" x14ac:dyDescent="0.25">
      <c r="B15" s="24">
        <v>13</v>
      </c>
      <c r="C15" s="23" t="s">
        <v>113</v>
      </c>
      <c r="D15" s="65">
        <f>'[2]Service summary'!$C$16</f>
        <v>299200</v>
      </c>
      <c r="E15" s="24"/>
      <c r="F15" s="64" t="s">
        <v>101</v>
      </c>
    </row>
    <row r="16" spans="2:6" x14ac:dyDescent="0.25">
      <c r="B16" s="24">
        <v>14</v>
      </c>
      <c r="C16" s="23" t="s">
        <v>114</v>
      </c>
      <c r="D16" s="65">
        <f>'[2]Service summary'!$C$17</f>
        <v>885000</v>
      </c>
      <c r="E16" s="24"/>
      <c r="F16" s="64" t="s">
        <v>101</v>
      </c>
    </row>
    <row r="17" spans="2:6" x14ac:dyDescent="0.25">
      <c r="B17" s="24">
        <v>15</v>
      </c>
      <c r="C17" s="23" t="s">
        <v>115</v>
      </c>
      <c r="D17" s="65">
        <f>'[2]Service summary'!$C$18</f>
        <v>106750</v>
      </c>
      <c r="E17" s="24">
        <f>Services!G68</f>
        <v>2500000</v>
      </c>
      <c r="F17" s="64" t="s">
        <v>101</v>
      </c>
    </row>
    <row r="18" spans="2:6" x14ac:dyDescent="0.25">
      <c r="B18" s="24">
        <v>16</v>
      </c>
      <c r="C18" s="23" t="s">
        <v>116</v>
      </c>
      <c r="D18" s="65">
        <f>'[2]Service summary'!$C$19</f>
        <v>922953</v>
      </c>
      <c r="E18" s="68">
        <f>Services!N9</f>
        <v>3016000</v>
      </c>
      <c r="F18" s="64" t="s">
        <v>101</v>
      </c>
    </row>
    <row r="19" spans="2:6" x14ac:dyDescent="0.25">
      <c r="B19" s="24">
        <v>17</v>
      </c>
      <c r="C19" s="23" t="s">
        <v>117</v>
      </c>
      <c r="D19" s="65">
        <f>'[2]Service summary'!$C$20</f>
        <v>219105</v>
      </c>
      <c r="E19" s="24">
        <f>Services!G53</f>
        <v>648000</v>
      </c>
      <c r="F19" s="64" t="s">
        <v>101</v>
      </c>
    </row>
    <row r="20" spans="2:6" x14ac:dyDescent="0.25">
      <c r="B20" s="24">
        <v>18</v>
      </c>
      <c r="C20" s="23" t="s">
        <v>118</v>
      </c>
      <c r="D20" s="65">
        <f>'[2]Service summary'!$C$21</f>
        <v>119390</v>
      </c>
      <c r="E20" s="24">
        <f>Services!G54</f>
        <v>750000</v>
      </c>
      <c r="F20" s="64" t="s">
        <v>101</v>
      </c>
    </row>
    <row r="21" spans="2:6" x14ac:dyDescent="0.25">
      <c r="B21" s="24">
        <v>19</v>
      </c>
      <c r="C21" s="23" t="s">
        <v>119</v>
      </c>
      <c r="D21" s="65">
        <f>'[2]Service summary'!$C$22</f>
        <v>557122</v>
      </c>
      <c r="E21" s="24">
        <f>Services!G61</f>
        <v>1230480</v>
      </c>
      <c r="F21" s="64" t="s">
        <v>101</v>
      </c>
    </row>
    <row r="22" spans="2:6" x14ac:dyDescent="0.25">
      <c r="B22" s="24">
        <v>20</v>
      </c>
      <c r="C22" s="23" t="s">
        <v>120</v>
      </c>
      <c r="D22" s="65">
        <f>'[2]Service summary'!$C$23</f>
        <v>1454282.73</v>
      </c>
      <c r="E22" s="24">
        <f>Services!G62</f>
        <v>2500000</v>
      </c>
      <c r="F22" s="64" t="s">
        <v>101</v>
      </c>
    </row>
    <row r="23" spans="2:6" x14ac:dyDescent="0.25">
      <c r="B23" s="24">
        <v>21</v>
      </c>
      <c r="C23" s="23" t="s">
        <v>121</v>
      </c>
      <c r="D23" s="65">
        <f>'[2]Service summary'!$C$24</f>
        <v>35294789.670000002</v>
      </c>
      <c r="E23" s="24"/>
      <c r="F23" s="64" t="s">
        <v>101</v>
      </c>
    </row>
    <row r="24" spans="2:6" x14ac:dyDescent="0.25">
      <c r="B24" s="23"/>
      <c r="C24" s="23"/>
      <c r="D24" s="66">
        <f>SUM(D3:D23)</f>
        <v>78641806.439999998</v>
      </c>
      <c r="E24" s="22">
        <f>SUM(E3:E23)</f>
        <v>48425481</v>
      </c>
      <c r="F24" s="64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workbookViewId="0">
      <selection activeCell="E15" sqref="E15"/>
    </sheetView>
  </sheetViews>
  <sheetFormatPr defaultRowHeight="15" x14ac:dyDescent="0.25"/>
  <cols>
    <col min="2" max="2" width="9.28515625" bestFit="1" customWidth="1"/>
    <col min="3" max="3" width="37.28515625" bestFit="1" customWidth="1"/>
    <col min="4" max="4" width="12.140625" bestFit="1" customWidth="1"/>
    <col min="5" max="5" width="10.140625" bestFit="1" customWidth="1"/>
    <col min="6" max="6" width="18.7109375" bestFit="1" customWidth="1"/>
  </cols>
  <sheetData>
    <row r="4" spans="2:6" ht="15.75" x14ac:dyDescent="0.25">
      <c r="B4" s="572" t="s">
        <v>1200</v>
      </c>
      <c r="C4" s="572" t="s">
        <v>1201</v>
      </c>
      <c r="D4" s="572" t="s">
        <v>1213</v>
      </c>
      <c r="E4" s="572" t="s">
        <v>1214</v>
      </c>
      <c r="F4" s="572" t="s">
        <v>208</v>
      </c>
    </row>
    <row r="5" spans="2:6" ht="15.75" x14ac:dyDescent="0.25">
      <c r="B5" s="563">
        <v>1</v>
      </c>
      <c r="C5" s="563" t="s">
        <v>1202</v>
      </c>
      <c r="D5" s="563">
        <v>65590749.670000002</v>
      </c>
      <c r="E5" s="563">
        <f>Material!G24</f>
        <v>23000000</v>
      </c>
      <c r="F5" s="563"/>
    </row>
    <row r="6" spans="2:6" ht="15.75" x14ac:dyDescent="0.25">
      <c r="B6" s="563">
        <v>3</v>
      </c>
      <c r="C6" s="563" t="s">
        <v>1203</v>
      </c>
      <c r="D6" s="563">
        <v>17849790.59</v>
      </c>
      <c r="E6" s="563">
        <f>Material!D14</f>
        <v>13620461.795</v>
      </c>
      <c r="F6" s="563"/>
    </row>
    <row r="7" spans="2:6" ht="15.75" x14ac:dyDescent="0.25">
      <c r="B7" s="563">
        <v>4</v>
      </c>
      <c r="C7" s="563" t="s">
        <v>184</v>
      </c>
      <c r="D7" s="563">
        <v>8235014</v>
      </c>
      <c r="E7" s="563">
        <f>Material!D17</f>
        <v>11497173</v>
      </c>
      <c r="F7" s="563"/>
    </row>
    <row r="8" spans="2:6" ht="15.75" x14ac:dyDescent="0.25">
      <c r="B8" s="563">
        <v>5</v>
      </c>
      <c r="C8" s="563" t="s">
        <v>1204</v>
      </c>
      <c r="D8" s="563">
        <v>6054403</v>
      </c>
      <c r="E8" s="563"/>
      <c r="F8" s="563"/>
    </row>
    <row r="9" spans="2:6" ht="15.75" x14ac:dyDescent="0.25">
      <c r="B9" s="563">
        <v>6</v>
      </c>
      <c r="C9" s="563" t="s">
        <v>1205</v>
      </c>
      <c r="D9" s="563">
        <v>14050822.25</v>
      </c>
      <c r="E9" s="563">
        <f>Material!G20</f>
        <v>1000000</v>
      </c>
      <c r="F9" s="563" t="s">
        <v>1211</v>
      </c>
    </row>
    <row r="10" spans="2:6" ht="15.75" x14ac:dyDescent="0.25">
      <c r="B10" s="563">
        <v>8</v>
      </c>
      <c r="C10" s="563" t="s">
        <v>1206</v>
      </c>
      <c r="D10" s="563">
        <v>4083548</v>
      </c>
      <c r="E10" s="563"/>
      <c r="F10" s="563"/>
    </row>
    <row r="11" spans="2:6" ht="15.75" x14ac:dyDescent="0.25">
      <c r="B11" s="563">
        <v>9</v>
      </c>
      <c r="C11" s="563" t="s">
        <v>1207</v>
      </c>
      <c r="D11" s="563">
        <v>3075161.26</v>
      </c>
      <c r="E11" s="563">
        <v>0</v>
      </c>
      <c r="F11" s="563"/>
    </row>
    <row r="12" spans="2:6" ht="15.75" x14ac:dyDescent="0.25">
      <c r="B12" s="563">
        <v>12</v>
      </c>
      <c r="C12" s="563" t="s">
        <v>1208</v>
      </c>
      <c r="D12" s="563">
        <v>14887980</v>
      </c>
      <c r="E12" s="563"/>
      <c r="F12" s="563"/>
    </row>
    <row r="13" spans="2:6" ht="15.75" x14ac:dyDescent="0.25">
      <c r="B13" s="563">
        <v>13</v>
      </c>
      <c r="C13" s="563" t="s">
        <v>1209</v>
      </c>
      <c r="D13" s="563">
        <v>5982631.4900000095</v>
      </c>
      <c r="E13" s="563">
        <f>Material!G31</f>
        <v>2000000</v>
      </c>
      <c r="F13" s="563" t="s">
        <v>1212</v>
      </c>
    </row>
    <row r="14" spans="2:6" s="580" customFormat="1" ht="15.75" x14ac:dyDescent="0.25">
      <c r="B14" s="83"/>
      <c r="C14" s="83" t="s">
        <v>1210</v>
      </c>
      <c r="D14" s="83">
        <v>223900304.47999999</v>
      </c>
      <c r="E14" s="83">
        <f>SUM(E5:E13)</f>
        <v>51117634.795000002</v>
      </c>
      <c r="F14" s="8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8"/>
  <sheetViews>
    <sheetView workbookViewId="0">
      <selection activeCell="F17" sqref="F17"/>
    </sheetView>
  </sheetViews>
  <sheetFormatPr defaultRowHeight="15" x14ac:dyDescent="0.25"/>
  <cols>
    <col min="2" max="2" width="7" customWidth="1"/>
    <col min="3" max="3" width="36.140625" bestFit="1" customWidth="1"/>
    <col min="4" max="4" width="15.7109375" customWidth="1"/>
    <col min="5" max="5" width="4.28515625" bestFit="1" customWidth="1"/>
    <col min="6" max="6" width="9" bestFit="1" customWidth="1"/>
    <col min="7" max="7" width="10" customWidth="1"/>
  </cols>
  <sheetData>
    <row r="3" spans="2:12" ht="15.75" x14ac:dyDescent="0.25">
      <c r="B3" s="601" t="s">
        <v>22</v>
      </c>
      <c r="C3" s="602"/>
      <c r="D3" s="603"/>
      <c r="E3" s="13"/>
    </row>
    <row r="4" spans="2:12" ht="15.75" x14ac:dyDescent="0.25">
      <c r="B4" s="14"/>
      <c r="C4" s="7"/>
      <c r="D4" s="15"/>
      <c r="G4" s="604" t="s">
        <v>23</v>
      </c>
      <c r="H4" s="605"/>
      <c r="I4" s="605"/>
      <c r="J4" s="605"/>
      <c r="K4" s="605"/>
      <c r="L4" s="606"/>
    </row>
    <row r="5" spans="2:12" ht="15.75" x14ac:dyDescent="0.25">
      <c r="B5" s="16" t="s">
        <v>24</v>
      </c>
      <c r="C5" s="16" t="s">
        <v>25</v>
      </c>
      <c r="D5" s="16" t="s">
        <v>26</v>
      </c>
      <c r="E5" s="17"/>
      <c r="F5" s="17"/>
      <c r="G5" s="18" t="s">
        <v>27</v>
      </c>
      <c r="H5" s="18" t="s">
        <v>28</v>
      </c>
      <c r="I5" s="18" t="s">
        <v>29</v>
      </c>
      <c r="J5" s="18" t="s">
        <v>30</v>
      </c>
      <c r="K5" s="18" t="s">
        <v>31</v>
      </c>
      <c r="L5" s="19" t="s">
        <v>32</v>
      </c>
    </row>
    <row r="6" spans="2:12" x14ac:dyDescent="0.25">
      <c r="B6" s="20">
        <v>1</v>
      </c>
      <c r="C6" s="21" t="s">
        <v>33</v>
      </c>
      <c r="D6" s="20">
        <f>'[3]Material Cost summary'!$C$5</f>
        <v>7588001</v>
      </c>
      <c r="G6" s="2">
        <v>1</v>
      </c>
      <c r="H6" s="10" t="s">
        <v>34</v>
      </c>
      <c r="I6" s="2">
        <v>7105</v>
      </c>
      <c r="J6" s="2">
        <v>1144</v>
      </c>
      <c r="K6" s="2">
        <v>1194.5</v>
      </c>
      <c r="L6" s="10">
        <f>SUM(I6:K6)</f>
        <v>9443.5</v>
      </c>
    </row>
    <row r="7" spans="2:12" x14ac:dyDescent="0.25">
      <c r="B7" s="22"/>
      <c r="C7" s="23" t="s">
        <v>35</v>
      </c>
      <c r="D7" s="24">
        <f>1713342*1.2</f>
        <v>2056010.4</v>
      </c>
      <c r="G7" s="2">
        <v>2</v>
      </c>
      <c r="H7" s="10" t="s">
        <v>36</v>
      </c>
      <c r="I7" s="2">
        <f>612+3033</f>
        <v>3645</v>
      </c>
      <c r="J7" s="2">
        <v>1469.5</v>
      </c>
      <c r="K7" s="2">
        <v>1721</v>
      </c>
      <c r="L7" s="10">
        <f>SUM(I7:K7)</f>
        <v>6835.5</v>
      </c>
    </row>
    <row r="8" spans="2:12" x14ac:dyDescent="0.25">
      <c r="B8" s="22"/>
      <c r="C8" s="23" t="s">
        <v>37</v>
      </c>
      <c r="D8" s="24">
        <f>5874659*1.2</f>
        <v>7049590.7999999998</v>
      </c>
      <c r="G8" s="2">
        <v>3</v>
      </c>
      <c r="H8" s="10" t="s">
        <v>38</v>
      </c>
      <c r="I8" s="2">
        <v>426</v>
      </c>
      <c r="J8" s="2">
        <v>363</v>
      </c>
      <c r="K8" s="2">
        <v>0</v>
      </c>
      <c r="L8" s="10">
        <f>SUM(I8:K8)</f>
        <v>789</v>
      </c>
    </row>
    <row r="9" spans="2:12" x14ac:dyDescent="0.25">
      <c r="B9" s="20">
        <v>2</v>
      </c>
      <c r="C9" s="21" t="s">
        <v>39</v>
      </c>
      <c r="D9" s="20">
        <f>D10+D11</f>
        <v>4552800.5999999996</v>
      </c>
      <c r="J9" s="610" t="s">
        <v>136</v>
      </c>
      <c r="K9" s="610"/>
      <c r="L9" s="11">
        <f>SUM(L6:L8)</f>
        <v>17068</v>
      </c>
    </row>
    <row r="10" spans="2:12" x14ac:dyDescent="0.25">
      <c r="B10" s="22"/>
      <c r="C10" s="23" t="s">
        <v>40</v>
      </c>
      <c r="D10" s="24">
        <f>D7*50%</f>
        <v>1028005.2</v>
      </c>
    </row>
    <row r="11" spans="2:12" x14ac:dyDescent="0.25">
      <c r="B11" s="22"/>
      <c r="C11" s="23" t="s">
        <v>41</v>
      </c>
      <c r="D11" s="24">
        <f>D8*50%</f>
        <v>3524795.4</v>
      </c>
    </row>
    <row r="12" spans="2:12" x14ac:dyDescent="0.25">
      <c r="B12" s="20">
        <v>3</v>
      </c>
      <c r="C12" s="25" t="s">
        <v>42</v>
      </c>
      <c r="D12" s="20">
        <f>(D7+D8)*10%</f>
        <v>910560.12</v>
      </c>
    </row>
    <row r="13" spans="2:12" x14ac:dyDescent="0.25">
      <c r="B13" s="20">
        <v>4</v>
      </c>
      <c r="C13" s="21" t="s">
        <v>43</v>
      </c>
      <c r="D13" s="20">
        <f>D6*7.5%</f>
        <v>569100.07499999995</v>
      </c>
    </row>
    <row r="14" spans="2:12" x14ac:dyDescent="0.25">
      <c r="B14" s="20"/>
      <c r="C14" s="21" t="s">
        <v>188</v>
      </c>
      <c r="D14" s="26">
        <f>D13+D12+D9+D6</f>
        <v>13620461.795</v>
      </c>
    </row>
    <row r="15" spans="2:12" x14ac:dyDescent="0.25">
      <c r="B15" s="24"/>
      <c r="C15" s="23" t="s">
        <v>45</v>
      </c>
      <c r="D15" s="24">
        <f>'[3]Material Cost summary'!$C$14</f>
        <v>1500594</v>
      </c>
    </row>
    <row r="16" spans="2:12" x14ac:dyDescent="0.25">
      <c r="B16" s="24"/>
      <c r="C16" s="23" t="s">
        <v>46</v>
      </c>
      <c r="D16" s="24">
        <f>'[3]Material Cost summary'!$C$15</f>
        <v>9996579</v>
      </c>
    </row>
    <row r="17" spans="2:11" x14ac:dyDescent="0.25">
      <c r="B17" s="2">
        <v>5</v>
      </c>
      <c r="C17" s="21" t="s">
        <v>44</v>
      </c>
      <c r="D17" s="76">
        <f>SUM(D15:D16)</f>
        <v>11497173</v>
      </c>
    </row>
    <row r="19" spans="2:11" s="45" customFormat="1" ht="12.75" x14ac:dyDescent="0.2">
      <c r="B19" s="22" t="s">
        <v>27</v>
      </c>
      <c r="C19" s="46" t="s">
        <v>2</v>
      </c>
      <c r="D19" s="22" t="s">
        <v>125</v>
      </c>
      <c r="E19" s="22" t="s">
        <v>51</v>
      </c>
      <c r="F19" s="22" t="s">
        <v>52</v>
      </c>
      <c r="G19" s="22" t="s">
        <v>53</v>
      </c>
    </row>
    <row r="20" spans="2:11" s="38" customFormat="1" ht="12.75" x14ac:dyDescent="0.2">
      <c r="B20" s="44">
        <v>1</v>
      </c>
      <c r="C20" s="43" t="s">
        <v>189</v>
      </c>
      <c r="D20" s="44">
        <v>20000</v>
      </c>
      <c r="E20" s="44" t="s">
        <v>129</v>
      </c>
      <c r="F20" s="44">
        <v>50</v>
      </c>
      <c r="G20" s="46">
        <f>F20*D20</f>
        <v>1000000</v>
      </c>
      <c r="H20" s="40"/>
      <c r="I20" s="40"/>
      <c r="J20" s="40"/>
      <c r="K20" s="40"/>
    </row>
    <row r="21" spans="2:11" s="38" customFormat="1" ht="12.75" x14ac:dyDescent="0.2">
      <c r="B21" s="44"/>
      <c r="C21" s="42" t="s">
        <v>122</v>
      </c>
      <c r="D21" s="44"/>
      <c r="E21" s="44"/>
      <c r="F21" s="44"/>
      <c r="G21" s="44"/>
      <c r="H21" s="40"/>
      <c r="I21" s="40"/>
      <c r="J21" s="40"/>
      <c r="K21" s="40"/>
    </row>
    <row r="22" spans="2:11" s="39" customFormat="1" ht="12.75" x14ac:dyDescent="0.2">
      <c r="B22" s="24"/>
      <c r="C22" s="23" t="s">
        <v>123</v>
      </c>
      <c r="D22" s="24"/>
      <c r="E22" s="24"/>
      <c r="F22" s="24"/>
      <c r="G22" s="24"/>
      <c r="H22" s="41"/>
      <c r="I22" s="41"/>
      <c r="J22" s="41"/>
      <c r="K22" s="41"/>
    </row>
    <row r="23" spans="2:11" s="39" customFormat="1" ht="12.75" x14ac:dyDescent="0.2">
      <c r="B23" s="24"/>
      <c r="C23" s="23" t="s">
        <v>124</v>
      </c>
      <c r="D23" s="24"/>
      <c r="E23" s="24"/>
      <c r="F23" s="24"/>
      <c r="G23" s="24"/>
      <c r="H23" s="41"/>
      <c r="I23" s="41"/>
      <c r="J23" s="41"/>
      <c r="K23" s="41"/>
    </row>
    <row r="24" spans="2:11" s="39" customFormat="1" ht="12.75" x14ac:dyDescent="0.2">
      <c r="B24" s="24">
        <v>2</v>
      </c>
      <c r="C24" s="34" t="s">
        <v>126</v>
      </c>
      <c r="D24" s="24"/>
      <c r="E24" s="24"/>
      <c r="F24" s="24"/>
      <c r="G24" s="46">
        <f>SUM(G25:G30)</f>
        <v>23000000</v>
      </c>
    </row>
    <row r="25" spans="2:11" s="39" customFormat="1" ht="12.75" x14ac:dyDescent="0.2">
      <c r="B25" s="24"/>
      <c r="C25" s="23" t="s">
        <v>127</v>
      </c>
      <c r="D25" s="24">
        <v>10</v>
      </c>
      <c r="E25" s="24" t="s">
        <v>183</v>
      </c>
      <c r="F25" s="24">
        <v>1000000</v>
      </c>
      <c r="G25" s="44">
        <f t="shared" ref="G25:G29" si="0">F25*D25</f>
        <v>10000000</v>
      </c>
    </row>
    <row r="26" spans="2:11" s="39" customFormat="1" ht="12.75" x14ac:dyDescent="0.2">
      <c r="B26" s="24"/>
      <c r="C26" s="23" t="s">
        <v>128</v>
      </c>
      <c r="D26" s="24">
        <v>1</v>
      </c>
      <c r="E26" s="24" t="s">
        <v>55</v>
      </c>
      <c r="F26" s="24">
        <v>1000000</v>
      </c>
      <c r="G26" s="44">
        <f t="shared" si="0"/>
        <v>1000000</v>
      </c>
    </row>
    <row r="27" spans="2:11" s="39" customFormat="1" ht="12.75" x14ac:dyDescent="0.2">
      <c r="B27" s="24"/>
      <c r="C27" s="23" t="s">
        <v>185</v>
      </c>
      <c r="D27" s="24">
        <v>30</v>
      </c>
      <c r="E27" s="24" t="s">
        <v>183</v>
      </c>
      <c r="F27" s="24">
        <v>250000</v>
      </c>
      <c r="G27" s="44">
        <f t="shared" si="0"/>
        <v>7500000</v>
      </c>
    </row>
    <row r="28" spans="2:11" s="39" customFormat="1" ht="12.75" x14ac:dyDescent="0.2">
      <c r="B28" s="24"/>
      <c r="C28" s="23" t="s">
        <v>184</v>
      </c>
      <c r="D28" s="24">
        <v>1</v>
      </c>
      <c r="E28" s="24" t="s">
        <v>55</v>
      </c>
      <c r="F28" s="24">
        <v>1000000</v>
      </c>
      <c r="G28" s="44">
        <f t="shared" si="0"/>
        <v>1000000</v>
      </c>
    </row>
    <row r="29" spans="2:11" s="39" customFormat="1" ht="12.75" x14ac:dyDescent="0.2">
      <c r="B29" s="24"/>
      <c r="C29" s="23" t="s">
        <v>186</v>
      </c>
      <c r="D29" s="24">
        <v>1</v>
      </c>
      <c r="E29" s="24" t="s">
        <v>55</v>
      </c>
      <c r="F29" s="24">
        <v>1000000</v>
      </c>
      <c r="G29" s="44">
        <f t="shared" si="0"/>
        <v>1000000</v>
      </c>
    </row>
    <row r="30" spans="2:11" s="39" customFormat="1" ht="12.75" x14ac:dyDescent="0.2">
      <c r="B30" s="24"/>
      <c r="C30" s="23" t="s">
        <v>175</v>
      </c>
      <c r="D30" s="24">
        <v>1</v>
      </c>
      <c r="E30" s="24" t="s">
        <v>55</v>
      </c>
      <c r="F30" s="24">
        <v>2500000</v>
      </c>
      <c r="G30" s="24">
        <f>F30*D30</f>
        <v>2500000</v>
      </c>
    </row>
    <row r="31" spans="2:11" s="39" customFormat="1" ht="12.75" x14ac:dyDescent="0.2">
      <c r="B31" s="24">
        <v>3</v>
      </c>
      <c r="C31" s="34" t="s">
        <v>190</v>
      </c>
      <c r="D31" s="24">
        <v>1</v>
      </c>
      <c r="E31" s="24" t="s">
        <v>55</v>
      </c>
      <c r="F31" s="24">
        <v>2000000</v>
      </c>
      <c r="G31" s="46">
        <f>F31*D31</f>
        <v>2000000</v>
      </c>
    </row>
    <row r="32" spans="2:11" s="39" customFormat="1" ht="12.75" x14ac:dyDescent="0.2">
      <c r="B32" s="24"/>
      <c r="C32" s="23" t="s">
        <v>130</v>
      </c>
      <c r="D32" s="24"/>
      <c r="E32" s="24"/>
      <c r="F32" s="24"/>
      <c r="G32" s="24"/>
    </row>
    <row r="33" spans="2:7" s="39" customFormat="1" ht="12.75" x14ac:dyDescent="0.2">
      <c r="B33" s="24"/>
      <c r="C33" s="23" t="s">
        <v>131</v>
      </c>
      <c r="D33" s="24"/>
      <c r="E33" s="24"/>
      <c r="F33" s="24"/>
      <c r="G33" s="24"/>
    </row>
    <row r="34" spans="2:7" s="39" customFormat="1" ht="12.75" x14ac:dyDescent="0.2">
      <c r="B34" s="24"/>
      <c r="C34" s="23" t="s">
        <v>17</v>
      </c>
      <c r="D34" s="24"/>
      <c r="E34" s="24"/>
      <c r="F34" s="24"/>
      <c r="G34" s="24"/>
    </row>
    <row r="35" spans="2:7" s="39" customFormat="1" ht="12.75" x14ac:dyDescent="0.2">
      <c r="B35" s="23"/>
      <c r="C35" s="23"/>
      <c r="D35" s="607" t="s">
        <v>98</v>
      </c>
      <c r="E35" s="608"/>
      <c r="F35" s="609"/>
      <c r="G35" s="20">
        <f>SUM(G20:G34)</f>
        <v>49000000</v>
      </c>
    </row>
    <row r="36" spans="2:7" s="39" customFormat="1" ht="12.75" x14ac:dyDescent="0.2">
      <c r="B36" s="23"/>
      <c r="C36" s="23"/>
      <c r="D36" s="607" t="s">
        <v>48</v>
      </c>
      <c r="E36" s="608"/>
      <c r="F36" s="609"/>
      <c r="G36" s="20">
        <f>G35*25%</f>
        <v>12250000</v>
      </c>
    </row>
    <row r="37" spans="2:7" s="39" customFormat="1" ht="12.75" x14ac:dyDescent="0.2">
      <c r="B37" s="23"/>
      <c r="C37" s="23"/>
      <c r="D37" s="607" t="s">
        <v>99</v>
      </c>
      <c r="E37" s="608"/>
      <c r="F37" s="609"/>
      <c r="G37" s="20">
        <f>SUM(G35:G36)</f>
        <v>61250000</v>
      </c>
    </row>
    <row r="38" spans="2:7" s="39" customFormat="1" ht="12.75" x14ac:dyDescent="0.2">
      <c r="B38" s="23"/>
      <c r="C38" s="23"/>
      <c r="D38" s="24"/>
      <c r="E38" s="24"/>
      <c r="F38" s="24"/>
      <c r="G38" s="24"/>
    </row>
    <row r="39" spans="2:7" s="39" customFormat="1" ht="12.75" x14ac:dyDescent="0.2">
      <c r="B39" s="23"/>
      <c r="C39" s="23"/>
      <c r="D39" s="24"/>
      <c r="E39" s="24"/>
      <c r="F39" s="24"/>
      <c r="G39" s="24"/>
    </row>
    <row r="40" spans="2:7" s="39" customFormat="1" ht="12.75" x14ac:dyDescent="0.2"/>
    <row r="41" spans="2:7" s="39" customFormat="1" ht="12.75" x14ac:dyDescent="0.2"/>
    <row r="42" spans="2:7" s="39" customFormat="1" ht="12.75" x14ac:dyDescent="0.2"/>
    <row r="43" spans="2:7" s="39" customFormat="1" ht="12.75" x14ac:dyDescent="0.2"/>
    <row r="44" spans="2:7" s="39" customFormat="1" ht="12.75" x14ac:dyDescent="0.2"/>
    <row r="45" spans="2:7" s="39" customFormat="1" ht="12.75" x14ac:dyDescent="0.2"/>
    <row r="46" spans="2:7" s="39" customFormat="1" ht="12.75" x14ac:dyDescent="0.2"/>
    <row r="47" spans="2:7" s="39" customFormat="1" ht="12.75" x14ac:dyDescent="0.2"/>
    <row r="48" spans="2:7" s="39" customFormat="1" ht="12.75" x14ac:dyDescent="0.2"/>
    <row r="49" s="39" customFormat="1" ht="12.75" x14ac:dyDescent="0.2"/>
    <row r="50" s="39" customFormat="1" ht="12.75" x14ac:dyDescent="0.2"/>
    <row r="51" s="39" customFormat="1" ht="12.75" x14ac:dyDescent="0.2"/>
    <row r="52" s="39" customFormat="1" ht="12.75" x14ac:dyDescent="0.2"/>
    <row r="53" s="39" customFormat="1" ht="12.75" x14ac:dyDescent="0.2"/>
    <row r="54" s="39" customFormat="1" ht="12.75" x14ac:dyDescent="0.2"/>
    <row r="55" s="39" customFormat="1" ht="12.75" x14ac:dyDescent="0.2"/>
    <row r="56" s="39" customFormat="1" ht="12.75" x14ac:dyDescent="0.2"/>
    <row r="57" s="39" customFormat="1" ht="12.75" x14ac:dyDescent="0.2"/>
    <row r="58" s="39" customFormat="1" ht="12.75" x14ac:dyDescent="0.2"/>
    <row r="59" s="39" customFormat="1" ht="12.75" x14ac:dyDescent="0.2"/>
    <row r="60" s="39" customFormat="1" ht="12.75" x14ac:dyDescent="0.2"/>
    <row r="61" s="39" customFormat="1" ht="12.75" x14ac:dyDescent="0.2"/>
    <row r="62" s="39" customFormat="1" ht="12.75" x14ac:dyDescent="0.2"/>
    <row r="63" s="39" customFormat="1" ht="12.75" x14ac:dyDescent="0.2"/>
    <row r="64" s="39" customFormat="1" ht="12.75" x14ac:dyDescent="0.2"/>
    <row r="65" s="39" customFormat="1" ht="12.75" x14ac:dyDescent="0.2"/>
    <row r="66" s="39" customFormat="1" ht="12.75" x14ac:dyDescent="0.2"/>
    <row r="67" s="39" customFormat="1" ht="12.75" x14ac:dyDescent="0.2"/>
    <row r="68" s="39" customFormat="1" ht="12.75" x14ac:dyDescent="0.2"/>
    <row r="69" s="39" customFormat="1" ht="12.75" x14ac:dyDescent="0.2"/>
    <row r="70" s="39" customFormat="1" ht="12.75" x14ac:dyDescent="0.2"/>
    <row r="71" s="39" customFormat="1" ht="12.75" x14ac:dyDescent="0.2"/>
    <row r="72" s="39" customFormat="1" ht="12.75" x14ac:dyDescent="0.2"/>
    <row r="73" s="39" customFormat="1" ht="12.75" x14ac:dyDescent="0.2"/>
    <row r="74" s="39" customFormat="1" ht="12.75" x14ac:dyDescent="0.2"/>
    <row r="75" s="39" customFormat="1" ht="12.75" x14ac:dyDescent="0.2"/>
    <row r="76" s="39" customFormat="1" ht="12.75" x14ac:dyDescent="0.2"/>
    <row r="77" s="39" customFormat="1" ht="12.75" x14ac:dyDescent="0.2"/>
    <row r="78" s="39" customFormat="1" ht="12.75" x14ac:dyDescent="0.2"/>
    <row r="79" s="39" customFormat="1" ht="12.75" x14ac:dyDescent="0.2"/>
    <row r="80" s="39" customFormat="1" ht="12.75" x14ac:dyDescent="0.2"/>
    <row r="81" s="39" customFormat="1" ht="12.75" x14ac:dyDescent="0.2"/>
    <row r="82" s="39" customFormat="1" ht="12.75" x14ac:dyDescent="0.2"/>
    <row r="83" s="39" customFormat="1" ht="12.75" x14ac:dyDescent="0.2"/>
    <row r="84" s="39" customFormat="1" ht="12.75" x14ac:dyDescent="0.2"/>
    <row r="85" s="39" customFormat="1" ht="12.75" x14ac:dyDescent="0.2"/>
    <row r="86" s="39" customFormat="1" ht="12.75" x14ac:dyDescent="0.2"/>
    <row r="87" s="39" customFormat="1" ht="12.75" x14ac:dyDescent="0.2"/>
    <row r="88" s="39" customFormat="1" ht="12.75" x14ac:dyDescent="0.2"/>
  </sheetData>
  <mergeCells count="6">
    <mergeCell ref="B3:D3"/>
    <mergeCell ref="G4:L4"/>
    <mergeCell ref="D35:F35"/>
    <mergeCell ref="D36:F36"/>
    <mergeCell ref="D37:F37"/>
    <mergeCell ref="J9:K9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2"/>
  <sheetViews>
    <sheetView topLeftCell="A7" workbookViewId="0">
      <selection activeCell="C76" sqref="C76"/>
    </sheetView>
  </sheetViews>
  <sheetFormatPr defaultRowHeight="15" x14ac:dyDescent="0.25"/>
  <cols>
    <col min="3" max="3" width="53" bestFit="1" customWidth="1"/>
    <col min="9" max="9" width="5.42578125" bestFit="1" customWidth="1"/>
    <col min="10" max="10" width="42.85546875" bestFit="1" customWidth="1"/>
    <col min="13" max="13" width="4.5703125" bestFit="1" customWidth="1"/>
    <col min="14" max="14" width="12" bestFit="1" customWidth="1"/>
  </cols>
  <sheetData>
    <row r="3" spans="2:14" ht="15.75" x14ac:dyDescent="0.25">
      <c r="B3" s="599" t="s">
        <v>49</v>
      </c>
      <c r="C3" s="599"/>
      <c r="D3" s="599"/>
      <c r="E3" s="599"/>
      <c r="F3" s="599"/>
      <c r="G3" s="599"/>
      <c r="I3" s="599" t="s">
        <v>178</v>
      </c>
      <c r="J3" s="599"/>
      <c r="K3" s="599"/>
      <c r="L3" s="599"/>
      <c r="M3" s="599"/>
      <c r="N3" s="599"/>
    </row>
    <row r="4" spans="2:14" ht="15.75" x14ac:dyDescent="0.25">
      <c r="B4" s="19" t="s">
        <v>159</v>
      </c>
      <c r="C4" s="19" t="s">
        <v>158</v>
      </c>
      <c r="D4" s="19"/>
      <c r="E4" s="19"/>
      <c r="F4" s="19"/>
      <c r="G4" s="19"/>
      <c r="I4" s="22" t="s">
        <v>1</v>
      </c>
      <c r="J4" s="22" t="s">
        <v>2</v>
      </c>
      <c r="K4" s="22" t="s">
        <v>50</v>
      </c>
      <c r="L4" s="22" t="s">
        <v>51</v>
      </c>
      <c r="M4" s="22" t="s">
        <v>52</v>
      </c>
      <c r="N4" s="22" t="s">
        <v>53</v>
      </c>
    </row>
    <row r="5" spans="2:14" x14ac:dyDescent="0.25">
      <c r="B5" s="22" t="s">
        <v>27</v>
      </c>
      <c r="C5" s="22" t="s">
        <v>2</v>
      </c>
      <c r="D5" s="22" t="s">
        <v>50</v>
      </c>
      <c r="E5" s="22" t="s">
        <v>51</v>
      </c>
      <c r="F5" s="22" t="s">
        <v>52</v>
      </c>
      <c r="G5" s="28" t="s">
        <v>53</v>
      </c>
      <c r="I5" s="24">
        <v>1</v>
      </c>
      <c r="J5" s="24" t="s">
        <v>179</v>
      </c>
      <c r="K5" s="24">
        <v>1500</v>
      </c>
      <c r="L5" s="24" t="s">
        <v>138</v>
      </c>
      <c r="M5" s="24">
        <v>780</v>
      </c>
      <c r="N5" s="68">
        <f>M5*K5</f>
        <v>1170000</v>
      </c>
    </row>
    <row r="6" spans="2:14" x14ac:dyDescent="0.25">
      <c r="B6" s="24">
        <v>1</v>
      </c>
      <c r="C6" s="29" t="s">
        <v>54</v>
      </c>
      <c r="D6" s="24">
        <v>1</v>
      </c>
      <c r="E6" s="24" t="s">
        <v>55</v>
      </c>
      <c r="F6" s="24">
        <v>4000000</v>
      </c>
      <c r="G6" s="28">
        <f>F6*D6</f>
        <v>4000000</v>
      </c>
      <c r="I6" s="24">
        <v>2</v>
      </c>
      <c r="J6" s="24" t="s">
        <v>180</v>
      </c>
      <c r="K6" s="24">
        <v>1000</v>
      </c>
      <c r="L6" s="24" t="s">
        <v>138</v>
      </c>
      <c r="M6" s="24">
        <v>840</v>
      </c>
      <c r="N6" s="69">
        <f t="shared" ref="N6:N8" si="0">M6*K6</f>
        <v>840000</v>
      </c>
    </row>
    <row r="7" spans="2:14" x14ac:dyDescent="0.25">
      <c r="B7" s="24">
        <v>2</v>
      </c>
      <c r="C7" s="31" t="s">
        <v>56</v>
      </c>
      <c r="D7" s="32">
        <v>9443</v>
      </c>
      <c r="E7" s="33" t="s">
        <v>57</v>
      </c>
      <c r="F7" s="33">
        <v>210</v>
      </c>
      <c r="G7" s="30">
        <f t="shared" ref="G7:G21" si="1">F7*D7</f>
        <v>1983030</v>
      </c>
      <c r="I7" s="24">
        <v>3</v>
      </c>
      <c r="J7" s="24" t="s">
        <v>181</v>
      </c>
      <c r="K7" s="24">
        <v>700</v>
      </c>
      <c r="L7" s="24" t="s">
        <v>138</v>
      </c>
      <c r="M7" s="24">
        <v>900</v>
      </c>
      <c r="N7" s="24">
        <f t="shared" si="0"/>
        <v>630000</v>
      </c>
    </row>
    <row r="8" spans="2:14" x14ac:dyDescent="0.25">
      <c r="B8" s="24">
        <v>3</v>
      </c>
      <c r="C8" s="31" t="s">
        <v>58</v>
      </c>
      <c r="D8" s="32">
        <v>1500</v>
      </c>
      <c r="E8" s="33" t="s">
        <v>59</v>
      </c>
      <c r="F8" s="33">
        <v>378</v>
      </c>
      <c r="G8" s="30">
        <f t="shared" si="1"/>
        <v>567000</v>
      </c>
      <c r="I8" s="24">
        <v>4</v>
      </c>
      <c r="J8" s="24" t="s">
        <v>182</v>
      </c>
      <c r="K8" s="24">
        <v>400</v>
      </c>
      <c r="L8" s="24" t="s">
        <v>138</v>
      </c>
      <c r="M8" s="24">
        <v>940</v>
      </c>
      <c r="N8" s="24">
        <f t="shared" si="0"/>
        <v>376000</v>
      </c>
    </row>
    <row r="9" spans="2:14" x14ac:dyDescent="0.25">
      <c r="B9" s="24">
        <v>4</v>
      </c>
      <c r="C9" s="31" t="s">
        <v>60</v>
      </c>
      <c r="D9" s="32">
        <v>6836</v>
      </c>
      <c r="E9" s="33" t="s">
        <v>57</v>
      </c>
      <c r="F9" s="33">
        <v>336</v>
      </c>
      <c r="G9" s="30">
        <f t="shared" si="1"/>
        <v>2296896</v>
      </c>
      <c r="I9" s="67"/>
      <c r="J9" s="67"/>
      <c r="K9" s="67"/>
      <c r="L9" s="612" t="s">
        <v>32</v>
      </c>
      <c r="M9" s="612"/>
      <c r="N9" s="70">
        <f>SUM(N5:N8)</f>
        <v>3016000</v>
      </c>
    </row>
    <row r="10" spans="2:14" x14ac:dyDescent="0.25">
      <c r="B10" s="24">
        <v>5</v>
      </c>
      <c r="C10" s="31" t="s">
        <v>61</v>
      </c>
      <c r="D10" s="32">
        <v>2000</v>
      </c>
      <c r="E10" s="33" t="s">
        <v>59</v>
      </c>
      <c r="F10" s="33">
        <v>588</v>
      </c>
      <c r="G10" s="30">
        <f t="shared" si="1"/>
        <v>1176000</v>
      </c>
      <c r="I10" s="67"/>
      <c r="J10" s="67"/>
      <c r="K10" s="67"/>
      <c r="L10" s="613"/>
      <c r="M10" s="613"/>
      <c r="N10" s="74"/>
    </row>
    <row r="11" spans="2:14" x14ac:dyDescent="0.25">
      <c r="B11" s="24">
        <v>6</v>
      </c>
      <c r="C11" s="31" t="s">
        <v>62</v>
      </c>
      <c r="D11" s="32">
        <v>2500</v>
      </c>
      <c r="E11" s="33" t="s">
        <v>59</v>
      </c>
      <c r="F11" s="33">
        <v>126</v>
      </c>
      <c r="G11" s="30">
        <f t="shared" si="1"/>
        <v>315000</v>
      </c>
      <c r="I11" s="67"/>
      <c r="J11" s="67"/>
      <c r="K11" s="67"/>
      <c r="L11" s="613"/>
      <c r="M11" s="613"/>
      <c r="N11" s="74"/>
    </row>
    <row r="12" spans="2:14" x14ac:dyDescent="0.25">
      <c r="B12" s="24">
        <v>7</v>
      </c>
      <c r="C12" s="31" t="s">
        <v>63</v>
      </c>
      <c r="D12" s="32">
        <v>3000</v>
      </c>
      <c r="E12" s="33" t="s">
        <v>59</v>
      </c>
      <c r="F12" s="33">
        <v>147</v>
      </c>
      <c r="G12" s="30">
        <f t="shared" si="1"/>
        <v>441000</v>
      </c>
    </row>
    <row r="13" spans="2:14" x14ac:dyDescent="0.25">
      <c r="B13" s="24">
        <v>8</v>
      </c>
      <c r="C13" s="31" t="s">
        <v>64</v>
      </c>
      <c r="D13" s="32">
        <v>1200</v>
      </c>
      <c r="E13" s="33" t="s">
        <v>57</v>
      </c>
      <c r="F13" s="33">
        <v>140</v>
      </c>
      <c r="G13" s="30">
        <f t="shared" si="1"/>
        <v>168000</v>
      </c>
    </row>
    <row r="14" spans="2:14" x14ac:dyDescent="0.25">
      <c r="B14" s="24">
        <v>9</v>
      </c>
      <c r="C14" s="31" t="s">
        <v>64</v>
      </c>
      <c r="D14" s="32">
        <v>1000</v>
      </c>
      <c r="E14" s="33" t="s">
        <v>57</v>
      </c>
      <c r="F14" s="33">
        <v>140</v>
      </c>
      <c r="G14" s="30">
        <f t="shared" si="1"/>
        <v>140000</v>
      </c>
    </row>
    <row r="15" spans="2:14" x14ac:dyDescent="0.25">
      <c r="B15" s="24">
        <v>10</v>
      </c>
      <c r="C15" s="31" t="s">
        <v>65</v>
      </c>
      <c r="D15" s="32">
        <v>10000</v>
      </c>
      <c r="E15" s="33" t="s">
        <v>59</v>
      </c>
      <c r="F15" s="33">
        <v>31.5</v>
      </c>
      <c r="G15" s="30">
        <f t="shared" si="1"/>
        <v>315000</v>
      </c>
    </row>
    <row r="16" spans="2:14" x14ac:dyDescent="0.25">
      <c r="B16" s="24">
        <v>11</v>
      </c>
      <c r="C16" s="31" t="s">
        <v>66</v>
      </c>
      <c r="D16" s="32">
        <v>5000</v>
      </c>
      <c r="E16" s="33" t="s">
        <v>59</v>
      </c>
      <c r="F16" s="33">
        <v>341.25</v>
      </c>
      <c r="G16" s="30">
        <f t="shared" si="1"/>
        <v>1706250</v>
      </c>
    </row>
    <row r="17" spans="2:7" x14ac:dyDescent="0.25">
      <c r="B17" s="24">
        <v>12</v>
      </c>
      <c r="C17" s="31" t="s">
        <v>67</v>
      </c>
      <c r="D17" s="32">
        <v>20</v>
      </c>
      <c r="E17" s="33" t="s">
        <v>68</v>
      </c>
      <c r="F17" s="33">
        <v>2100</v>
      </c>
      <c r="G17" s="30">
        <f t="shared" si="1"/>
        <v>42000</v>
      </c>
    </row>
    <row r="18" spans="2:7" x14ac:dyDescent="0.25">
      <c r="B18" s="24">
        <v>13</v>
      </c>
      <c r="C18" s="31" t="s">
        <v>69</v>
      </c>
      <c r="D18" s="32">
        <v>150</v>
      </c>
      <c r="E18" s="33" t="s">
        <v>68</v>
      </c>
      <c r="F18" s="33">
        <v>4200</v>
      </c>
      <c r="G18" s="30">
        <f t="shared" si="1"/>
        <v>630000</v>
      </c>
    </row>
    <row r="19" spans="2:7" x14ac:dyDescent="0.25">
      <c r="B19" s="24">
        <v>14</v>
      </c>
      <c r="C19" s="31" t="s">
        <v>70</v>
      </c>
      <c r="D19" s="32">
        <v>5000</v>
      </c>
      <c r="E19" s="33" t="s">
        <v>59</v>
      </c>
      <c r="F19" s="33">
        <v>126</v>
      </c>
      <c r="G19" s="30">
        <f t="shared" si="1"/>
        <v>630000</v>
      </c>
    </row>
    <row r="20" spans="2:7" x14ac:dyDescent="0.25">
      <c r="B20" s="24">
        <v>15</v>
      </c>
      <c r="C20" s="31" t="s">
        <v>71</v>
      </c>
      <c r="D20" s="32">
        <v>20</v>
      </c>
      <c r="E20" s="33" t="s">
        <v>72</v>
      </c>
      <c r="F20" s="33">
        <v>14700</v>
      </c>
      <c r="G20" s="30">
        <f t="shared" si="1"/>
        <v>294000</v>
      </c>
    </row>
    <row r="21" spans="2:7" x14ac:dyDescent="0.25">
      <c r="B21" s="24">
        <v>16</v>
      </c>
      <c r="C21" s="31" t="s">
        <v>73</v>
      </c>
      <c r="D21" s="32">
        <v>1000</v>
      </c>
      <c r="E21" s="33" t="s">
        <v>68</v>
      </c>
      <c r="F21" s="33">
        <v>157.5</v>
      </c>
      <c r="G21" s="30">
        <f t="shared" si="1"/>
        <v>157500</v>
      </c>
    </row>
    <row r="22" spans="2:7" x14ac:dyDescent="0.25">
      <c r="B22" s="24">
        <v>17</v>
      </c>
      <c r="C22" s="31" t="s">
        <v>74</v>
      </c>
      <c r="D22" s="32">
        <v>270</v>
      </c>
      <c r="E22" s="33" t="s">
        <v>72</v>
      </c>
      <c r="F22" s="33">
        <v>4725</v>
      </c>
      <c r="G22" s="24">
        <f>F22*D22</f>
        <v>1275750</v>
      </c>
    </row>
    <row r="23" spans="2:7" x14ac:dyDescent="0.25">
      <c r="B23" s="24">
        <v>18</v>
      </c>
      <c r="C23" s="31" t="s">
        <v>75</v>
      </c>
      <c r="D23" s="32">
        <v>43</v>
      </c>
      <c r="E23" s="33" t="s">
        <v>72</v>
      </c>
      <c r="F23" s="33">
        <v>5775</v>
      </c>
      <c r="G23" s="24">
        <f t="shared" ref="G23:G27" si="2">F23*D23</f>
        <v>248325</v>
      </c>
    </row>
    <row r="24" spans="2:7" x14ac:dyDescent="0.25">
      <c r="B24" s="24">
        <v>19</v>
      </c>
      <c r="C24" s="31" t="s">
        <v>76</v>
      </c>
      <c r="D24" s="32">
        <v>700</v>
      </c>
      <c r="E24" s="33" t="s">
        <v>72</v>
      </c>
      <c r="F24" s="33">
        <v>787.5</v>
      </c>
      <c r="G24" s="24">
        <f t="shared" si="2"/>
        <v>551250</v>
      </c>
    </row>
    <row r="25" spans="2:7" x14ac:dyDescent="0.25">
      <c r="B25" s="24">
        <v>20</v>
      </c>
      <c r="C25" s="31" t="s">
        <v>77</v>
      </c>
      <c r="D25" s="32">
        <v>100</v>
      </c>
      <c r="E25" s="33" t="s">
        <v>72</v>
      </c>
      <c r="F25" s="33">
        <v>525</v>
      </c>
      <c r="G25" s="24">
        <f t="shared" si="2"/>
        <v>52500</v>
      </c>
    </row>
    <row r="26" spans="2:7" x14ac:dyDescent="0.25">
      <c r="B26" s="24">
        <v>21</v>
      </c>
      <c r="C26" s="31" t="s">
        <v>78</v>
      </c>
      <c r="D26" s="32">
        <v>50</v>
      </c>
      <c r="E26" s="33" t="s">
        <v>79</v>
      </c>
      <c r="F26" s="33">
        <v>8925</v>
      </c>
      <c r="G26" s="24">
        <f t="shared" si="2"/>
        <v>446250</v>
      </c>
    </row>
    <row r="27" spans="2:7" ht="24" x14ac:dyDescent="0.25">
      <c r="B27" s="24">
        <v>22</v>
      </c>
      <c r="C27" s="31" t="s">
        <v>157</v>
      </c>
      <c r="D27" s="32">
        <v>5</v>
      </c>
      <c r="E27" s="33" t="s">
        <v>79</v>
      </c>
      <c r="F27" s="33">
        <v>165900</v>
      </c>
      <c r="G27" s="71">
        <f t="shared" si="2"/>
        <v>829500</v>
      </c>
    </row>
    <row r="28" spans="2:7" x14ac:dyDescent="0.25">
      <c r="B28" s="24">
        <v>23</v>
      </c>
      <c r="C28" s="34" t="s">
        <v>90</v>
      </c>
      <c r="D28" s="24"/>
      <c r="E28" s="24"/>
      <c r="F28" s="24"/>
      <c r="G28" s="24"/>
    </row>
    <row r="29" spans="2:7" x14ac:dyDescent="0.25">
      <c r="B29" s="24"/>
      <c r="C29" s="23" t="s">
        <v>91</v>
      </c>
      <c r="D29" s="24">
        <v>1</v>
      </c>
      <c r="E29" s="24" t="s">
        <v>55</v>
      </c>
      <c r="F29" s="24">
        <v>1250000</v>
      </c>
      <c r="G29" s="24">
        <f>F29*D29</f>
        <v>1250000</v>
      </c>
    </row>
    <row r="30" spans="2:7" x14ac:dyDescent="0.25">
      <c r="B30" s="24"/>
      <c r="C30" s="23" t="s">
        <v>92</v>
      </c>
      <c r="D30" s="24"/>
      <c r="E30" s="24"/>
      <c r="F30" s="24"/>
      <c r="G30" s="24"/>
    </row>
    <row r="31" spans="2:7" x14ac:dyDescent="0.25">
      <c r="B31" s="24"/>
      <c r="C31" s="35" t="s">
        <v>143</v>
      </c>
      <c r="D31" s="24">
        <v>2</v>
      </c>
      <c r="E31" s="24" t="s">
        <v>84</v>
      </c>
      <c r="F31" s="24">
        <v>165000</v>
      </c>
      <c r="G31" s="24">
        <f t="shared" ref="G31:G36" si="3">F31*D31</f>
        <v>330000</v>
      </c>
    </row>
    <row r="32" spans="2:7" x14ac:dyDescent="0.25">
      <c r="B32" s="24">
        <v>24</v>
      </c>
      <c r="C32" s="36" t="s">
        <v>93</v>
      </c>
      <c r="D32" s="32"/>
      <c r="E32" s="37"/>
      <c r="F32" s="32"/>
      <c r="G32" s="24">
        <f t="shared" si="3"/>
        <v>0</v>
      </c>
    </row>
    <row r="33" spans="2:8" x14ac:dyDescent="0.25">
      <c r="B33" s="24"/>
      <c r="C33" s="31" t="s">
        <v>94</v>
      </c>
      <c r="D33" s="32">
        <v>100</v>
      </c>
      <c r="E33" s="33" t="s">
        <v>79</v>
      </c>
      <c r="F33" s="33">
        <v>682.5</v>
      </c>
      <c r="G33" s="24">
        <f t="shared" si="3"/>
        <v>68250</v>
      </c>
    </row>
    <row r="34" spans="2:8" x14ac:dyDescent="0.25">
      <c r="B34" s="24"/>
      <c r="C34" s="31" t="s">
        <v>95</v>
      </c>
      <c r="D34" s="32">
        <v>100</v>
      </c>
      <c r="E34" s="33" t="s">
        <v>79</v>
      </c>
      <c r="F34" s="33">
        <v>577.5</v>
      </c>
      <c r="G34" s="24">
        <f t="shared" si="3"/>
        <v>57750</v>
      </c>
    </row>
    <row r="35" spans="2:8" x14ac:dyDescent="0.25">
      <c r="B35" s="24"/>
      <c r="C35" s="31" t="s">
        <v>96</v>
      </c>
      <c r="D35" s="32">
        <v>100</v>
      </c>
      <c r="E35" s="33" t="s">
        <v>79</v>
      </c>
      <c r="F35" s="33">
        <v>682.5</v>
      </c>
      <c r="G35" s="24">
        <f t="shared" si="3"/>
        <v>68250</v>
      </c>
    </row>
    <row r="36" spans="2:8" x14ac:dyDescent="0.25">
      <c r="B36" s="24"/>
      <c r="C36" s="31" t="s">
        <v>97</v>
      </c>
      <c r="D36" s="32">
        <v>500</v>
      </c>
      <c r="E36" s="33" t="s">
        <v>79</v>
      </c>
      <c r="F36" s="33">
        <v>420</v>
      </c>
      <c r="G36" s="24">
        <f t="shared" si="3"/>
        <v>210000</v>
      </c>
    </row>
    <row r="37" spans="2:8" x14ac:dyDescent="0.25">
      <c r="B37" s="24"/>
      <c r="C37" s="31"/>
      <c r="D37" s="32"/>
      <c r="E37" s="614" t="s">
        <v>32</v>
      </c>
      <c r="F37" s="615"/>
      <c r="G37" s="20">
        <f>SUM(G7:G36)</f>
        <v>16249501</v>
      </c>
    </row>
    <row r="38" spans="2:8" x14ac:dyDescent="0.25">
      <c r="B38" s="47"/>
      <c r="C38" s="48"/>
      <c r="D38" s="49"/>
      <c r="E38" s="50"/>
      <c r="F38" s="50"/>
      <c r="G38" s="47"/>
      <c r="H38" s="7"/>
    </row>
    <row r="39" spans="2:8" x14ac:dyDescent="0.25">
      <c r="B39" s="51" t="s">
        <v>160</v>
      </c>
      <c r="C39" s="52" t="s">
        <v>156</v>
      </c>
      <c r="D39" s="53"/>
      <c r="E39" s="53"/>
      <c r="F39" s="53"/>
      <c r="G39" s="53"/>
    </row>
    <row r="40" spans="2:8" x14ac:dyDescent="0.25">
      <c r="B40" s="51">
        <v>1</v>
      </c>
      <c r="C40" s="53" t="s">
        <v>88</v>
      </c>
      <c r="D40" s="51">
        <v>3</v>
      </c>
      <c r="E40" s="51" t="s">
        <v>68</v>
      </c>
      <c r="F40" s="51">
        <v>1400000</v>
      </c>
      <c r="G40" s="51">
        <f>F40*D40</f>
        <v>4200000</v>
      </c>
    </row>
    <row r="41" spans="2:8" x14ac:dyDescent="0.25">
      <c r="B41" s="51">
        <v>2</v>
      </c>
      <c r="C41" s="53" t="s">
        <v>89</v>
      </c>
      <c r="D41" s="51">
        <v>30</v>
      </c>
      <c r="E41" s="51" t="s">
        <v>68</v>
      </c>
      <c r="F41" s="51">
        <v>175000</v>
      </c>
      <c r="G41" s="51">
        <f>F41*D41</f>
        <v>5250000</v>
      </c>
    </row>
    <row r="42" spans="2:8" x14ac:dyDescent="0.25">
      <c r="B42" s="51"/>
      <c r="C42" s="53"/>
      <c r="D42" s="53"/>
      <c r="E42" s="611" t="s">
        <v>32</v>
      </c>
      <c r="F42" s="611"/>
      <c r="G42" s="61">
        <f>SUM(G40:G41)</f>
        <v>9450000</v>
      </c>
    </row>
    <row r="43" spans="2:8" x14ac:dyDescent="0.25">
      <c r="B43" s="51" t="s">
        <v>161</v>
      </c>
      <c r="C43" s="52" t="s">
        <v>193</v>
      </c>
      <c r="D43" s="51">
        <v>1</v>
      </c>
      <c r="E43" s="51" t="s">
        <v>55</v>
      </c>
      <c r="F43" s="53">
        <v>1000000</v>
      </c>
      <c r="G43" s="61">
        <f>F43*D43</f>
        <v>1000000</v>
      </c>
    </row>
    <row r="44" spans="2:8" x14ac:dyDescent="0.25">
      <c r="B44" s="51">
        <v>1</v>
      </c>
      <c r="C44" s="53" t="s">
        <v>132</v>
      </c>
      <c r="D44" s="53"/>
      <c r="E44" s="53"/>
      <c r="F44" s="53"/>
      <c r="G44" s="51"/>
    </row>
    <row r="45" spans="2:8" x14ac:dyDescent="0.25">
      <c r="B45" s="51">
        <v>2</v>
      </c>
      <c r="C45" s="53" t="s">
        <v>133</v>
      </c>
      <c r="D45" s="53"/>
      <c r="E45" s="53"/>
      <c r="F45" s="53"/>
      <c r="G45" s="51"/>
    </row>
    <row r="46" spans="2:8" x14ac:dyDescent="0.25">
      <c r="B46" s="51">
        <v>3</v>
      </c>
      <c r="C46" s="53" t="s">
        <v>134</v>
      </c>
      <c r="D46" s="53"/>
      <c r="E46" s="53"/>
      <c r="F46" s="53"/>
      <c r="G46" s="51"/>
    </row>
    <row r="47" spans="2:8" x14ac:dyDescent="0.25">
      <c r="B47" s="51">
        <v>4</v>
      </c>
      <c r="C47" s="53" t="s">
        <v>135</v>
      </c>
      <c r="D47" s="53"/>
      <c r="E47" s="53"/>
      <c r="F47" s="53"/>
      <c r="G47" s="51"/>
    </row>
    <row r="48" spans="2:8" x14ac:dyDescent="0.25">
      <c r="B48" s="51" t="s">
        <v>162</v>
      </c>
      <c r="C48" s="52" t="s">
        <v>140</v>
      </c>
      <c r="D48" s="54">
        <v>1</v>
      </c>
      <c r="E48" s="54" t="s">
        <v>55</v>
      </c>
      <c r="F48" s="53"/>
      <c r="G48" s="53"/>
    </row>
    <row r="49" spans="2:7" ht="24.75" x14ac:dyDescent="0.25">
      <c r="B49" s="33">
        <v>1</v>
      </c>
      <c r="C49" s="55" t="s">
        <v>80</v>
      </c>
      <c r="D49" s="33">
        <v>307</v>
      </c>
      <c r="E49" s="33" t="s">
        <v>72</v>
      </c>
      <c r="F49" s="33">
        <v>4500</v>
      </c>
      <c r="G49" s="33">
        <f>F49*D49</f>
        <v>1381500</v>
      </c>
    </row>
    <row r="50" spans="2:7" x14ac:dyDescent="0.25">
      <c r="B50" s="51">
        <v>2</v>
      </c>
      <c r="C50" s="53" t="s">
        <v>83</v>
      </c>
      <c r="D50" s="51">
        <v>10</v>
      </c>
      <c r="E50" s="51" t="s">
        <v>84</v>
      </c>
      <c r="F50" s="51">
        <v>165000</v>
      </c>
      <c r="G50" s="33">
        <f t="shared" ref="G50:G52" si="4">F50*D50</f>
        <v>1650000</v>
      </c>
    </row>
    <row r="51" spans="2:7" x14ac:dyDescent="0.25">
      <c r="B51" s="51"/>
      <c r="C51" s="53"/>
      <c r="D51" s="51"/>
      <c r="E51" s="611" t="s">
        <v>32</v>
      </c>
      <c r="F51" s="611"/>
      <c r="G51" s="62">
        <f>SUM(G49:G50)</f>
        <v>3031500</v>
      </c>
    </row>
    <row r="52" spans="2:7" x14ac:dyDescent="0.25">
      <c r="B52" s="51" t="s">
        <v>163</v>
      </c>
      <c r="C52" s="52" t="s">
        <v>86</v>
      </c>
      <c r="D52" s="51">
        <v>17068</v>
      </c>
      <c r="E52" s="51" t="s">
        <v>57</v>
      </c>
      <c r="F52" s="51">
        <v>110</v>
      </c>
      <c r="G52" s="62">
        <f t="shared" si="4"/>
        <v>1877480</v>
      </c>
    </row>
    <row r="53" spans="2:7" x14ac:dyDescent="0.25">
      <c r="B53" s="51" t="s">
        <v>164</v>
      </c>
      <c r="C53" s="52" t="s">
        <v>87</v>
      </c>
      <c r="D53" s="51">
        <v>12000</v>
      </c>
      <c r="E53" s="51" t="s">
        <v>57</v>
      </c>
      <c r="F53" s="51">
        <v>54</v>
      </c>
      <c r="G53" s="61">
        <f>F53*D53</f>
        <v>648000</v>
      </c>
    </row>
    <row r="54" spans="2:7" x14ac:dyDescent="0.25">
      <c r="B54" s="51" t="s">
        <v>165</v>
      </c>
      <c r="C54" s="52" t="s">
        <v>137</v>
      </c>
      <c r="D54" s="51">
        <v>10000</v>
      </c>
      <c r="E54" s="51" t="s">
        <v>138</v>
      </c>
      <c r="F54" s="51">
        <v>75</v>
      </c>
      <c r="G54" s="61">
        <f>F54*D54</f>
        <v>750000</v>
      </c>
    </row>
    <row r="55" spans="2:7" x14ac:dyDescent="0.25">
      <c r="B55" s="51" t="s">
        <v>166</v>
      </c>
      <c r="C55" s="56" t="s">
        <v>141</v>
      </c>
      <c r="D55" s="51">
        <v>1</v>
      </c>
      <c r="E55" s="51" t="s">
        <v>55</v>
      </c>
      <c r="F55" s="51">
        <v>3000000</v>
      </c>
      <c r="G55" s="61">
        <f>F55*D55</f>
        <v>3000000</v>
      </c>
    </row>
    <row r="56" spans="2:7" x14ac:dyDescent="0.25">
      <c r="B56" s="51"/>
      <c r="C56" s="55" t="s">
        <v>81</v>
      </c>
      <c r="D56" s="51"/>
      <c r="E56" s="51"/>
      <c r="F56" s="51"/>
      <c r="G56" s="51"/>
    </row>
    <row r="57" spans="2:7" x14ac:dyDescent="0.25">
      <c r="B57" s="51"/>
      <c r="C57" s="55" t="s">
        <v>82</v>
      </c>
      <c r="D57" s="51"/>
      <c r="E57" s="51"/>
      <c r="F57" s="51"/>
      <c r="G57" s="51"/>
    </row>
    <row r="58" spans="2:7" x14ac:dyDescent="0.25">
      <c r="B58" s="51"/>
      <c r="C58" s="55" t="s">
        <v>139</v>
      </c>
      <c r="D58" s="51"/>
      <c r="E58" s="51"/>
      <c r="F58" s="51"/>
      <c r="G58" s="51"/>
    </row>
    <row r="59" spans="2:7" x14ac:dyDescent="0.25">
      <c r="B59" s="51" t="s">
        <v>167</v>
      </c>
      <c r="C59" s="52" t="s">
        <v>85</v>
      </c>
      <c r="D59" s="51">
        <v>1</v>
      </c>
      <c r="E59" s="51" t="s">
        <v>55</v>
      </c>
      <c r="F59" s="51">
        <v>1500000</v>
      </c>
      <c r="G59" s="61">
        <f t="shared" ref="G59:G60" si="5">F59*D59</f>
        <v>1500000</v>
      </c>
    </row>
    <row r="60" spans="2:7" x14ac:dyDescent="0.25">
      <c r="B60" s="51" t="s">
        <v>168</v>
      </c>
      <c r="C60" s="57" t="s">
        <v>142</v>
      </c>
      <c r="D60" s="51">
        <v>1</v>
      </c>
      <c r="E60" s="51" t="s">
        <v>55</v>
      </c>
      <c r="F60" s="51">
        <v>500000</v>
      </c>
      <c r="G60" s="61">
        <f t="shared" si="5"/>
        <v>500000</v>
      </c>
    </row>
    <row r="61" spans="2:7" x14ac:dyDescent="0.25">
      <c r="B61" s="51" t="s">
        <v>169</v>
      </c>
      <c r="C61" s="57" t="s">
        <v>119</v>
      </c>
      <c r="D61" s="54">
        <v>6836</v>
      </c>
      <c r="E61" s="54" t="s">
        <v>57</v>
      </c>
      <c r="F61" s="51">
        <v>180</v>
      </c>
      <c r="G61" s="61">
        <f>F61*D61</f>
        <v>1230480</v>
      </c>
    </row>
    <row r="62" spans="2:7" x14ac:dyDescent="0.25">
      <c r="B62" s="51" t="s">
        <v>170</v>
      </c>
      <c r="C62" s="52" t="s">
        <v>144</v>
      </c>
      <c r="D62" s="58">
        <v>1</v>
      </c>
      <c r="E62" s="58" t="s">
        <v>55</v>
      </c>
      <c r="F62" s="51">
        <v>2500000</v>
      </c>
      <c r="G62" s="61">
        <f>F62*D62</f>
        <v>2500000</v>
      </c>
    </row>
    <row r="63" spans="2:7" x14ac:dyDescent="0.25">
      <c r="B63" s="51" t="s">
        <v>171</v>
      </c>
      <c r="C63" s="52" t="s">
        <v>145</v>
      </c>
      <c r="D63" s="58">
        <v>400</v>
      </c>
      <c r="E63" s="58" t="s">
        <v>146</v>
      </c>
      <c r="F63" s="51">
        <v>6000</v>
      </c>
      <c r="G63" s="61">
        <f>F63*D63</f>
        <v>2400000</v>
      </c>
    </row>
    <row r="64" spans="2:7" x14ac:dyDescent="0.25">
      <c r="B64" s="51" t="s">
        <v>172</v>
      </c>
      <c r="C64" s="52" t="s">
        <v>147</v>
      </c>
      <c r="D64" s="58">
        <v>1</v>
      </c>
      <c r="E64" s="58" t="s">
        <v>55</v>
      </c>
      <c r="F64" s="51">
        <v>750000</v>
      </c>
      <c r="G64" s="61">
        <f t="shared" ref="G64:G68" si="6">F64*D64</f>
        <v>750000</v>
      </c>
    </row>
    <row r="65" spans="2:7" x14ac:dyDescent="0.25">
      <c r="B65" s="51">
        <v>1</v>
      </c>
      <c r="C65" s="59" t="s">
        <v>148</v>
      </c>
      <c r="D65" s="53"/>
      <c r="E65" s="53"/>
      <c r="F65" s="51"/>
      <c r="G65" s="53"/>
    </row>
    <row r="66" spans="2:7" x14ac:dyDescent="0.25">
      <c r="B66" s="51">
        <v>2</v>
      </c>
      <c r="C66" s="59" t="s">
        <v>149</v>
      </c>
      <c r="D66" s="53"/>
      <c r="E66" s="53"/>
      <c r="F66" s="51"/>
      <c r="G66" s="53"/>
    </row>
    <row r="67" spans="2:7" x14ac:dyDescent="0.25">
      <c r="B67" s="51" t="s">
        <v>173</v>
      </c>
      <c r="C67" s="60" t="s">
        <v>150</v>
      </c>
      <c r="D67" s="58">
        <v>1</v>
      </c>
      <c r="E67" s="58" t="s">
        <v>55</v>
      </c>
      <c r="F67" s="51">
        <v>300000</v>
      </c>
      <c r="G67" s="61">
        <f t="shared" si="6"/>
        <v>300000</v>
      </c>
    </row>
    <row r="68" spans="2:7" x14ac:dyDescent="0.25">
      <c r="B68" s="51" t="s">
        <v>174</v>
      </c>
      <c r="C68" s="60" t="s">
        <v>105</v>
      </c>
      <c r="D68" s="58">
        <v>1</v>
      </c>
      <c r="E68" s="58" t="s">
        <v>55</v>
      </c>
      <c r="F68" s="51">
        <v>2500000</v>
      </c>
      <c r="G68" s="61">
        <f t="shared" si="6"/>
        <v>2500000</v>
      </c>
    </row>
    <row r="69" spans="2:7" x14ac:dyDescent="0.25">
      <c r="B69" s="51">
        <v>1</v>
      </c>
      <c r="C69" s="59" t="s">
        <v>151</v>
      </c>
      <c r="D69" s="53"/>
      <c r="E69" s="53"/>
      <c r="F69" s="51"/>
      <c r="G69" s="53"/>
    </row>
    <row r="70" spans="2:7" x14ac:dyDescent="0.25">
      <c r="B70" s="51">
        <v>2</v>
      </c>
      <c r="C70" s="59" t="s">
        <v>152</v>
      </c>
      <c r="D70" s="53"/>
      <c r="E70" s="53"/>
      <c r="F70" s="51"/>
      <c r="G70" s="53"/>
    </row>
    <row r="71" spans="2:7" x14ac:dyDescent="0.25">
      <c r="B71" s="51">
        <v>3</v>
      </c>
      <c r="C71" s="59" t="s">
        <v>153</v>
      </c>
      <c r="D71" s="53"/>
      <c r="E71" s="53"/>
      <c r="F71" s="51"/>
      <c r="G71" s="53"/>
    </row>
    <row r="72" spans="2:7" x14ac:dyDescent="0.25">
      <c r="B72" s="51">
        <v>4</v>
      </c>
      <c r="C72" s="59" t="s">
        <v>154</v>
      </c>
      <c r="D72" s="53"/>
      <c r="E72" s="53"/>
      <c r="F72" s="53"/>
      <c r="G72" s="53"/>
    </row>
    <row r="73" spans="2:7" x14ac:dyDescent="0.25">
      <c r="B73" s="51">
        <v>5</v>
      </c>
      <c r="C73" s="59" t="s">
        <v>155</v>
      </c>
      <c r="D73" s="53"/>
      <c r="E73" s="53"/>
      <c r="F73" s="53"/>
      <c r="G73" s="53"/>
    </row>
    <row r="74" spans="2:7" x14ac:dyDescent="0.25">
      <c r="B74" s="51" t="s">
        <v>1215</v>
      </c>
      <c r="C74" s="52" t="s">
        <v>1216</v>
      </c>
      <c r="D74" s="575">
        <v>1</v>
      </c>
      <c r="E74" s="575" t="s">
        <v>55</v>
      </c>
      <c r="F74" s="575">
        <v>1500000</v>
      </c>
      <c r="G74" s="61">
        <f t="shared" ref="G74:G75" si="7">F74*D74</f>
        <v>1500000</v>
      </c>
    </row>
    <row r="75" spans="2:7" x14ac:dyDescent="0.25">
      <c r="B75" s="2" t="s">
        <v>1217</v>
      </c>
      <c r="C75" s="60" t="s">
        <v>1218</v>
      </c>
      <c r="D75" s="24">
        <v>1</v>
      </c>
      <c r="E75" s="24" t="s">
        <v>55</v>
      </c>
      <c r="F75" s="24">
        <v>500000</v>
      </c>
      <c r="G75" s="61">
        <f t="shared" si="7"/>
        <v>500000</v>
      </c>
    </row>
    <row r="76" spans="2:7" x14ac:dyDescent="0.25">
      <c r="B76" s="9"/>
    </row>
    <row r="77" spans="2:7" x14ac:dyDescent="0.25">
      <c r="B77" s="9"/>
    </row>
    <row r="78" spans="2:7" x14ac:dyDescent="0.25">
      <c r="B78" s="9"/>
    </row>
    <row r="79" spans="2:7" x14ac:dyDescent="0.25">
      <c r="B79" s="9"/>
    </row>
    <row r="80" spans="2:7" x14ac:dyDescent="0.25">
      <c r="B80" s="9"/>
    </row>
    <row r="81" spans="2:2" x14ac:dyDescent="0.25">
      <c r="B81" s="9"/>
    </row>
    <row r="82" spans="2:2" x14ac:dyDescent="0.25">
      <c r="B82" s="9"/>
    </row>
  </sheetData>
  <mergeCells count="8">
    <mergeCell ref="E51:F51"/>
    <mergeCell ref="B3:G3"/>
    <mergeCell ref="E42:F42"/>
    <mergeCell ref="I3:N3"/>
    <mergeCell ref="L9:M9"/>
    <mergeCell ref="L10:M10"/>
    <mergeCell ref="L11:M11"/>
    <mergeCell ref="E37:F37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7"/>
  <sheetViews>
    <sheetView workbookViewId="0">
      <selection activeCell="F8" sqref="F8"/>
    </sheetView>
  </sheetViews>
  <sheetFormatPr defaultRowHeight="15" x14ac:dyDescent="0.25"/>
  <cols>
    <col min="2" max="2" width="25.28515625" bestFit="1" customWidth="1"/>
    <col min="3" max="3" width="22" bestFit="1" customWidth="1"/>
    <col min="4" max="4" width="12.28515625" bestFit="1" customWidth="1"/>
    <col min="5" max="5" width="8.7109375" bestFit="1" customWidth="1"/>
  </cols>
  <sheetData>
    <row r="3" spans="2:5" x14ac:dyDescent="0.25">
      <c r="B3" s="620" t="s">
        <v>0</v>
      </c>
      <c r="C3" s="620"/>
      <c r="D3" s="620"/>
      <c r="E3" s="620"/>
    </row>
    <row r="4" spans="2:5" s="39" customFormat="1" ht="12.75" x14ac:dyDescent="0.2">
      <c r="B4" s="597" t="s">
        <v>1</v>
      </c>
      <c r="C4" s="597" t="s">
        <v>2</v>
      </c>
      <c r="D4" s="623" t="s">
        <v>3</v>
      </c>
      <c r="E4" s="597"/>
    </row>
    <row r="5" spans="2:5" s="39" customFormat="1" ht="12.75" x14ac:dyDescent="0.2">
      <c r="B5" s="622"/>
      <c r="C5" s="622"/>
      <c r="D5" s="624"/>
      <c r="E5" s="597"/>
    </row>
    <row r="6" spans="2:5" s="39" customFormat="1" ht="12.75" x14ac:dyDescent="0.2">
      <c r="B6" s="24">
        <v>1</v>
      </c>
      <c r="C6" s="23" t="s">
        <v>4</v>
      </c>
      <c r="D6" s="71">
        <v>65</v>
      </c>
      <c r="E6" s="23"/>
    </row>
    <row r="7" spans="2:5" s="39" customFormat="1" ht="12.75" x14ac:dyDescent="0.2">
      <c r="B7" s="24">
        <v>2</v>
      </c>
      <c r="C7" s="23" t="s">
        <v>5</v>
      </c>
      <c r="D7" s="71">
        <v>7</v>
      </c>
      <c r="E7" s="23"/>
    </row>
    <row r="8" spans="2:5" s="39" customFormat="1" ht="12.75" x14ac:dyDescent="0.2">
      <c r="B8" s="24">
        <v>3</v>
      </c>
      <c r="C8" s="23" t="s">
        <v>6</v>
      </c>
      <c r="D8" s="71">
        <v>8</v>
      </c>
      <c r="E8" s="23"/>
    </row>
    <row r="9" spans="2:5" s="39" customFormat="1" ht="12.75" x14ac:dyDescent="0.2">
      <c r="B9" s="612" t="s">
        <v>7</v>
      </c>
      <c r="C9" s="612"/>
      <c r="D9" s="72">
        <f>SUM(D6:D8)</f>
        <v>80</v>
      </c>
      <c r="E9" s="23"/>
    </row>
    <row r="10" spans="2:5" x14ac:dyDescent="0.25">
      <c r="B10" s="5"/>
      <c r="C10" s="5"/>
      <c r="D10" s="6"/>
      <c r="E10" s="7"/>
    </row>
    <row r="11" spans="2:5" x14ac:dyDescent="0.25">
      <c r="B11" s="617" t="s">
        <v>8</v>
      </c>
      <c r="C11" s="618"/>
      <c r="D11" s="619"/>
      <c r="E11" s="8" t="s">
        <v>9</v>
      </c>
    </row>
    <row r="12" spans="2:5" x14ac:dyDescent="0.25">
      <c r="B12" s="9"/>
    </row>
    <row r="13" spans="2:5" x14ac:dyDescent="0.25">
      <c r="B13" s="620" t="s">
        <v>10</v>
      </c>
      <c r="C13" s="620"/>
      <c r="D13" s="620"/>
      <c r="E13" s="620"/>
    </row>
    <row r="14" spans="2:5" s="39" customFormat="1" ht="12.75" x14ac:dyDescent="0.2">
      <c r="B14" s="597" t="s">
        <v>1</v>
      </c>
      <c r="C14" s="597" t="s">
        <v>2</v>
      </c>
      <c r="D14" s="598" t="s">
        <v>3</v>
      </c>
      <c r="E14" s="598"/>
    </row>
    <row r="15" spans="2:5" s="39" customFormat="1" ht="12.75" x14ac:dyDescent="0.2">
      <c r="B15" s="597"/>
      <c r="C15" s="597"/>
      <c r="D15" s="22" t="s">
        <v>11</v>
      </c>
      <c r="E15" s="22" t="s">
        <v>12</v>
      </c>
    </row>
    <row r="16" spans="2:5" s="39" customFormat="1" ht="12.75" x14ac:dyDescent="0.2">
      <c r="B16" s="24">
        <v>1</v>
      </c>
      <c r="C16" s="23" t="s">
        <v>13</v>
      </c>
      <c r="D16" s="24">
        <v>20</v>
      </c>
      <c r="E16" s="24" t="e">
        <f>#REF!</f>
        <v>#REF!</v>
      </c>
    </row>
    <row r="17" spans="2:6" s="39" customFormat="1" ht="12.75" x14ac:dyDescent="0.2">
      <c r="B17" s="24">
        <v>2</v>
      </c>
      <c r="C17" s="23" t="s">
        <v>14</v>
      </c>
      <c r="D17" s="24">
        <v>8.1999999999999993</v>
      </c>
      <c r="E17" s="24" t="e">
        <f>#REF!</f>
        <v>#REF!</v>
      </c>
    </row>
    <row r="18" spans="2:6" s="39" customFormat="1" ht="12.75" x14ac:dyDescent="0.2">
      <c r="B18" s="24">
        <v>3</v>
      </c>
      <c r="C18" s="23" t="s">
        <v>15</v>
      </c>
      <c r="D18" s="24">
        <v>4.5650000000000004</v>
      </c>
      <c r="E18" s="24">
        <v>61</v>
      </c>
    </row>
    <row r="19" spans="2:6" s="39" customFormat="1" ht="12.75" x14ac:dyDescent="0.2">
      <c r="B19" s="24">
        <v>4</v>
      </c>
      <c r="C19" s="23" t="s">
        <v>16</v>
      </c>
      <c r="D19" s="24">
        <v>9.07</v>
      </c>
      <c r="E19" s="24">
        <v>75.099999999999994</v>
      </c>
    </row>
    <row r="20" spans="2:6" s="39" customFormat="1" ht="12.75" x14ac:dyDescent="0.2">
      <c r="B20" s="24">
        <v>5</v>
      </c>
      <c r="C20" s="23" t="s">
        <v>17</v>
      </c>
      <c r="D20" s="24">
        <v>1</v>
      </c>
      <c r="E20" s="24">
        <v>5</v>
      </c>
    </row>
    <row r="21" spans="2:6" s="39" customFormat="1" ht="12.75" x14ac:dyDescent="0.2">
      <c r="B21" s="24">
        <v>6</v>
      </c>
      <c r="C21" s="23" t="s">
        <v>18</v>
      </c>
      <c r="D21" s="24"/>
      <c r="E21" s="24">
        <v>10</v>
      </c>
    </row>
    <row r="22" spans="2:6" s="39" customFormat="1" ht="12.75" x14ac:dyDescent="0.2">
      <c r="B22" s="621" t="s">
        <v>7</v>
      </c>
      <c r="C22" s="621"/>
      <c r="D22" s="20">
        <f>SUM(D16:D20)</f>
        <v>42.835000000000001</v>
      </c>
      <c r="E22" s="20" t="e">
        <f>SUM(E16:E21)</f>
        <v>#REF!</v>
      </c>
      <c r="F22" s="73" t="e">
        <f>E22+D22</f>
        <v>#REF!</v>
      </c>
    </row>
    <row r="23" spans="2:6" x14ac:dyDescent="0.25">
      <c r="B23" s="9"/>
    </row>
    <row r="24" spans="2:6" x14ac:dyDescent="0.25">
      <c r="B24" s="12" t="s">
        <v>19</v>
      </c>
      <c r="C24" s="12"/>
      <c r="D24" s="12"/>
      <c r="E24" s="12" t="e">
        <f>F22/16</f>
        <v>#REF!</v>
      </c>
    </row>
    <row r="25" spans="2:6" x14ac:dyDescent="0.25">
      <c r="B25" s="2"/>
      <c r="C25" s="3"/>
      <c r="D25" s="3"/>
      <c r="E25" s="10" t="s">
        <v>20</v>
      </c>
    </row>
    <row r="26" spans="2:6" x14ac:dyDescent="0.25">
      <c r="B26" s="9"/>
    </row>
    <row r="27" spans="2:6" x14ac:dyDescent="0.25">
      <c r="B27" s="616" t="s">
        <v>21</v>
      </c>
      <c r="C27" s="616"/>
      <c r="D27" s="616"/>
      <c r="E27" s="616"/>
      <c r="F27" s="616"/>
    </row>
  </sheetData>
  <mergeCells count="13">
    <mergeCell ref="B9:C9"/>
    <mergeCell ref="B3:E3"/>
    <mergeCell ref="B4:B5"/>
    <mergeCell ref="C4:C5"/>
    <mergeCell ref="D4:D5"/>
    <mergeCell ref="E4:E5"/>
    <mergeCell ref="B27:F27"/>
    <mergeCell ref="B11:D11"/>
    <mergeCell ref="B13:E13"/>
    <mergeCell ref="B14:B15"/>
    <mergeCell ref="C14:C15"/>
    <mergeCell ref="D14:E14"/>
    <mergeCell ref="B22:C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0"/>
  <sheetViews>
    <sheetView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0.42578125" bestFit="1" customWidth="1"/>
    <col min="3" max="3" width="38.5703125" style="531" customWidth="1"/>
    <col min="7" max="7" width="10.28515625" bestFit="1" customWidth="1"/>
  </cols>
  <sheetData>
    <row r="2" spans="1:7" ht="15.75" x14ac:dyDescent="0.25">
      <c r="A2" s="599" t="s">
        <v>1115</v>
      </c>
      <c r="B2" s="599"/>
      <c r="C2" s="599"/>
      <c r="D2" s="599"/>
      <c r="E2" s="599"/>
      <c r="F2" s="599"/>
      <c r="G2" s="599"/>
    </row>
    <row r="3" spans="1:7" s="139" customFormat="1" ht="12.75" x14ac:dyDescent="0.2">
      <c r="A3" s="22" t="s">
        <v>1116</v>
      </c>
      <c r="B3" s="22" t="s">
        <v>1117</v>
      </c>
      <c r="C3" s="22" t="s">
        <v>2</v>
      </c>
      <c r="D3" s="22"/>
      <c r="E3" s="22" t="s">
        <v>203</v>
      </c>
      <c r="F3" s="22" t="s">
        <v>1118</v>
      </c>
      <c r="G3" s="22" t="s">
        <v>1119</v>
      </c>
    </row>
    <row r="4" spans="1:7" x14ac:dyDescent="0.25">
      <c r="A4" s="517" t="s">
        <v>357</v>
      </c>
      <c r="B4" s="517"/>
      <c r="C4" s="518" t="s">
        <v>358</v>
      </c>
      <c r="D4" s="519" t="s">
        <v>212</v>
      </c>
      <c r="E4" s="519" t="s">
        <v>350</v>
      </c>
      <c r="F4" s="519" t="s">
        <v>214</v>
      </c>
      <c r="G4" s="519">
        <v>1</v>
      </c>
    </row>
    <row r="5" spans="1:7" x14ac:dyDescent="0.25">
      <c r="A5" s="517" t="s">
        <v>364</v>
      </c>
      <c r="B5" s="517"/>
      <c r="C5" s="518" t="s">
        <v>365</v>
      </c>
      <c r="D5" s="519" t="s">
        <v>366</v>
      </c>
      <c r="E5" s="519" t="s">
        <v>350</v>
      </c>
      <c r="F5" s="519" t="s">
        <v>214</v>
      </c>
      <c r="G5" s="519">
        <v>1</v>
      </c>
    </row>
    <row r="6" spans="1:7" x14ac:dyDescent="0.25">
      <c r="A6" s="517" t="s">
        <v>369</v>
      </c>
      <c r="B6" s="517"/>
      <c r="C6" s="518" t="s">
        <v>370</v>
      </c>
      <c r="D6" s="519" t="s">
        <v>212</v>
      </c>
      <c r="E6" s="519" t="s">
        <v>350</v>
      </c>
      <c r="F6" s="519" t="s">
        <v>214</v>
      </c>
      <c r="G6" s="519">
        <v>1</v>
      </c>
    </row>
    <row r="7" spans="1:7" x14ac:dyDescent="0.25">
      <c r="A7" s="517" t="s">
        <v>374</v>
      </c>
      <c r="B7" s="517"/>
      <c r="C7" s="518" t="s">
        <v>375</v>
      </c>
      <c r="D7" s="519" t="s">
        <v>376</v>
      </c>
      <c r="E7" s="519" t="s">
        <v>350</v>
      </c>
      <c r="F7" s="519" t="s">
        <v>214</v>
      </c>
      <c r="G7" s="519">
        <v>1</v>
      </c>
    </row>
    <row r="8" spans="1:7" x14ac:dyDescent="0.25">
      <c r="A8" s="517" t="s">
        <v>381</v>
      </c>
      <c r="B8" s="517"/>
      <c r="C8" s="518" t="s">
        <v>382</v>
      </c>
      <c r="D8" s="519" t="s">
        <v>376</v>
      </c>
      <c r="E8" s="519" t="s">
        <v>350</v>
      </c>
      <c r="F8" s="519" t="s">
        <v>214</v>
      </c>
      <c r="G8" s="519">
        <v>1</v>
      </c>
    </row>
    <row r="9" spans="1:7" x14ac:dyDescent="0.25">
      <c r="A9" s="517" t="s">
        <v>388</v>
      </c>
      <c r="B9" s="517"/>
      <c r="C9" s="518" t="s">
        <v>389</v>
      </c>
      <c r="D9" s="519" t="s">
        <v>376</v>
      </c>
      <c r="E9" s="519" t="s">
        <v>350</v>
      </c>
      <c r="F9" s="519" t="s">
        <v>214</v>
      </c>
      <c r="G9" s="519">
        <v>1</v>
      </c>
    </row>
    <row r="10" spans="1:7" x14ac:dyDescent="0.25">
      <c r="A10" s="517" t="s">
        <v>393</v>
      </c>
      <c r="B10" s="517"/>
      <c r="C10" s="518" t="s">
        <v>394</v>
      </c>
      <c r="D10" s="519" t="s">
        <v>376</v>
      </c>
      <c r="E10" s="519" t="s">
        <v>350</v>
      </c>
      <c r="F10" s="519" t="s">
        <v>214</v>
      </c>
      <c r="G10" s="519">
        <v>1</v>
      </c>
    </row>
    <row r="11" spans="1:7" x14ac:dyDescent="0.25">
      <c r="A11" s="517" t="s">
        <v>397</v>
      </c>
      <c r="B11" s="517"/>
      <c r="C11" s="518" t="s">
        <v>398</v>
      </c>
      <c r="D11" s="519" t="s">
        <v>376</v>
      </c>
      <c r="E11" s="519" t="s">
        <v>350</v>
      </c>
      <c r="F11" s="519" t="s">
        <v>214</v>
      </c>
      <c r="G11" s="519">
        <v>1</v>
      </c>
    </row>
    <row r="12" spans="1:7" x14ac:dyDescent="0.25">
      <c r="A12" s="517" t="s">
        <v>400</v>
      </c>
      <c r="B12" s="517"/>
      <c r="C12" s="518" t="s">
        <v>401</v>
      </c>
      <c r="D12" s="519" t="s">
        <v>376</v>
      </c>
      <c r="E12" s="519" t="s">
        <v>350</v>
      </c>
      <c r="F12" s="519" t="s">
        <v>214</v>
      </c>
      <c r="G12" s="519">
        <v>1</v>
      </c>
    </row>
    <row r="13" spans="1:7" x14ac:dyDescent="0.25">
      <c r="A13" s="517" t="s">
        <v>403</v>
      </c>
      <c r="B13" s="517"/>
      <c r="C13" s="518" t="s">
        <v>404</v>
      </c>
      <c r="D13" s="519" t="s">
        <v>376</v>
      </c>
      <c r="E13" s="519" t="s">
        <v>350</v>
      </c>
      <c r="F13" s="519" t="s">
        <v>214</v>
      </c>
      <c r="G13" s="519">
        <v>1</v>
      </c>
    </row>
    <row r="14" spans="1:7" x14ac:dyDescent="0.25">
      <c r="A14" s="517" t="s">
        <v>405</v>
      </c>
      <c r="B14" s="517"/>
      <c r="C14" s="518" t="s">
        <v>406</v>
      </c>
      <c r="D14" s="519" t="s">
        <v>376</v>
      </c>
      <c r="E14" s="519" t="s">
        <v>350</v>
      </c>
      <c r="F14" s="519" t="s">
        <v>214</v>
      </c>
      <c r="G14" s="519">
        <v>1</v>
      </c>
    </row>
    <row r="15" spans="1:7" x14ac:dyDescent="0.25">
      <c r="A15" s="517" t="s">
        <v>411</v>
      </c>
      <c r="B15" s="517"/>
      <c r="C15" s="518" t="s">
        <v>412</v>
      </c>
      <c r="D15" s="519" t="s">
        <v>376</v>
      </c>
      <c r="E15" s="519" t="s">
        <v>350</v>
      </c>
      <c r="F15" s="519" t="s">
        <v>214</v>
      </c>
      <c r="G15" s="519">
        <v>1</v>
      </c>
    </row>
    <row r="16" spans="1:7" x14ac:dyDescent="0.25">
      <c r="A16" s="517" t="s">
        <v>423</v>
      </c>
      <c r="B16" s="517"/>
      <c r="C16" s="518" t="s">
        <v>424</v>
      </c>
      <c r="D16" s="519" t="s">
        <v>376</v>
      </c>
      <c r="E16" s="519" t="s">
        <v>350</v>
      </c>
      <c r="F16" s="519" t="s">
        <v>214</v>
      </c>
      <c r="G16" s="519">
        <v>1</v>
      </c>
    </row>
    <row r="17" spans="1:7" x14ac:dyDescent="0.25">
      <c r="A17" s="517" t="s">
        <v>429</v>
      </c>
      <c r="B17" s="517"/>
      <c r="C17" s="518" t="s">
        <v>430</v>
      </c>
      <c r="D17" s="519" t="s">
        <v>376</v>
      </c>
      <c r="E17" s="519" t="s">
        <v>350</v>
      </c>
      <c r="F17" s="519" t="s">
        <v>214</v>
      </c>
      <c r="G17" s="519">
        <v>1</v>
      </c>
    </row>
    <row r="18" spans="1:7" x14ac:dyDescent="0.25">
      <c r="A18" s="24" t="s">
        <v>629</v>
      </c>
      <c r="B18" s="24" t="s">
        <v>630</v>
      </c>
      <c r="C18" s="29" t="s">
        <v>631</v>
      </c>
      <c r="D18" s="24" t="s">
        <v>632</v>
      </c>
      <c r="E18" s="519" t="s">
        <v>350</v>
      </c>
      <c r="F18" s="24" t="s">
        <v>29</v>
      </c>
      <c r="G18" s="24">
        <v>2</v>
      </c>
    </row>
    <row r="19" spans="1:7" x14ac:dyDescent="0.25">
      <c r="A19" s="24" t="s">
        <v>633</v>
      </c>
      <c r="B19" s="24" t="s">
        <v>634</v>
      </c>
      <c r="C19" s="29" t="s">
        <v>635</v>
      </c>
      <c r="D19" s="24" t="s">
        <v>632</v>
      </c>
      <c r="E19" s="519" t="s">
        <v>350</v>
      </c>
      <c r="F19" s="24" t="s">
        <v>29</v>
      </c>
      <c r="G19" s="24">
        <v>2</v>
      </c>
    </row>
    <row r="20" spans="1:7" x14ac:dyDescent="0.25">
      <c r="A20" s="24" t="s">
        <v>636</v>
      </c>
      <c r="B20" s="24" t="s">
        <v>637</v>
      </c>
      <c r="C20" s="29" t="s">
        <v>638</v>
      </c>
      <c r="D20" s="24" t="s">
        <v>632</v>
      </c>
      <c r="E20" s="519" t="s">
        <v>350</v>
      </c>
      <c r="F20" s="24" t="s">
        <v>29</v>
      </c>
      <c r="G20" s="24">
        <v>2</v>
      </c>
    </row>
    <row r="21" spans="1:7" x14ac:dyDescent="0.25">
      <c r="A21" s="24" t="s">
        <v>639</v>
      </c>
      <c r="B21" s="24" t="s">
        <v>640</v>
      </c>
      <c r="C21" s="29" t="s">
        <v>641</v>
      </c>
      <c r="D21" s="24" t="s">
        <v>632</v>
      </c>
      <c r="E21" s="519" t="s">
        <v>350</v>
      </c>
      <c r="F21" s="24" t="s">
        <v>29</v>
      </c>
      <c r="G21" s="24">
        <v>2</v>
      </c>
    </row>
    <row r="22" spans="1:7" x14ac:dyDescent="0.25">
      <c r="A22" s="24" t="s">
        <v>642</v>
      </c>
      <c r="B22" s="24" t="s">
        <v>643</v>
      </c>
      <c r="C22" s="29" t="s">
        <v>644</v>
      </c>
      <c r="D22" s="24" t="s">
        <v>632</v>
      </c>
      <c r="E22" s="519" t="s">
        <v>350</v>
      </c>
      <c r="F22" s="24" t="s">
        <v>29</v>
      </c>
      <c r="G22" s="24">
        <v>2</v>
      </c>
    </row>
    <row r="23" spans="1:7" x14ac:dyDescent="0.25">
      <c r="A23" s="24" t="s">
        <v>645</v>
      </c>
      <c r="B23" s="24" t="s">
        <v>646</v>
      </c>
      <c r="C23" s="29" t="s">
        <v>647</v>
      </c>
      <c r="D23" s="24" t="s">
        <v>632</v>
      </c>
      <c r="E23" s="519" t="s">
        <v>350</v>
      </c>
      <c r="F23" s="24" t="s">
        <v>29</v>
      </c>
      <c r="G23" s="24">
        <v>2</v>
      </c>
    </row>
    <row r="24" spans="1:7" x14ac:dyDescent="0.25">
      <c r="A24" s="24" t="s">
        <v>648</v>
      </c>
      <c r="B24" s="24" t="s">
        <v>649</v>
      </c>
      <c r="C24" s="29" t="s">
        <v>650</v>
      </c>
      <c r="D24" s="24" t="s">
        <v>632</v>
      </c>
      <c r="E24" s="519" t="s">
        <v>350</v>
      </c>
      <c r="F24" s="24" t="s">
        <v>29</v>
      </c>
      <c r="G24" s="24">
        <v>2</v>
      </c>
    </row>
    <row r="25" spans="1:7" x14ac:dyDescent="0.25">
      <c r="A25" s="24" t="s">
        <v>651</v>
      </c>
      <c r="B25" s="24" t="s">
        <v>652</v>
      </c>
      <c r="C25" s="29" t="s">
        <v>653</v>
      </c>
      <c r="D25" s="24" t="s">
        <v>632</v>
      </c>
      <c r="E25" s="519" t="s">
        <v>350</v>
      </c>
      <c r="F25" s="24" t="s">
        <v>29</v>
      </c>
      <c r="G25" s="24">
        <v>2</v>
      </c>
    </row>
    <row r="26" spans="1:7" x14ac:dyDescent="0.25">
      <c r="A26" s="24" t="s">
        <v>654</v>
      </c>
      <c r="B26" s="24" t="s">
        <v>655</v>
      </c>
      <c r="C26" s="29" t="s">
        <v>656</v>
      </c>
      <c r="D26" s="24" t="s">
        <v>632</v>
      </c>
      <c r="E26" s="519" t="s">
        <v>350</v>
      </c>
      <c r="F26" s="24" t="s">
        <v>29</v>
      </c>
      <c r="G26" s="24">
        <v>2</v>
      </c>
    </row>
    <row r="27" spans="1:7" x14ac:dyDescent="0.25">
      <c r="A27" s="24" t="s">
        <v>657</v>
      </c>
      <c r="B27" s="24" t="s">
        <v>658</v>
      </c>
      <c r="C27" s="29" t="s">
        <v>659</v>
      </c>
      <c r="D27" s="24" t="s">
        <v>632</v>
      </c>
      <c r="E27" s="519" t="s">
        <v>350</v>
      </c>
      <c r="F27" s="24" t="s">
        <v>29</v>
      </c>
      <c r="G27" s="24">
        <v>2</v>
      </c>
    </row>
    <row r="28" spans="1:7" x14ac:dyDescent="0.25">
      <c r="A28" s="24" t="s">
        <v>660</v>
      </c>
      <c r="B28" s="24" t="s">
        <v>661</v>
      </c>
      <c r="C28" s="29" t="s">
        <v>662</v>
      </c>
      <c r="D28" s="24" t="s">
        <v>632</v>
      </c>
      <c r="E28" s="519" t="s">
        <v>350</v>
      </c>
      <c r="F28" s="24" t="s">
        <v>29</v>
      </c>
      <c r="G28" s="24">
        <v>2</v>
      </c>
    </row>
    <row r="29" spans="1:7" x14ac:dyDescent="0.25">
      <c r="A29" s="24" t="s">
        <v>663</v>
      </c>
      <c r="B29" s="24" t="s">
        <v>664</v>
      </c>
      <c r="C29" s="29" t="s">
        <v>665</v>
      </c>
      <c r="D29" s="24" t="s">
        <v>624</v>
      </c>
      <c r="E29" s="519" t="s">
        <v>350</v>
      </c>
      <c r="F29" s="24" t="s">
        <v>29</v>
      </c>
      <c r="G29" s="24">
        <v>1</v>
      </c>
    </row>
    <row r="30" spans="1:7" x14ac:dyDescent="0.25">
      <c r="A30" s="24" t="s">
        <v>666</v>
      </c>
      <c r="B30" s="24" t="s">
        <v>666</v>
      </c>
      <c r="C30" s="29" t="s">
        <v>667</v>
      </c>
      <c r="D30" s="24" t="s">
        <v>624</v>
      </c>
      <c r="E30" s="519" t="s">
        <v>350</v>
      </c>
      <c r="F30" s="24" t="s">
        <v>29</v>
      </c>
      <c r="G30" s="24">
        <v>1</v>
      </c>
    </row>
    <row r="31" spans="1:7" x14ac:dyDescent="0.25">
      <c r="A31" s="24" t="s">
        <v>668</v>
      </c>
      <c r="B31" s="24" t="s">
        <v>669</v>
      </c>
      <c r="C31" s="29" t="s">
        <v>670</v>
      </c>
      <c r="D31" s="24" t="s">
        <v>632</v>
      </c>
      <c r="E31" s="519" t="s">
        <v>350</v>
      </c>
      <c r="F31" s="24" t="s">
        <v>29</v>
      </c>
      <c r="G31" s="24">
        <v>2</v>
      </c>
    </row>
    <row r="32" spans="1:7" x14ac:dyDescent="0.25">
      <c r="A32" s="24" t="s">
        <v>671</v>
      </c>
      <c r="B32" s="24" t="s">
        <v>672</v>
      </c>
      <c r="C32" s="29" t="s">
        <v>673</v>
      </c>
      <c r="D32" s="24" t="s">
        <v>632</v>
      </c>
      <c r="E32" s="519" t="s">
        <v>350</v>
      </c>
      <c r="F32" s="24" t="s">
        <v>29</v>
      </c>
      <c r="G32" s="24">
        <v>2</v>
      </c>
    </row>
    <row r="33" spans="1:7" x14ac:dyDescent="0.25">
      <c r="A33" s="24" t="s">
        <v>674</v>
      </c>
      <c r="B33" s="24" t="s">
        <v>675</v>
      </c>
      <c r="C33" s="29" t="s">
        <v>676</v>
      </c>
      <c r="D33" s="24" t="s">
        <v>632</v>
      </c>
      <c r="E33" s="519" t="s">
        <v>350</v>
      </c>
      <c r="F33" s="24" t="s">
        <v>29</v>
      </c>
      <c r="G33" s="24">
        <v>2</v>
      </c>
    </row>
    <row r="34" spans="1:7" x14ac:dyDescent="0.25">
      <c r="A34" s="24" t="s">
        <v>677</v>
      </c>
      <c r="B34" s="24" t="s">
        <v>677</v>
      </c>
      <c r="C34" s="29" t="s">
        <v>678</v>
      </c>
      <c r="D34" s="24" t="s">
        <v>624</v>
      </c>
      <c r="E34" s="519" t="s">
        <v>350</v>
      </c>
      <c r="F34" s="24" t="s">
        <v>29</v>
      </c>
      <c r="G34" s="24">
        <v>1</v>
      </c>
    </row>
    <row r="35" spans="1:7" x14ac:dyDescent="0.25">
      <c r="A35" s="24" t="s">
        <v>679</v>
      </c>
      <c r="B35" s="24" t="s">
        <v>680</v>
      </c>
      <c r="C35" s="29" t="s">
        <v>681</v>
      </c>
      <c r="D35" s="24" t="s">
        <v>632</v>
      </c>
      <c r="E35" s="519" t="s">
        <v>350</v>
      </c>
      <c r="F35" s="24" t="s">
        <v>29</v>
      </c>
      <c r="G35" s="24">
        <v>2</v>
      </c>
    </row>
    <row r="36" spans="1:7" x14ac:dyDescent="0.25">
      <c r="A36" s="24" t="s">
        <v>682</v>
      </c>
      <c r="B36" s="24" t="s">
        <v>683</v>
      </c>
      <c r="C36" s="29" t="s">
        <v>684</v>
      </c>
      <c r="D36" s="24" t="s">
        <v>632</v>
      </c>
      <c r="E36" s="519" t="s">
        <v>350</v>
      </c>
      <c r="F36" s="24" t="s">
        <v>29</v>
      </c>
      <c r="G36" s="24">
        <v>2</v>
      </c>
    </row>
    <row r="37" spans="1:7" ht="25.5" x14ac:dyDescent="0.25">
      <c r="A37" s="519" t="s">
        <v>801</v>
      </c>
      <c r="B37" s="517" t="s">
        <v>802</v>
      </c>
      <c r="C37" s="518" t="s">
        <v>803</v>
      </c>
      <c r="D37" s="519" t="s">
        <v>376</v>
      </c>
      <c r="E37" s="519" t="s">
        <v>350</v>
      </c>
      <c r="F37" s="519" t="s">
        <v>692</v>
      </c>
      <c r="G37" s="24">
        <v>1</v>
      </c>
    </row>
    <row r="38" spans="1:7" x14ac:dyDescent="0.25">
      <c r="A38" s="519" t="s">
        <v>807</v>
      </c>
      <c r="B38" s="519" t="s">
        <v>808</v>
      </c>
      <c r="C38" s="518" t="s">
        <v>809</v>
      </c>
      <c r="D38" s="519" t="s">
        <v>376</v>
      </c>
      <c r="E38" s="519" t="s">
        <v>350</v>
      </c>
      <c r="F38" s="519" t="s">
        <v>692</v>
      </c>
      <c r="G38" s="24">
        <v>1</v>
      </c>
    </row>
    <row r="39" spans="1:7" x14ac:dyDescent="0.25">
      <c r="A39" s="519" t="s">
        <v>814</v>
      </c>
      <c r="B39" s="519"/>
      <c r="C39" s="518" t="s">
        <v>815</v>
      </c>
      <c r="D39" s="519" t="s">
        <v>212</v>
      </c>
      <c r="E39" s="519" t="s">
        <v>350</v>
      </c>
      <c r="F39" s="519" t="s">
        <v>692</v>
      </c>
      <c r="G39" s="24">
        <v>1</v>
      </c>
    </row>
    <row r="40" spans="1:7" x14ac:dyDescent="0.25">
      <c r="A40" s="519" t="s">
        <v>818</v>
      </c>
      <c r="B40" s="519"/>
      <c r="C40" s="518" t="s">
        <v>819</v>
      </c>
      <c r="D40" s="519" t="s">
        <v>212</v>
      </c>
      <c r="E40" s="519" t="s">
        <v>350</v>
      </c>
      <c r="F40" s="519" t="s">
        <v>692</v>
      </c>
      <c r="G40" s="24">
        <v>1</v>
      </c>
    </row>
    <row r="41" spans="1:7" x14ac:dyDescent="0.25">
      <c r="A41" s="517" t="s">
        <v>822</v>
      </c>
      <c r="B41" s="519" t="s">
        <v>823</v>
      </c>
      <c r="C41" s="518" t="s">
        <v>824</v>
      </c>
      <c r="D41" s="519" t="s">
        <v>212</v>
      </c>
      <c r="E41" s="519" t="s">
        <v>350</v>
      </c>
      <c r="F41" s="519" t="s">
        <v>692</v>
      </c>
      <c r="G41" s="24">
        <v>1</v>
      </c>
    </row>
    <row r="42" spans="1:7" x14ac:dyDescent="0.25">
      <c r="A42" s="519" t="s">
        <v>827</v>
      </c>
      <c r="B42" s="519"/>
      <c r="C42" s="518" t="s">
        <v>828</v>
      </c>
      <c r="D42" s="519" t="s">
        <v>376</v>
      </c>
      <c r="E42" s="519" t="s">
        <v>350</v>
      </c>
      <c r="F42" s="519" t="s">
        <v>692</v>
      </c>
      <c r="G42" s="24">
        <v>1</v>
      </c>
    </row>
    <row r="43" spans="1:7" x14ac:dyDescent="0.25">
      <c r="A43" s="519" t="s">
        <v>833</v>
      </c>
      <c r="B43" s="519"/>
      <c r="C43" s="518" t="s">
        <v>834</v>
      </c>
      <c r="D43" s="519" t="s">
        <v>376</v>
      </c>
      <c r="E43" s="519" t="s">
        <v>350</v>
      </c>
      <c r="F43" s="519" t="s">
        <v>692</v>
      </c>
      <c r="G43" s="24">
        <v>1</v>
      </c>
    </row>
    <row r="44" spans="1:7" x14ac:dyDescent="0.25">
      <c r="A44" s="517" t="s">
        <v>835</v>
      </c>
      <c r="B44" s="519"/>
      <c r="C44" s="518" t="s">
        <v>836</v>
      </c>
      <c r="D44" s="519" t="s">
        <v>212</v>
      </c>
      <c r="E44" s="519" t="s">
        <v>350</v>
      </c>
      <c r="F44" s="519" t="s">
        <v>692</v>
      </c>
      <c r="G44" s="24">
        <v>1</v>
      </c>
    </row>
    <row r="45" spans="1:7" ht="25.5" x14ac:dyDescent="0.25">
      <c r="A45" s="517" t="s">
        <v>839</v>
      </c>
      <c r="B45" s="519" t="s">
        <v>840</v>
      </c>
      <c r="C45" s="518" t="s">
        <v>841</v>
      </c>
      <c r="D45" s="519" t="s">
        <v>842</v>
      </c>
      <c r="E45" s="519" t="s">
        <v>350</v>
      </c>
      <c r="F45" s="519" t="s">
        <v>692</v>
      </c>
      <c r="G45" s="24">
        <v>2</v>
      </c>
    </row>
    <row r="46" spans="1:7" x14ac:dyDescent="0.25">
      <c r="A46" s="517" t="s">
        <v>845</v>
      </c>
      <c r="B46" s="519" t="s">
        <v>846</v>
      </c>
      <c r="C46" s="518" t="s">
        <v>847</v>
      </c>
      <c r="D46" s="519" t="s">
        <v>376</v>
      </c>
      <c r="E46" s="519" t="s">
        <v>350</v>
      </c>
      <c r="F46" s="519" t="s">
        <v>692</v>
      </c>
      <c r="G46" s="24">
        <v>1</v>
      </c>
    </row>
    <row r="47" spans="1:7" x14ac:dyDescent="0.25">
      <c r="A47" s="517" t="s">
        <v>851</v>
      </c>
      <c r="B47" s="519" t="s">
        <v>852</v>
      </c>
      <c r="C47" s="518" t="s">
        <v>853</v>
      </c>
      <c r="D47" s="519" t="s">
        <v>376</v>
      </c>
      <c r="E47" s="519" t="s">
        <v>350</v>
      </c>
      <c r="F47" s="519" t="s">
        <v>692</v>
      </c>
      <c r="G47" s="24">
        <v>1</v>
      </c>
    </row>
    <row r="48" spans="1:7" x14ac:dyDescent="0.25">
      <c r="A48" s="517" t="s">
        <v>856</v>
      </c>
      <c r="B48" s="519" t="s">
        <v>857</v>
      </c>
      <c r="C48" s="518" t="s">
        <v>858</v>
      </c>
      <c r="D48" s="519" t="s">
        <v>376</v>
      </c>
      <c r="E48" s="519" t="s">
        <v>350</v>
      </c>
      <c r="F48" s="519" t="s">
        <v>692</v>
      </c>
      <c r="G48" s="24">
        <v>1</v>
      </c>
    </row>
    <row r="49" spans="1:7" x14ac:dyDescent="0.25">
      <c r="A49" s="517" t="s">
        <v>861</v>
      </c>
      <c r="B49" s="519" t="s">
        <v>862</v>
      </c>
      <c r="C49" s="518" t="s">
        <v>863</v>
      </c>
      <c r="D49" s="519" t="s">
        <v>864</v>
      </c>
      <c r="E49" s="519" t="s">
        <v>350</v>
      </c>
      <c r="F49" s="519" t="s">
        <v>692</v>
      </c>
      <c r="G49" s="24">
        <v>2</v>
      </c>
    </row>
    <row r="50" spans="1:7" x14ac:dyDescent="0.25">
      <c r="A50" s="519" t="s">
        <v>868</v>
      </c>
      <c r="B50" s="519"/>
      <c r="C50" s="518" t="s">
        <v>869</v>
      </c>
      <c r="D50" s="519" t="s">
        <v>376</v>
      </c>
      <c r="E50" s="519" t="s">
        <v>350</v>
      </c>
      <c r="F50" s="519" t="s">
        <v>692</v>
      </c>
      <c r="G50" s="24">
        <v>1</v>
      </c>
    </row>
    <row r="51" spans="1:7" x14ac:dyDescent="0.25">
      <c r="A51" s="519" t="s">
        <v>872</v>
      </c>
      <c r="B51" s="519"/>
      <c r="C51" s="518" t="s">
        <v>873</v>
      </c>
      <c r="D51" s="519" t="s">
        <v>376</v>
      </c>
      <c r="E51" s="519" t="s">
        <v>350</v>
      </c>
      <c r="F51" s="519" t="s">
        <v>692</v>
      </c>
      <c r="G51" s="24">
        <v>1</v>
      </c>
    </row>
    <row r="52" spans="1:7" x14ac:dyDescent="0.25">
      <c r="A52" s="519" t="s">
        <v>875</v>
      </c>
      <c r="B52" s="519"/>
      <c r="C52" s="518" t="s">
        <v>876</v>
      </c>
      <c r="D52" s="519" t="s">
        <v>376</v>
      </c>
      <c r="E52" s="519" t="s">
        <v>350</v>
      </c>
      <c r="F52" s="519" t="s">
        <v>692</v>
      </c>
      <c r="G52" s="24">
        <v>1</v>
      </c>
    </row>
    <row r="53" spans="1:7" x14ac:dyDescent="0.25">
      <c r="A53" s="520" t="s">
        <v>904</v>
      </c>
      <c r="B53" s="521"/>
      <c r="C53" s="376" t="s">
        <v>905</v>
      </c>
      <c r="D53" s="71" t="s">
        <v>906</v>
      </c>
      <c r="E53" s="71" t="s">
        <v>350</v>
      </c>
      <c r="F53" s="24" t="s">
        <v>1120</v>
      </c>
      <c r="G53" s="24">
        <v>2</v>
      </c>
    </row>
    <row r="54" spans="1:7" x14ac:dyDescent="0.25">
      <c r="A54" s="520" t="s">
        <v>909</v>
      </c>
      <c r="B54" s="522"/>
      <c r="C54" s="377" t="s">
        <v>910</v>
      </c>
      <c r="D54" s="71" t="s">
        <v>212</v>
      </c>
      <c r="E54" s="71" t="s">
        <v>350</v>
      </c>
      <c r="F54" s="24" t="s">
        <v>1120</v>
      </c>
      <c r="G54" s="24">
        <v>1</v>
      </c>
    </row>
    <row r="55" spans="1:7" ht="25.5" x14ac:dyDescent="0.25">
      <c r="A55" s="520" t="s">
        <v>913</v>
      </c>
      <c r="B55" s="522"/>
      <c r="C55" s="377" t="s">
        <v>914</v>
      </c>
      <c r="D55" s="71" t="s">
        <v>212</v>
      </c>
      <c r="E55" s="71" t="s">
        <v>350</v>
      </c>
      <c r="F55" s="71" t="s">
        <v>1120</v>
      </c>
      <c r="G55" s="24">
        <v>1</v>
      </c>
    </row>
    <row r="56" spans="1:7" x14ac:dyDescent="0.25">
      <c r="A56" s="520"/>
      <c r="B56" s="522"/>
      <c r="C56" s="377" t="s">
        <v>917</v>
      </c>
      <c r="D56" s="71" t="s">
        <v>212</v>
      </c>
      <c r="E56" s="71" t="s">
        <v>350</v>
      </c>
      <c r="F56" s="24" t="s">
        <v>1120</v>
      </c>
      <c r="G56" s="24">
        <v>1</v>
      </c>
    </row>
    <row r="57" spans="1:7" x14ac:dyDescent="0.25">
      <c r="A57" s="520"/>
      <c r="B57" s="522"/>
      <c r="C57" s="377" t="s">
        <v>919</v>
      </c>
      <c r="D57" s="71" t="s">
        <v>212</v>
      </c>
      <c r="E57" s="71" t="s">
        <v>350</v>
      </c>
      <c r="F57" s="24" t="s">
        <v>1120</v>
      </c>
      <c r="G57" s="24">
        <v>1</v>
      </c>
    </row>
    <row r="58" spans="1:7" x14ac:dyDescent="0.25">
      <c r="A58" s="71"/>
      <c r="B58" s="71"/>
      <c r="C58" s="360" t="s">
        <v>924</v>
      </c>
      <c r="D58" s="71" t="s">
        <v>624</v>
      </c>
      <c r="E58" s="71" t="s">
        <v>350</v>
      </c>
      <c r="F58" s="24" t="s">
        <v>1120</v>
      </c>
      <c r="G58" s="24">
        <v>1</v>
      </c>
    </row>
    <row r="59" spans="1:7" x14ac:dyDescent="0.25">
      <c r="A59" s="523" t="s">
        <v>927</v>
      </c>
      <c r="B59" s="442"/>
      <c r="C59" s="441" t="s">
        <v>928</v>
      </c>
      <c r="D59" s="442" t="s">
        <v>624</v>
      </c>
      <c r="E59" s="442" t="s">
        <v>350</v>
      </c>
      <c r="F59" s="24" t="s">
        <v>1120</v>
      </c>
      <c r="G59" s="24">
        <v>1</v>
      </c>
    </row>
    <row r="60" spans="1:7" x14ac:dyDescent="0.25">
      <c r="A60" s="524" t="s">
        <v>948</v>
      </c>
      <c r="B60" s="455"/>
      <c r="C60" s="525" t="s">
        <v>949</v>
      </c>
      <c r="D60" s="455" t="s">
        <v>624</v>
      </c>
      <c r="E60" s="455" t="s">
        <v>350</v>
      </c>
      <c r="F60" s="24" t="s">
        <v>1120</v>
      </c>
      <c r="G60" s="24">
        <v>1</v>
      </c>
    </row>
    <row r="61" spans="1:7" x14ac:dyDescent="0.25">
      <c r="A61" s="526" t="s">
        <v>960</v>
      </c>
      <c r="B61" s="435"/>
      <c r="C61" s="434" t="s">
        <v>961</v>
      </c>
      <c r="D61" s="435" t="s">
        <v>624</v>
      </c>
      <c r="E61" s="435" t="s">
        <v>350</v>
      </c>
      <c r="F61" s="24" t="s">
        <v>1120</v>
      </c>
      <c r="G61" s="24">
        <v>1</v>
      </c>
    </row>
    <row r="62" spans="1:7" x14ac:dyDescent="0.25">
      <c r="A62" s="526" t="s">
        <v>971</v>
      </c>
      <c r="B62" s="435"/>
      <c r="C62" s="434" t="s">
        <v>972</v>
      </c>
      <c r="D62" s="435" t="s">
        <v>624</v>
      </c>
      <c r="E62" s="435" t="s">
        <v>350</v>
      </c>
      <c r="F62" s="24" t="s">
        <v>1120</v>
      </c>
      <c r="G62" s="24">
        <v>1</v>
      </c>
    </row>
    <row r="63" spans="1:7" x14ac:dyDescent="0.25">
      <c r="A63" s="523" t="s">
        <v>982</v>
      </c>
      <c r="B63" s="71"/>
      <c r="C63" s="360" t="s">
        <v>983</v>
      </c>
      <c r="D63" s="71" t="s">
        <v>624</v>
      </c>
      <c r="E63" s="71" t="s">
        <v>350</v>
      </c>
      <c r="F63" s="24" t="s">
        <v>1120</v>
      </c>
      <c r="G63" s="24">
        <v>1</v>
      </c>
    </row>
    <row r="64" spans="1:7" x14ac:dyDescent="0.25">
      <c r="A64" s="523" t="s">
        <v>992</v>
      </c>
      <c r="B64" s="71"/>
      <c r="C64" s="360" t="s">
        <v>993</v>
      </c>
      <c r="D64" s="71" t="s">
        <v>624</v>
      </c>
      <c r="E64" s="71" t="s">
        <v>350</v>
      </c>
      <c r="F64" s="24" t="s">
        <v>1120</v>
      </c>
      <c r="G64" s="24">
        <v>1</v>
      </c>
    </row>
    <row r="65" spans="1:7" x14ac:dyDescent="0.25">
      <c r="A65" s="71"/>
      <c r="B65" s="71"/>
      <c r="C65" s="360" t="s">
        <v>995</v>
      </c>
      <c r="D65" s="71" t="s">
        <v>624</v>
      </c>
      <c r="E65" s="71" t="s">
        <v>625</v>
      </c>
      <c r="F65" s="24" t="s">
        <v>1120</v>
      </c>
      <c r="G65" s="24">
        <v>1</v>
      </c>
    </row>
    <row r="66" spans="1:7" x14ac:dyDescent="0.25">
      <c r="A66" s="251" t="s">
        <v>997</v>
      </c>
      <c r="B66" s="251"/>
      <c r="C66" s="527" t="s">
        <v>998</v>
      </c>
      <c r="D66" s="455" t="s">
        <v>624</v>
      </c>
      <c r="E66" s="455" t="s">
        <v>350</v>
      </c>
      <c r="F66" s="24" t="s">
        <v>1120</v>
      </c>
      <c r="G66" s="24">
        <v>1</v>
      </c>
    </row>
    <row r="67" spans="1:7" x14ac:dyDescent="0.25">
      <c r="A67" s="526" t="s">
        <v>1009</v>
      </c>
      <c r="B67" s="435"/>
      <c r="C67" s="434" t="s">
        <v>1010</v>
      </c>
      <c r="D67" s="435" t="s">
        <v>624</v>
      </c>
      <c r="E67" s="435" t="s">
        <v>350</v>
      </c>
      <c r="F67" s="24" t="s">
        <v>1120</v>
      </c>
      <c r="G67" s="24">
        <v>1</v>
      </c>
    </row>
    <row r="68" spans="1:7" x14ac:dyDescent="0.25">
      <c r="A68" s="526" t="s">
        <v>1012</v>
      </c>
      <c r="B68" s="435"/>
      <c r="C68" s="434" t="s">
        <v>1013</v>
      </c>
      <c r="D68" s="440" t="s">
        <v>624</v>
      </c>
      <c r="E68" s="440" t="s">
        <v>350</v>
      </c>
      <c r="F68" s="24" t="s">
        <v>1120</v>
      </c>
      <c r="G68" s="24">
        <v>1</v>
      </c>
    </row>
    <row r="69" spans="1:7" x14ac:dyDescent="0.25">
      <c r="A69" s="526" t="s">
        <v>1025</v>
      </c>
      <c r="B69" s="435"/>
      <c r="C69" s="434" t="s">
        <v>1026</v>
      </c>
      <c r="D69" s="435" t="s">
        <v>624</v>
      </c>
      <c r="E69" s="435" t="s">
        <v>350</v>
      </c>
      <c r="F69" s="24" t="s">
        <v>1120</v>
      </c>
      <c r="G69" s="24">
        <v>1</v>
      </c>
    </row>
    <row r="70" spans="1:7" ht="25.5" x14ac:dyDescent="0.25">
      <c r="A70" s="528" t="s">
        <v>1042</v>
      </c>
      <c r="B70" s="522"/>
      <c r="C70" s="377" t="s">
        <v>1043</v>
      </c>
      <c r="D70" s="496" t="s">
        <v>624</v>
      </c>
      <c r="E70" s="440" t="s">
        <v>625</v>
      </c>
      <c r="F70" s="71" t="s">
        <v>1120</v>
      </c>
      <c r="G70" s="71">
        <v>1</v>
      </c>
    </row>
    <row r="71" spans="1:7" x14ac:dyDescent="0.25">
      <c r="A71" s="526" t="s">
        <v>1079</v>
      </c>
      <c r="B71" s="24"/>
      <c r="C71" s="434" t="s">
        <v>1080</v>
      </c>
      <c r="D71" s="435" t="s">
        <v>624</v>
      </c>
      <c r="E71" s="440" t="s">
        <v>350</v>
      </c>
      <c r="F71" s="24" t="s">
        <v>1121</v>
      </c>
      <c r="G71" s="24">
        <v>1</v>
      </c>
    </row>
    <row r="72" spans="1:7" x14ac:dyDescent="0.25">
      <c r="A72" s="526" t="s">
        <v>1084</v>
      </c>
      <c r="B72" s="24"/>
      <c r="C72" s="434" t="s">
        <v>1085</v>
      </c>
      <c r="D72" s="440" t="s">
        <v>1086</v>
      </c>
      <c r="E72" s="440" t="s">
        <v>350</v>
      </c>
      <c r="F72" s="24" t="s">
        <v>1121</v>
      </c>
      <c r="G72" s="24">
        <v>2</v>
      </c>
    </row>
    <row r="73" spans="1:7" x14ac:dyDescent="0.25">
      <c r="A73" s="526" t="s">
        <v>1088</v>
      </c>
      <c r="B73" s="24"/>
      <c r="C73" s="434" t="s">
        <v>1089</v>
      </c>
      <c r="D73" s="435" t="s">
        <v>624</v>
      </c>
      <c r="E73" s="435" t="s">
        <v>350</v>
      </c>
      <c r="F73" s="24" t="s">
        <v>1121</v>
      </c>
      <c r="G73" s="24">
        <v>1</v>
      </c>
    </row>
    <row r="74" spans="1:7" x14ac:dyDescent="0.25">
      <c r="A74" s="526" t="s">
        <v>1092</v>
      </c>
      <c r="B74" s="24"/>
      <c r="C74" s="434" t="s">
        <v>1093</v>
      </c>
      <c r="D74" s="435" t="s">
        <v>624</v>
      </c>
      <c r="E74" s="435" t="s">
        <v>350</v>
      </c>
      <c r="F74" s="24" t="s">
        <v>1121</v>
      </c>
      <c r="G74" s="24">
        <v>1</v>
      </c>
    </row>
    <row r="75" spans="1:7" x14ac:dyDescent="0.25">
      <c r="A75" s="526" t="s">
        <v>1095</v>
      </c>
      <c r="B75" s="24"/>
      <c r="C75" s="434" t="s">
        <v>1096</v>
      </c>
      <c r="D75" s="435" t="s">
        <v>624</v>
      </c>
      <c r="E75" s="435" t="s">
        <v>350</v>
      </c>
      <c r="F75" s="24" t="s">
        <v>1121</v>
      </c>
      <c r="G75" s="24">
        <v>1</v>
      </c>
    </row>
    <row r="76" spans="1:7" x14ac:dyDescent="0.25">
      <c r="A76" s="526" t="s">
        <v>1098</v>
      </c>
      <c r="B76" s="24"/>
      <c r="C76" s="470" t="s">
        <v>1099</v>
      </c>
      <c r="D76" s="440" t="s">
        <v>624</v>
      </c>
      <c r="E76" s="440" t="s">
        <v>350</v>
      </c>
      <c r="F76" s="24" t="s">
        <v>1121</v>
      </c>
      <c r="G76" s="24">
        <v>1</v>
      </c>
    </row>
    <row r="77" spans="1:7" x14ac:dyDescent="0.25">
      <c r="A77" s="526" t="s">
        <v>1103</v>
      </c>
      <c r="B77" s="24"/>
      <c r="C77" s="529" t="s">
        <v>1104</v>
      </c>
      <c r="D77" s="435" t="s">
        <v>624</v>
      </c>
      <c r="E77" s="435" t="s">
        <v>350</v>
      </c>
      <c r="F77" s="24" t="s">
        <v>1121</v>
      </c>
      <c r="G77" s="24">
        <v>1</v>
      </c>
    </row>
    <row r="78" spans="1:7" x14ac:dyDescent="0.25">
      <c r="A78" s="530"/>
      <c r="B78" s="24"/>
      <c r="C78" s="525" t="s">
        <v>1110</v>
      </c>
      <c r="D78" s="455" t="s">
        <v>624</v>
      </c>
      <c r="E78" s="455" t="s">
        <v>350</v>
      </c>
      <c r="F78" s="24" t="s">
        <v>1121</v>
      </c>
      <c r="G78" s="24">
        <v>1</v>
      </c>
    </row>
    <row r="79" spans="1:7" x14ac:dyDescent="0.25">
      <c r="A79" s="24"/>
      <c r="B79" s="24"/>
      <c r="C79" s="527" t="s">
        <v>998</v>
      </c>
      <c r="D79" s="455" t="s">
        <v>624</v>
      </c>
      <c r="E79" s="455" t="s">
        <v>350</v>
      </c>
      <c r="F79" s="24" t="s">
        <v>1121</v>
      </c>
      <c r="G79" s="24">
        <v>1</v>
      </c>
    </row>
    <row r="80" spans="1:7" x14ac:dyDescent="0.25">
      <c r="E80" s="610" t="s">
        <v>1122</v>
      </c>
      <c r="F80" s="610"/>
      <c r="G80" s="11">
        <f>SUM(G4:G79)</f>
        <v>96</v>
      </c>
    </row>
  </sheetData>
  <mergeCells count="2">
    <mergeCell ref="A2:G2"/>
    <mergeCell ref="E80:F8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69"/>
  <sheetViews>
    <sheetView topLeftCell="D1" workbookViewId="0">
      <selection activeCell="H18" sqref="H18"/>
    </sheetView>
  </sheetViews>
  <sheetFormatPr defaultRowHeight="15" x14ac:dyDescent="0.25"/>
  <cols>
    <col min="4" max="4" width="22.28515625" customWidth="1"/>
    <col min="8" max="8" width="28.5703125" customWidth="1"/>
    <col min="9" max="9" width="32" bestFit="1" customWidth="1"/>
    <col min="10" max="10" width="19.85546875" customWidth="1"/>
    <col min="13" max="13" width="20.5703125" customWidth="1"/>
  </cols>
  <sheetData>
    <row r="2" spans="2:14" ht="15.75" x14ac:dyDescent="0.25">
      <c r="B2" s="625" t="s">
        <v>196</v>
      </c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84"/>
    </row>
    <row r="3" spans="2:14" s="39" customFormat="1" ht="12.75" x14ac:dyDescent="0.2">
      <c r="B3" s="627" t="s">
        <v>197</v>
      </c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85"/>
    </row>
    <row r="4" spans="2:14" s="39" customFormat="1" ht="13.5" thickBot="1" x14ac:dyDescent="0.25">
      <c r="B4" s="629" t="s">
        <v>198</v>
      </c>
      <c r="C4" s="630"/>
      <c r="D4" s="630"/>
      <c r="E4" s="630"/>
      <c r="F4" s="630"/>
      <c r="G4" s="630"/>
      <c r="H4" s="630"/>
      <c r="I4" s="630"/>
      <c r="J4" s="630"/>
      <c r="K4" s="630"/>
      <c r="L4" s="630"/>
      <c r="M4" s="630"/>
      <c r="N4" s="85"/>
    </row>
    <row r="5" spans="2:14" s="39" customFormat="1" ht="26.25" thickBot="1" x14ac:dyDescent="0.25">
      <c r="B5" s="86" t="s">
        <v>199</v>
      </c>
      <c r="C5" s="86" t="s">
        <v>200</v>
      </c>
      <c r="D5" s="87" t="s">
        <v>201</v>
      </c>
      <c r="E5" s="88" t="s">
        <v>202</v>
      </c>
      <c r="F5" s="87" t="s">
        <v>203</v>
      </c>
      <c r="G5" s="89" t="s">
        <v>204</v>
      </c>
      <c r="H5" s="631" t="s">
        <v>205</v>
      </c>
      <c r="I5" s="632"/>
      <c r="J5" s="633"/>
      <c r="K5" s="90" t="s">
        <v>206</v>
      </c>
      <c r="L5" s="86" t="s">
        <v>207</v>
      </c>
      <c r="M5" s="91" t="s">
        <v>208</v>
      </c>
      <c r="N5" s="92" t="s">
        <v>209</v>
      </c>
    </row>
    <row r="6" spans="2:14" s="39" customFormat="1" ht="12.75" x14ac:dyDescent="0.2">
      <c r="B6" s="634">
        <v>1</v>
      </c>
      <c r="C6" s="635" t="s">
        <v>210</v>
      </c>
      <c r="D6" s="636" t="s">
        <v>211</v>
      </c>
      <c r="E6" s="637" t="s">
        <v>212</v>
      </c>
      <c r="F6" s="637" t="s">
        <v>213</v>
      </c>
      <c r="G6" s="638" t="s">
        <v>214</v>
      </c>
      <c r="H6" s="93" t="s">
        <v>215</v>
      </c>
      <c r="I6" s="94" t="s">
        <v>216</v>
      </c>
      <c r="J6" s="95"/>
      <c r="K6" s="641">
        <v>65</v>
      </c>
      <c r="L6" s="637" t="s">
        <v>217</v>
      </c>
      <c r="M6" s="644" t="s">
        <v>218</v>
      </c>
      <c r="N6" s="96" t="s">
        <v>219</v>
      </c>
    </row>
    <row r="7" spans="2:14" s="39" customFormat="1" ht="12.75" x14ac:dyDescent="0.2">
      <c r="B7" s="634"/>
      <c r="C7" s="635"/>
      <c r="D7" s="636"/>
      <c r="E7" s="637"/>
      <c r="F7" s="637"/>
      <c r="G7" s="639"/>
      <c r="H7" s="97" t="s">
        <v>220</v>
      </c>
      <c r="I7" s="98" t="s">
        <v>221</v>
      </c>
      <c r="J7" s="99"/>
      <c r="K7" s="642"/>
      <c r="L7" s="637"/>
      <c r="M7" s="644"/>
      <c r="N7" s="96" t="s">
        <v>222</v>
      </c>
    </row>
    <row r="8" spans="2:14" s="39" customFormat="1" ht="25.5" x14ac:dyDescent="0.2">
      <c r="B8" s="634"/>
      <c r="C8" s="635"/>
      <c r="D8" s="636"/>
      <c r="E8" s="637"/>
      <c r="F8" s="637"/>
      <c r="G8" s="639"/>
      <c r="H8" s="97" t="s">
        <v>223</v>
      </c>
      <c r="I8" s="98" t="s">
        <v>224</v>
      </c>
      <c r="J8" s="99"/>
      <c r="K8" s="642"/>
      <c r="L8" s="637"/>
      <c r="M8" s="644"/>
      <c r="N8" s="100"/>
    </row>
    <row r="9" spans="2:14" s="39" customFormat="1" ht="12.75" x14ac:dyDescent="0.2">
      <c r="B9" s="634"/>
      <c r="C9" s="635"/>
      <c r="D9" s="636"/>
      <c r="E9" s="637"/>
      <c r="F9" s="637"/>
      <c r="G9" s="639"/>
      <c r="H9" s="101" t="s">
        <v>225</v>
      </c>
      <c r="I9" s="98" t="s">
        <v>226</v>
      </c>
      <c r="J9" s="101"/>
      <c r="K9" s="642"/>
      <c r="L9" s="637"/>
      <c r="M9" s="644"/>
      <c r="N9" s="100"/>
    </row>
    <row r="10" spans="2:14" s="39" customFormat="1" ht="12.75" x14ac:dyDescent="0.2">
      <c r="B10" s="634"/>
      <c r="C10" s="635"/>
      <c r="D10" s="636"/>
      <c r="E10" s="637"/>
      <c r="F10" s="637"/>
      <c r="G10" s="640"/>
      <c r="H10" s="102"/>
      <c r="I10" s="103" t="s">
        <v>227</v>
      </c>
      <c r="J10" s="102"/>
      <c r="K10" s="643"/>
      <c r="L10" s="637"/>
      <c r="M10" s="644"/>
      <c r="N10" s="104"/>
    </row>
    <row r="11" spans="2:14" s="39" customFormat="1" ht="12.75" x14ac:dyDescent="0.2">
      <c r="B11" s="634">
        <v>2</v>
      </c>
      <c r="C11" s="645" t="s">
        <v>228</v>
      </c>
      <c r="D11" s="646" t="s">
        <v>229</v>
      </c>
      <c r="E11" s="647" t="s">
        <v>212</v>
      </c>
      <c r="F11" s="647" t="s">
        <v>213</v>
      </c>
      <c r="G11" s="648" t="s">
        <v>214</v>
      </c>
      <c r="H11" s="105" t="s">
        <v>230</v>
      </c>
      <c r="I11" s="106" t="s">
        <v>231</v>
      </c>
      <c r="J11" s="105"/>
      <c r="K11" s="651">
        <v>1.2</v>
      </c>
      <c r="L11" s="647" t="s">
        <v>217</v>
      </c>
      <c r="M11" s="652" t="s">
        <v>232</v>
      </c>
      <c r="N11" s="107"/>
    </row>
    <row r="12" spans="2:14" s="39" customFormat="1" ht="12.75" x14ac:dyDescent="0.2">
      <c r="B12" s="634"/>
      <c r="C12" s="645"/>
      <c r="D12" s="646"/>
      <c r="E12" s="647"/>
      <c r="F12" s="647"/>
      <c r="G12" s="649"/>
      <c r="H12" s="108" t="s">
        <v>233</v>
      </c>
      <c r="I12" s="109" t="s">
        <v>234</v>
      </c>
      <c r="J12" s="108"/>
      <c r="K12" s="651"/>
      <c r="L12" s="647"/>
      <c r="M12" s="652"/>
      <c r="N12" s="110"/>
    </row>
    <row r="13" spans="2:14" s="39" customFormat="1" ht="12.75" x14ac:dyDescent="0.2">
      <c r="B13" s="634"/>
      <c r="C13" s="645"/>
      <c r="D13" s="646"/>
      <c r="E13" s="647"/>
      <c r="F13" s="647"/>
      <c r="G13" s="649"/>
      <c r="H13" s="108" t="s">
        <v>235</v>
      </c>
      <c r="I13" s="109"/>
      <c r="J13" s="108"/>
      <c r="K13" s="651"/>
      <c r="L13" s="647"/>
      <c r="M13" s="652"/>
      <c r="N13" s="110"/>
    </row>
    <row r="14" spans="2:14" s="39" customFormat="1" ht="12.75" x14ac:dyDescent="0.2">
      <c r="B14" s="634"/>
      <c r="C14" s="645"/>
      <c r="D14" s="646"/>
      <c r="E14" s="647"/>
      <c r="F14" s="647"/>
      <c r="G14" s="649"/>
      <c r="H14" s="108" t="s">
        <v>236</v>
      </c>
      <c r="I14" s="109"/>
      <c r="J14" s="108"/>
      <c r="K14" s="651"/>
      <c r="L14" s="647"/>
      <c r="M14" s="652"/>
      <c r="N14" s="110"/>
    </row>
    <row r="15" spans="2:14" s="39" customFormat="1" ht="12.75" x14ac:dyDescent="0.2">
      <c r="B15" s="634"/>
      <c r="C15" s="645"/>
      <c r="D15" s="646"/>
      <c r="E15" s="647"/>
      <c r="F15" s="647"/>
      <c r="G15" s="650"/>
      <c r="H15" s="111" t="s">
        <v>237</v>
      </c>
      <c r="I15" s="112"/>
      <c r="J15" s="111"/>
      <c r="K15" s="651"/>
      <c r="L15" s="647"/>
      <c r="M15" s="652"/>
      <c r="N15" s="113"/>
    </row>
    <row r="16" spans="2:14" s="39" customFormat="1" ht="25.5" x14ac:dyDescent="0.2">
      <c r="B16" s="634">
        <v>3</v>
      </c>
      <c r="C16" s="645" t="s">
        <v>238</v>
      </c>
      <c r="D16" s="646" t="s">
        <v>239</v>
      </c>
      <c r="E16" s="647" t="s">
        <v>212</v>
      </c>
      <c r="F16" s="647" t="s">
        <v>213</v>
      </c>
      <c r="G16" s="649" t="s">
        <v>214</v>
      </c>
      <c r="H16" s="108" t="s">
        <v>240</v>
      </c>
      <c r="I16" s="106" t="s">
        <v>241</v>
      </c>
      <c r="J16" s="114"/>
      <c r="K16" s="647">
        <v>1.8</v>
      </c>
      <c r="L16" s="647" t="s">
        <v>217</v>
      </c>
      <c r="M16" s="652" t="s">
        <v>232</v>
      </c>
      <c r="N16" s="107"/>
    </row>
    <row r="17" spans="2:14" s="39" customFormat="1" ht="12.75" x14ac:dyDescent="0.2">
      <c r="B17" s="634"/>
      <c r="C17" s="645"/>
      <c r="D17" s="646"/>
      <c r="E17" s="647"/>
      <c r="F17" s="647"/>
      <c r="G17" s="649"/>
      <c r="H17" s="108" t="s">
        <v>242</v>
      </c>
      <c r="I17" s="109" t="s">
        <v>243</v>
      </c>
      <c r="J17" s="114"/>
      <c r="K17" s="647"/>
      <c r="L17" s="647"/>
      <c r="M17" s="652"/>
      <c r="N17" s="110"/>
    </row>
    <row r="18" spans="2:14" s="39" customFormat="1" ht="12.75" x14ac:dyDescent="0.2">
      <c r="B18" s="634"/>
      <c r="C18" s="645"/>
      <c r="D18" s="646"/>
      <c r="E18" s="647"/>
      <c r="F18" s="647"/>
      <c r="G18" s="649"/>
      <c r="H18" s="108" t="s">
        <v>244</v>
      </c>
      <c r="I18" s="109" t="s">
        <v>245</v>
      </c>
      <c r="J18" s="114"/>
      <c r="K18" s="647"/>
      <c r="L18" s="647"/>
      <c r="M18" s="652"/>
      <c r="N18" s="110"/>
    </row>
    <row r="19" spans="2:14" s="39" customFormat="1" ht="12.75" x14ac:dyDescent="0.2">
      <c r="B19" s="634"/>
      <c r="C19" s="645"/>
      <c r="D19" s="646"/>
      <c r="E19" s="647"/>
      <c r="F19" s="647"/>
      <c r="G19" s="649"/>
      <c r="H19" s="108" t="s">
        <v>246</v>
      </c>
      <c r="I19" s="109" t="s">
        <v>247</v>
      </c>
      <c r="J19" s="114"/>
      <c r="K19" s="647"/>
      <c r="L19" s="647"/>
      <c r="M19" s="652"/>
      <c r="N19" s="110"/>
    </row>
    <row r="20" spans="2:14" s="39" customFormat="1" ht="12.75" x14ac:dyDescent="0.2">
      <c r="B20" s="634"/>
      <c r="C20" s="645"/>
      <c r="D20" s="646"/>
      <c r="E20" s="647"/>
      <c r="F20" s="647"/>
      <c r="G20" s="649"/>
      <c r="H20" s="108" t="s">
        <v>248</v>
      </c>
      <c r="I20" s="109" t="s">
        <v>249</v>
      </c>
      <c r="J20" s="114"/>
      <c r="K20" s="647"/>
      <c r="L20" s="647"/>
      <c r="M20" s="652"/>
      <c r="N20" s="110"/>
    </row>
    <row r="21" spans="2:14" s="39" customFormat="1" ht="12.75" x14ac:dyDescent="0.2">
      <c r="B21" s="634"/>
      <c r="C21" s="645"/>
      <c r="D21" s="646"/>
      <c r="E21" s="647"/>
      <c r="F21" s="647"/>
      <c r="G21" s="649"/>
      <c r="H21" s="111" t="s">
        <v>250</v>
      </c>
      <c r="I21" s="109" t="s">
        <v>249</v>
      </c>
      <c r="J21" s="114"/>
      <c r="K21" s="647"/>
      <c r="L21" s="647"/>
      <c r="M21" s="652"/>
      <c r="N21" s="113"/>
    </row>
    <row r="22" spans="2:14" s="39" customFormat="1" ht="12.75" x14ac:dyDescent="0.2">
      <c r="B22" s="634">
        <v>4</v>
      </c>
      <c r="C22" s="645" t="s">
        <v>251</v>
      </c>
      <c r="D22" s="646" t="s">
        <v>252</v>
      </c>
      <c r="E22" s="647" t="s">
        <v>212</v>
      </c>
      <c r="F22" s="647" t="s">
        <v>213</v>
      </c>
      <c r="G22" s="653" t="s">
        <v>214</v>
      </c>
      <c r="H22" s="108" t="s">
        <v>253</v>
      </c>
      <c r="I22" s="106" t="s">
        <v>241</v>
      </c>
      <c r="J22" s="105"/>
      <c r="K22" s="655">
        <v>1</v>
      </c>
      <c r="L22" s="647" t="s">
        <v>217</v>
      </c>
      <c r="M22" s="652" t="s">
        <v>232</v>
      </c>
      <c r="N22" s="110"/>
    </row>
    <row r="23" spans="2:14" s="39" customFormat="1" ht="12.75" x14ac:dyDescent="0.2">
      <c r="B23" s="634"/>
      <c r="C23" s="645"/>
      <c r="D23" s="646"/>
      <c r="E23" s="647"/>
      <c r="F23" s="647"/>
      <c r="G23" s="654"/>
      <c r="H23" s="108" t="s">
        <v>254</v>
      </c>
      <c r="I23" s="109" t="s">
        <v>255</v>
      </c>
      <c r="J23" s="108"/>
      <c r="K23" s="655"/>
      <c r="L23" s="647"/>
      <c r="M23" s="652"/>
      <c r="N23" s="110"/>
    </row>
    <row r="24" spans="2:14" s="39" customFormat="1" ht="12.75" x14ac:dyDescent="0.2">
      <c r="B24" s="634"/>
      <c r="C24" s="645"/>
      <c r="D24" s="646"/>
      <c r="E24" s="647"/>
      <c r="F24" s="647"/>
      <c r="G24" s="654"/>
      <c r="H24" s="108" t="s">
        <v>244</v>
      </c>
      <c r="I24" s="109" t="s">
        <v>256</v>
      </c>
      <c r="J24" s="108"/>
      <c r="K24" s="655"/>
      <c r="L24" s="647"/>
      <c r="M24" s="652"/>
      <c r="N24" s="110"/>
    </row>
    <row r="25" spans="2:14" s="39" customFormat="1" ht="12.75" x14ac:dyDescent="0.2">
      <c r="B25" s="634"/>
      <c r="C25" s="645"/>
      <c r="D25" s="646"/>
      <c r="E25" s="647"/>
      <c r="F25" s="647"/>
      <c r="G25" s="654"/>
      <c r="H25" s="108" t="s">
        <v>246</v>
      </c>
      <c r="I25" s="109" t="s">
        <v>257</v>
      </c>
      <c r="J25" s="115"/>
      <c r="K25" s="655"/>
      <c r="L25" s="647"/>
      <c r="M25" s="652"/>
      <c r="N25" s="110"/>
    </row>
    <row r="26" spans="2:14" s="39" customFormat="1" ht="12.75" x14ac:dyDescent="0.2">
      <c r="B26" s="634"/>
      <c r="C26" s="645"/>
      <c r="D26" s="646"/>
      <c r="E26" s="647"/>
      <c r="F26" s="647"/>
      <c r="G26" s="654"/>
      <c r="H26" s="108" t="s">
        <v>248</v>
      </c>
      <c r="I26" s="109" t="s">
        <v>249</v>
      </c>
      <c r="J26" s="115"/>
      <c r="K26" s="655"/>
      <c r="L26" s="647"/>
      <c r="M26" s="652"/>
      <c r="N26" s="110"/>
    </row>
    <row r="27" spans="2:14" s="39" customFormat="1" ht="12.75" x14ac:dyDescent="0.2">
      <c r="B27" s="634"/>
      <c r="C27" s="645"/>
      <c r="D27" s="646"/>
      <c r="E27" s="647"/>
      <c r="F27" s="647"/>
      <c r="G27" s="654"/>
      <c r="H27" s="108" t="s">
        <v>258</v>
      </c>
      <c r="I27" s="109" t="s">
        <v>259</v>
      </c>
      <c r="J27" s="115"/>
      <c r="K27" s="655"/>
      <c r="L27" s="647"/>
      <c r="M27" s="652"/>
      <c r="N27" s="113"/>
    </row>
    <row r="28" spans="2:14" s="39" customFormat="1" ht="12.75" x14ac:dyDescent="0.2">
      <c r="B28" s="634">
        <v>5</v>
      </c>
      <c r="C28" s="645" t="s">
        <v>260</v>
      </c>
      <c r="D28" s="646" t="s">
        <v>261</v>
      </c>
      <c r="E28" s="647" t="s">
        <v>212</v>
      </c>
      <c r="F28" s="647" t="s">
        <v>213</v>
      </c>
      <c r="G28" s="648" t="s">
        <v>214</v>
      </c>
      <c r="H28" s="105" t="s">
        <v>262</v>
      </c>
      <c r="I28" s="106"/>
      <c r="J28" s="105"/>
      <c r="K28" s="651">
        <v>1.2</v>
      </c>
      <c r="L28" s="647" t="s">
        <v>217</v>
      </c>
      <c r="M28" s="652" t="s">
        <v>263</v>
      </c>
      <c r="N28" s="110"/>
    </row>
    <row r="29" spans="2:14" s="39" customFormat="1" ht="12.75" x14ac:dyDescent="0.2">
      <c r="B29" s="634"/>
      <c r="C29" s="645"/>
      <c r="D29" s="646"/>
      <c r="E29" s="647"/>
      <c r="F29" s="647"/>
      <c r="G29" s="649"/>
      <c r="H29" s="108" t="s">
        <v>264</v>
      </c>
      <c r="I29" s="109"/>
      <c r="J29" s="108"/>
      <c r="K29" s="651"/>
      <c r="L29" s="647"/>
      <c r="M29" s="652"/>
      <c r="N29" s="110"/>
    </row>
    <row r="30" spans="2:14" s="39" customFormat="1" ht="12.75" x14ac:dyDescent="0.2">
      <c r="B30" s="634"/>
      <c r="C30" s="645"/>
      <c r="D30" s="646"/>
      <c r="E30" s="647"/>
      <c r="F30" s="647"/>
      <c r="G30" s="649"/>
      <c r="H30" s="108" t="s">
        <v>244</v>
      </c>
      <c r="I30" s="109" t="s">
        <v>265</v>
      </c>
      <c r="J30" s="108" t="s">
        <v>266</v>
      </c>
      <c r="K30" s="651"/>
      <c r="L30" s="647"/>
      <c r="M30" s="652"/>
      <c r="N30" s="110"/>
    </row>
    <row r="31" spans="2:14" s="39" customFormat="1" ht="12.75" x14ac:dyDescent="0.2">
      <c r="B31" s="634"/>
      <c r="C31" s="645"/>
      <c r="D31" s="646"/>
      <c r="E31" s="647"/>
      <c r="F31" s="647"/>
      <c r="G31" s="649"/>
      <c r="H31" s="108" t="s">
        <v>267</v>
      </c>
      <c r="I31" s="116">
        <v>2000</v>
      </c>
      <c r="J31" s="115">
        <v>2000</v>
      </c>
      <c r="K31" s="651"/>
      <c r="L31" s="647"/>
      <c r="M31" s="652"/>
      <c r="N31" s="110"/>
    </row>
    <row r="32" spans="2:14" s="39" customFormat="1" ht="12.75" x14ac:dyDescent="0.2">
      <c r="B32" s="634"/>
      <c r="C32" s="645"/>
      <c r="D32" s="646"/>
      <c r="E32" s="647"/>
      <c r="F32" s="647"/>
      <c r="G32" s="649"/>
      <c r="H32" s="108" t="s">
        <v>268</v>
      </c>
      <c r="I32" s="116">
        <v>460</v>
      </c>
      <c r="J32" s="115">
        <v>25.4</v>
      </c>
      <c r="K32" s="651"/>
      <c r="L32" s="647"/>
      <c r="M32" s="652"/>
      <c r="N32" s="110"/>
    </row>
    <row r="33" spans="2:14" s="39" customFormat="1" ht="12.75" x14ac:dyDescent="0.2">
      <c r="B33" s="634"/>
      <c r="C33" s="645"/>
      <c r="D33" s="646"/>
      <c r="E33" s="647"/>
      <c r="F33" s="647"/>
      <c r="G33" s="649"/>
      <c r="H33" s="108" t="s">
        <v>269</v>
      </c>
      <c r="I33" s="116"/>
      <c r="J33" s="115">
        <v>130</v>
      </c>
      <c r="K33" s="651"/>
      <c r="L33" s="647"/>
      <c r="M33" s="652"/>
      <c r="N33" s="110"/>
    </row>
    <row r="34" spans="2:14" s="39" customFormat="1" ht="12.75" x14ac:dyDescent="0.2">
      <c r="B34" s="634"/>
      <c r="C34" s="645"/>
      <c r="D34" s="646"/>
      <c r="E34" s="647"/>
      <c r="F34" s="647"/>
      <c r="G34" s="649"/>
      <c r="H34" s="108" t="s">
        <v>270</v>
      </c>
      <c r="I34" s="116">
        <v>1</v>
      </c>
      <c r="J34" s="115">
        <v>2</v>
      </c>
      <c r="K34" s="651"/>
      <c r="L34" s="647"/>
      <c r="M34" s="652"/>
      <c r="N34" s="110"/>
    </row>
    <row r="35" spans="2:14" s="39" customFormat="1" ht="12.75" x14ac:dyDescent="0.2">
      <c r="B35" s="634"/>
      <c r="C35" s="645"/>
      <c r="D35" s="646"/>
      <c r="E35" s="647"/>
      <c r="F35" s="647"/>
      <c r="G35" s="649"/>
      <c r="H35" s="108" t="s">
        <v>271</v>
      </c>
      <c r="I35" s="116">
        <v>5</v>
      </c>
      <c r="J35" s="108" t="s">
        <v>272</v>
      </c>
      <c r="K35" s="651"/>
      <c r="L35" s="647"/>
      <c r="M35" s="652"/>
      <c r="N35" s="110"/>
    </row>
    <row r="36" spans="2:14" s="39" customFormat="1" ht="12.75" x14ac:dyDescent="0.2">
      <c r="B36" s="634"/>
      <c r="C36" s="645"/>
      <c r="D36" s="646"/>
      <c r="E36" s="647"/>
      <c r="F36" s="647"/>
      <c r="G36" s="649"/>
      <c r="H36" s="108" t="s">
        <v>273</v>
      </c>
      <c r="I36" s="116"/>
      <c r="J36" s="115" t="s">
        <v>274</v>
      </c>
      <c r="K36" s="651"/>
      <c r="L36" s="647"/>
      <c r="M36" s="652"/>
      <c r="N36" s="110"/>
    </row>
    <row r="37" spans="2:14" s="39" customFormat="1" ht="12.75" x14ac:dyDescent="0.2">
      <c r="B37" s="634"/>
      <c r="C37" s="645"/>
      <c r="D37" s="646"/>
      <c r="E37" s="647"/>
      <c r="F37" s="647"/>
      <c r="G37" s="649"/>
      <c r="H37" s="108" t="s">
        <v>275</v>
      </c>
      <c r="I37" s="116">
        <v>100</v>
      </c>
      <c r="J37" s="115">
        <v>50</v>
      </c>
      <c r="K37" s="651"/>
      <c r="L37" s="647"/>
      <c r="M37" s="652"/>
      <c r="N37" s="110"/>
    </row>
    <row r="38" spans="2:14" s="39" customFormat="1" ht="12.75" x14ac:dyDescent="0.2">
      <c r="B38" s="634"/>
      <c r="C38" s="645"/>
      <c r="D38" s="646"/>
      <c r="E38" s="647"/>
      <c r="F38" s="647"/>
      <c r="G38" s="649"/>
      <c r="H38" s="108" t="s">
        <v>276</v>
      </c>
      <c r="I38" s="109" t="s">
        <v>277</v>
      </c>
      <c r="J38" s="115">
        <v>8</v>
      </c>
      <c r="K38" s="651"/>
      <c r="L38" s="647"/>
      <c r="M38" s="652"/>
      <c r="N38" s="110"/>
    </row>
    <row r="39" spans="2:14" s="39" customFormat="1" ht="12.75" x14ac:dyDescent="0.2">
      <c r="B39" s="634"/>
      <c r="C39" s="645"/>
      <c r="D39" s="646"/>
      <c r="E39" s="647"/>
      <c r="F39" s="647"/>
      <c r="G39" s="649"/>
      <c r="H39" s="111" t="s">
        <v>278</v>
      </c>
      <c r="I39" s="109" t="s">
        <v>279</v>
      </c>
      <c r="J39" s="108" t="s">
        <v>280</v>
      </c>
      <c r="K39" s="651"/>
      <c r="L39" s="647"/>
      <c r="M39" s="652"/>
      <c r="N39" s="110"/>
    </row>
    <row r="40" spans="2:14" s="39" customFormat="1" ht="12.75" x14ac:dyDescent="0.2">
      <c r="B40" s="634"/>
      <c r="C40" s="645"/>
      <c r="D40" s="646"/>
      <c r="E40" s="647"/>
      <c r="F40" s="647"/>
      <c r="G40" s="650"/>
      <c r="H40" s="111"/>
      <c r="I40" s="112"/>
      <c r="J40" s="111"/>
      <c r="K40" s="651"/>
      <c r="L40" s="647"/>
      <c r="M40" s="652"/>
      <c r="N40" s="113"/>
    </row>
    <row r="41" spans="2:14" s="39" customFormat="1" ht="12.75" x14ac:dyDescent="0.2">
      <c r="B41" s="634">
        <v>6</v>
      </c>
      <c r="C41" s="645" t="s">
        <v>281</v>
      </c>
      <c r="D41" s="646" t="s">
        <v>282</v>
      </c>
      <c r="E41" s="647" t="s">
        <v>212</v>
      </c>
      <c r="F41" s="647" t="s">
        <v>213</v>
      </c>
      <c r="G41" s="653" t="s">
        <v>214</v>
      </c>
      <c r="H41" s="105" t="s">
        <v>283</v>
      </c>
      <c r="I41" s="106"/>
      <c r="J41" s="105"/>
      <c r="K41" s="647">
        <v>1.1000000000000001</v>
      </c>
      <c r="L41" s="647" t="s">
        <v>217</v>
      </c>
      <c r="M41" s="652" t="s">
        <v>284</v>
      </c>
      <c r="N41" s="110"/>
    </row>
    <row r="42" spans="2:14" s="39" customFormat="1" ht="12.75" x14ac:dyDescent="0.2">
      <c r="B42" s="634"/>
      <c r="C42" s="645"/>
      <c r="D42" s="646"/>
      <c r="E42" s="647"/>
      <c r="F42" s="647"/>
      <c r="G42" s="654"/>
      <c r="H42" s="108" t="s">
        <v>285</v>
      </c>
      <c r="I42" s="106" t="s">
        <v>241</v>
      </c>
      <c r="J42" s="108"/>
      <c r="K42" s="647"/>
      <c r="L42" s="647"/>
      <c r="M42" s="652"/>
      <c r="N42" s="110"/>
    </row>
    <row r="43" spans="2:14" s="39" customFormat="1" ht="12.75" x14ac:dyDescent="0.2">
      <c r="B43" s="634"/>
      <c r="C43" s="645"/>
      <c r="D43" s="646"/>
      <c r="E43" s="647"/>
      <c r="F43" s="647"/>
      <c r="G43" s="654"/>
      <c r="H43" s="108" t="s">
        <v>286</v>
      </c>
      <c r="I43" s="109" t="s">
        <v>287</v>
      </c>
      <c r="J43" s="108"/>
      <c r="K43" s="647"/>
      <c r="L43" s="647"/>
      <c r="M43" s="652"/>
      <c r="N43" s="110"/>
    </row>
    <row r="44" spans="2:14" s="39" customFormat="1" ht="25.5" x14ac:dyDescent="0.2">
      <c r="B44" s="634"/>
      <c r="C44" s="645"/>
      <c r="D44" s="646"/>
      <c r="E44" s="647"/>
      <c r="F44" s="647"/>
      <c r="G44" s="654"/>
      <c r="H44" s="108" t="s">
        <v>288</v>
      </c>
      <c r="I44" s="109" t="s">
        <v>289</v>
      </c>
      <c r="J44" s="108"/>
      <c r="K44" s="647"/>
      <c r="L44" s="647"/>
      <c r="M44" s="652"/>
      <c r="N44" s="110"/>
    </row>
    <row r="45" spans="2:14" s="39" customFormat="1" ht="12.75" x14ac:dyDescent="0.2">
      <c r="B45" s="634"/>
      <c r="C45" s="645"/>
      <c r="D45" s="646"/>
      <c r="E45" s="647"/>
      <c r="F45" s="647"/>
      <c r="G45" s="654"/>
      <c r="H45" s="108" t="s">
        <v>246</v>
      </c>
      <c r="I45" s="109" t="s">
        <v>290</v>
      </c>
      <c r="J45" s="108"/>
      <c r="K45" s="653"/>
      <c r="L45" s="647"/>
      <c r="M45" s="652"/>
      <c r="N45" s="110"/>
    </row>
    <row r="46" spans="2:14" s="39" customFormat="1" ht="12.75" x14ac:dyDescent="0.2">
      <c r="B46" s="634"/>
      <c r="C46" s="645"/>
      <c r="D46" s="646"/>
      <c r="E46" s="647"/>
      <c r="F46" s="647"/>
      <c r="G46" s="654"/>
      <c r="H46" s="108" t="s">
        <v>291</v>
      </c>
      <c r="I46" s="117" t="s">
        <v>292</v>
      </c>
      <c r="J46" s="108"/>
      <c r="K46" s="653"/>
      <c r="L46" s="647"/>
      <c r="M46" s="652"/>
      <c r="N46" s="110"/>
    </row>
    <row r="47" spans="2:14" s="39" customFormat="1" ht="12.75" x14ac:dyDescent="0.2">
      <c r="B47" s="634"/>
      <c r="C47" s="645"/>
      <c r="D47" s="646"/>
      <c r="E47" s="647"/>
      <c r="F47" s="647"/>
      <c r="G47" s="656"/>
      <c r="H47" s="111" t="s">
        <v>250</v>
      </c>
      <c r="I47" s="112" t="s">
        <v>249</v>
      </c>
      <c r="J47" s="111"/>
      <c r="K47" s="647"/>
      <c r="L47" s="647"/>
      <c r="M47" s="652"/>
      <c r="N47" s="113"/>
    </row>
    <row r="48" spans="2:14" s="39" customFormat="1" ht="12.75" x14ac:dyDescent="0.2">
      <c r="B48" s="634">
        <v>7</v>
      </c>
      <c r="C48" s="645" t="s">
        <v>293</v>
      </c>
      <c r="D48" s="646" t="s">
        <v>294</v>
      </c>
      <c r="E48" s="647" t="s">
        <v>212</v>
      </c>
      <c r="F48" s="647" t="s">
        <v>213</v>
      </c>
      <c r="G48" s="653" t="s">
        <v>214</v>
      </c>
      <c r="H48" s="118" t="s">
        <v>262</v>
      </c>
      <c r="I48" s="105"/>
      <c r="J48" s="105"/>
      <c r="K48" s="657">
        <v>1.2</v>
      </c>
      <c r="L48" s="660" t="s">
        <v>217</v>
      </c>
      <c r="M48" s="652" t="s">
        <v>232</v>
      </c>
      <c r="N48" s="110"/>
    </row>
    <row r="49" spans="2:14" s="39" customFormat="1" ht="12.75" x14ac:dyDescent="0.2">
      <c r="B49" s="634"/>
      <c r="C49" s="645"/>
      <c r="D49" s="646"/>
      <c r="E49" s="647"/>
      <c r="F49" s="647"/>
      <c r="G49" s="654"/>
      <c r="H49" s="119" t="s">
        <v>264</v>
      </c>
      <c r="I49" s="108"/>
      <c r="J49" s="108"/>
      <c r="K49" s="658"/>
      <c r="L49" s="660"/>
      <c r="M49" s="652"/>
      <c r="N49" s="110"/>
    </row>
    <row r="50" spans="2:14" s="39" customFormat="1" ht="12.75" x14ac:dyDescent="0.2">
      <c r="B50" s="634"/>
      <c r="C50" s="645"/>
      <c r="D50" s="646"/>
      <c r="E50" s="647"/>
      <c r="F50" s="647"/>
      <c r="G50" s="654"/>
      <c r="H50" s="119" t="s">
        <v>244</v>
      </c>
      <c r="I50" s="108" t="s">
        <v>265</v>
      </c>
      <c r="J50" s="108" t="s">
        <v>266</v>
      </c>
      <c r="K50" s="658"/>
      <c r="L50" s="660"/>
      <c r="M50" s="652"/>
      <c r="N50" s="110"/>
    </row>
    <row r="51" spans="2:14" s="39" customFormat="1" ht="12.75" x14ac:dyDescent="0.2">
      <c r="B51" s="634"/>
      <c r="C51" s="645"/>
      <c r="D51" s="646"/>
      <c r="E51" s="647"/>
      <c r="F51" s="647"/>
      <c r="G51" s="654"/>
      <c r="H51" s="119" t="s">
        <v>267</v>
      </c>
      <c r="I51" s="115">
        <v>2000</v>
      </c>
      <c r="J51" s="115">
        <v>2000</v>
      </c>
      <c r="K51" s="658"/>
      <c r="L51" s="660"/>
      <c r="M51" s="652"/>
      <c r="N51" s="110"/>
    </row>
    <row r="52" spans="2:14" s="39" customFormat="1" ht="12.75" x14ac:dyDescent="0.2">
      <c r="B52" s="634"/>
      <c r="C52" s="645"/>
      <c r="D52" s="646"/>
      <c r="E52" s="647"/>
      <c r="F52" s="647"/>
      <c r="G52" s="654"/>
      <c r="H52" s="119" t="s">
        <v>268</v>
      </c>
      <c r="I52" s="115">
        <v>460</v>
      </c>
      <c r="J52" s="115">
        <v>25.4</v>
      </c>
      <c r="K52" s="658"/>
      <c r="L52" s="660"/>
      <c r="M52" s="652"/>
      <c r="N52" s="110"/>
    </row>
    <row r="53" spans="2:14" s="39" customFormat="1" ht="12.75" x14ac:dyDescent="0.2">
      <c r="B53" s="634"/>
      <c r="C53" s="645"/>
      <c r="D53" s="646"/>
      <c r="E53" s="647"/>
      <c r="F53" s="647"/>
      <c r="G53" s="654"/>
      <c r="H53" s="119" t="s">
        <v>269</v>
      </c>
      <c r="I53" s="115"/>
      <c r="J53" s="115">
        <v>130</v>
      </c>
      <c r="K53" s="658"/>
      <c r="L53" s="660"/>
      <c r="M53" s="652"/>
      <c r="N53" s="110"/>
    </row>
    <row r="54" spans="2:14" s="39" customFormat="1" ht="12.75" x14ac:dyDescent="0.2">
      <c r="B54" s="634"/>
      <c r="C54" s="645"/>
      <c r="D54" s="646"/>
      <c r="E54" s="647"/>
      <c r="F54" s="647"/>
      <c r="G54" s="654"/>
      <c r="H54" s="119" t="s">
        <v>270</v>
      </c>
      <c r="I54" s="115">
        <v>1</v>
      </c>
      <c r="J54" s="115">
        <v>2</v>
      </c>
      <c r="K54" s="658"/>
      <c r="L54" s="660"/>
      <c r="M54" s="652"/>
      <c r="N54" s="110"/>
    </row>
    <row r="55" spans="2:14" s="39" customFormat="1" ht="12.75" x14ac:dyDescent="0.2">
      <c r="B55" s="634"/>
      <c r="C55" s="645"/>
      <c r="D55" s="646"/>
      <c r="E55" s="647"/>
      <c r="F55" s="647"/>
      <c r="G55" s="654"/>
      <c r="H55" s="119" t="s">
        <v>271</v>
      </c>
      <c r="I55" s="115">
        <v>5</v>
      </c>
      <c r="J55" s="108" t="s">
        <v>272</v>
      </c>
      <c r="K55" s="658"/>
      <c r="L55" s="660"/>
      <c r="M55" s="652"/>
      <c r="N55" s="110"/>
    </row>
    <row r="56" spans="2:14" s="39" customFormat="1" ht="12.75" x14ac:dyDescent="0.2">
      <c r="B56" s="634"/>
      <c r="C56" s="645"/>
      <c r="D56" s="646"/>
      <c r="E56" s="647"/>
      <c r="F56" s="647"/>
      <c r="G56" s="654"/>
      <c r="H56" s="119" t="s">
        <v>273</v>
      </c>
      <c r="I56" s="115"/>
      <c r="J56" s="115" t="s">
        <v>274</v>
      </c>
      <c r="K56" s="658"/>
      <c r="L56" s="660"/>
      <c r="M56" s="652"/>
      <c r="N56" s="110"/>
    </row>
    <row r="57" spans="2:14" s="39" customFormat="1" ht="12.75" x14ac:dyDescent="0.2">
      <c r="B57" s="634"/>
      <c r="C57" s="645"/>
      <c r="D57" s="646"/>
      <c r="E57" s="647"/>
      <c r="F57" s="647"/>
      <c r="G57" s="654"/>
      <c r="H57" s="119" t="s">
        <v>275</v>
      </c>
      <c r="I57" s="115">
        <v>100</v>
      </c>
      <c r="J57" s="115">
        <v>50</v>
      </c>
      <c r="K57" s="658"/>
      <c r="L57" s="660"/>
      <c r="M57" s="652"/>
      <c r="N57" s="110"/>
    </row>
    <row r="58" spans="2:14" s="39" customFormat="1" ht="12.75" x14ac:dyDescent="0.2">
      <c r="B58" s="634"/>
      <c r="C58" s="645"/>
      <c r="D58" s="646"/>
      <c r="E58" s="647"/>
      <c r="F58" s="647"/>
      <c r="G58" s="654"/>
      <c r="H58" s="119" t="s">
        <v>276</v>
      </c>
      <c r="I58" s="108" t="s">
        <v>277</v>
      </c>
      <c r="J58" s="115">
        <v>8</v>
      </c>
      <c r="K58" s="658"/>
      <c r="L58" s="660"/>
      <c r="M58" s="652"/>
      <c r="N58" s="110"/>
    </row>
    <row r="59" spans="2:14" s="39" customFormat="1" ht="12.75" x14ac:dyDescent="0.2">
      <c r="B59" s="634"/>
      <c r="C59" s="645"/>
      <c r="D59" s="646"/>
      <c r="E59" s="647"/>
      <c r="F59" s="647"/>
      <c r="G59" s="654"/>
      <c r="H59" s="119" t="s">
        <v>278</v>
      </c>
      <c r="I59" s="108" t="s">
        <v>279</v>
      </c>
      <c r="J59" s="108" t="s">
        <v>280</v>
      </c>
      <c r="K59" s="658"/>
      <c r="L59" s="660"/>
      <c r="M59" s="652"/>
      <c r="N59" s="110"/>
    </row>
    <row r="60" spans="2:14" s="39" customFormat="1" ht="12.75" x14ac:dyDescent="0.2">
      <c r="B60" s="634"/>
      <c r="C60" s="645"/>
      <c r="D60" s="646"/>
      <c r="E60" s="647"/>
      <c r="F60" s="647"/>
      <c r="G60" s="656"/>
      <c r="H60" s="120"/>
      <c r="I60" s="111"/>
      <c r="J60" s="111"/>
      <c r="K60" s="659"/>
      <c r="L60" s="660"/>
      <c r="M60" s="652"/>
      <c r="N60" s="113"/>
    </row>
    <row r="61" spans="2:14" s="39" customFormat="1" ht="12.75" x14ac:dyDescent="0.2">
      <c r="B61" s="634">
        <v>8</v>
      </c>
      <c r="C61" s="645" t="s">
        <v>295</v>
      </c>
      <c r="D61" s="646" t="s">
        <v>296</v>
      </c>
      <c r="E61" s="647" t="s">
        <v>212</v>
      </c>
      <c r="F61" s="647" t="s">
        <v>213</v>
      </c>
      <c r="G61" s="653" t="s">
        <v>214</v>
      </c>
      <c r="H61" s="105" t="s">
        <v>297</v>
      </c>
      <c r="I61" s="109" t="s">
        <v>298</v>
      </c>
      <c r="J61" s="108"/>
      <c r="K61" s="661">
        <v>1.8</v>
      </c>
      <c r="L61" s="647" t="s">
        <v>217</v>
      </c>
      <c r="M61" s="652" t="s">
        <v>232</v>
      </c>
      <c r="N61" s="110"/>
    </row>
    <row r="62" spans="2:14" s="39" customFormat="1" ht="12.75" x14ac:dyDescent="0.2">
      <c r="B62" s="634"/>
      <c r="C62" s="645"/>
      <c r="D62" s="646"/>
      <c r="E62" s="647"/>
      <c r="F62" s="647"/>
      <c r="G62" s="654"/>
      <c r="H62" s="121" t="s">
        <v>299</v>
      </c>
      <c r="I62" s="109" t="s">
        <v>300</v>
      </c>
      <c r="J62" s="108"/>
      <c r="K62" s="651"/>
      <c r="L62" s="647"/>
      <c r="M62" s="652"/>
      <c r="N62" s="110"/>
    </row>
    <row r="63" spans="2:14" s="39" customFormat="1" ht="12.75" x14ac:dyDescent="0.2">
      <c r="B63" s="634"/>
      <c r="C63" s="645"/>
      <c r="D63" s="646"/>
      <c r="E63" s="647"/>
      <c r="F63" s="647"/>
      <c r="G63" s="654"/>
      <c r="H63" s="121" t="s">
        <v>301</v>
      </c>
      <c r="I63" s="109"/>
      <c r="J63" s="108"/>
      <c r="K63" s="651"/>
      <c r="L63" s="647"/>
      <c r="M63" s="652"/>
      <c r="N63" s="110"/>
    </row>
    <row r="64" spans="2:14" s="39" customFormat="1" ht="12.75" x14ac:dyDescent="0.2">
      <c r="B64" s="634"/>
      <c r="C64" s="645"/>
      <c r="D64" s="646"/>
      <c r="E64" s="647"/>
      <c r="F64" s="647"/>
      <c r="G64" s="654"/>
      <c r="H64" s="122" t="s">
        <v>302</v>
      </c>
      <c r="I64" s="109"/>
      <c r="J64" s="108"/>
      <c r="K64" s="651"/>
      <c r="L64" s="647"/>
      <c r="M64" s="652"/>
      <c r="N64" s="110"/>
    </row>
    <row r="65" spans="2:14" s="39" customFormat="1" ht="12.75" x14ac:dyDescent="0.2">
      <c r="B65" s="634"/>
      <c r="C65" s="645"/>
      <c r="D65" s="646"/>
      <c r="E65" s="647"/>
      <c r="F65" s="647"/>
      <c r="G65" s="656"/>
      <c r="H65" s="108" t="s">
        <v>303</v>
      </c>
      <c r="I65" s="112"/>
      <c r="J65" s="111"/>
      <c r="K65" s="651"/>
      <c r="L65" s="647"/>
      <c r="M65" s="652"/>
      <c r="N65" s="110"/>
    </row>
    <row r="66" spans="2:14" s="39" customFormat="1" ht="12.75" x14ac:dyDescent="0.2">
      <c r="B66" s="634">
        <v>9</v>
      </c>
      <c r="C66" s="667" t="s">
        <v>304</v>
      </c>
      <c r="D66" s="646" t="s">
        <v>305</v>
      </c>
      <c r="E66" s="647" t="s">
        <v>212</v>
      </c>
      <c r="F66" s="647" t="s">
        <v>213</v>
      </c>
      <c r="G66" s="653" t="s">
        <v>214</v>
      </c>
      <c r="H66" s="105" t="s">
        <v>306</v>
      </c>
      <c r="I66" s="109"/>
      <c r="J66" s="105"/>
      <c r="K66" s="647">
        <v>0.8</v>
      </c>
      <c r="L66" s="646" t="s">
        <v>217</v>
      </c>
      <c r="M66" s="652" t="s">
        <v>284</v>
      </c>
      <c r="N66" s="110"/>
    </row>
    <row r="67" spans="2:14" s="39" customFormat="1" ht="12.75" x14ac:dyDescent="0.2">
      <c r="B67" s="634"/>
      <c r="C67" s="667"/>
      <c r="D67" s="646"/>
      <c r="E67" s="647"/>
      <c r="F67" s="647"/>
      <c r="G67" s="654"/>
      <c r="H67" s="108" t="s">
        <v>307</v>
      </c>
      <c r="I67" s="109"/>
      <c r="J67" s="108"/>
      <c r="K67" s="647"/>
      <c r="L67" s="646"/>
      <c r="M67" s="652"/>
      <c r="N67" s="110"/>
    </row>
    <row r="68" spans="2:14" s="39" customFormat="1" ht="12.75" x14ac:dyDescent="0.2">
      <c r="B68" s="634"/>
      <c r="C68" s="667"/>
      <c r="D68" s="646"/>
      <c r="E68" s="647"/>
      <c r="F68" s="647"/>
      <c r="G68" s="654"/>
      <c r="H68" s="108" t="s">
        <v>308</v>
      </c>
      <c r="I68" s="109" t="s">
        <v>309</v>
      </c>
      <c r="J68" s="108" t="s">
        <v>310</v>
      </c>
      <c r="K68" s="647"/>
      <c r="L68" s="646"/>
      <c r="M68" s="652"/>
      <c r="N68" s="110"/>
    </row>
    <row r="69" spans="2:14" s="39" customFormat="1" ht="12.75" x14ac:dyDescent="0.2">
      <c r="B69" s="634"/>
      <c r="C69" s="667"/>
      <c r="D69" s="646"/>
      <c r="E69" s="647"/>
      <c r="F69" s="647"/>
      <c r="G69" s="654"/>
      <c r="H69" s="122" t="s">
        <v>271</v>
      </c>
      <c r="I69" s="116">
        <v>6</v>
      </c>
      <c r="J69" s="115" t="s">
        <v>311</v>
      </c>
      <c r="K69" s="647"/>
      <c r="L69" s="646"/>
      <c r="M69" s="652"/>
      <c r="N69" s="110"/>
    </row>
    <row r="70" spans="2:14" s="39" customFormat="1" ht="12.75" x14ac:dyDescent="0.2">
      <c r="B70" s="634"/>
      <c r="C70" s="667"/>
      <c r="D70" s="646"/>
      <c r="E70" s="647"/>
      <c r="F70" s="647"/>
      <c r="G70" s="654"/>
      <c r="H70" s="122" t="s">
        <v>312</v>
      </c>
      <c r="I70" s="116">
        <v>1020</v>
      </c>
      <c r="J70" s="115">
        <v>25</v>
      </c>
      <c r="K70" s="647"/>
      <c r="L70" s="646"/>
      <c r="M70" s="652"/>
      <c r="N70" s="110"/>
    </row>
    <row r="71" spans="2:14" s="39" customFormat="1" ht="12.75" x14ac:dyDescent="0.2">
      <c r="B71" s="634"/>
      <c r="C71" s="667"/>
      <c r="D71" s="646"/>
      <c r="E71" s="647"/>
      <c r="F71" s="647"/>
      <c r="G71" s="654"/>
      <c r="H71" s="122" t="s">
        <v>313</v>
      </c>
      <c r="I71" s="116">
        <v>2000</v>
      </c>
      <c r="J71" s="115"/>
      <c r="K71" s="647"/>
      <c r="L71" s="646"/>
      <c r="M71" s="652"/>
      <c r="N71" s="110"/>
    </row>
    <row r="72" spans="2:14" s="39" customFormat="1" ht="12.75" x14ac:dyDescent="0.2">
      <c r="B72" s="634"/>
      <c r="C72" s="667"/>
      <c r="D72" s="646"/>
      <c r="E72" s="647"/>
      <c r="F72" s="647"/>
      <c r="G72" s="654"/>
      <c r="H72" s="108" t="s">
        <v>314</v>
      </c>
      <c r="I72" s="116">
        <v>0.12</v>
      </c>
      <c r="J72" s="115">
        <v>4</v>
      </c>
      <c r="K72" s="647"/>
      <c r="L72" s="646"/>
      <c r="M72" s="652"/>
      <c r="N72" s="110"/>
    </row>
    <row r="73" spans="2:14" s="39" customFormat="1" ht="12.75" x14ac:dyDescent="0.2">
      <c r="B73" s="634"/>
      <c r="C73" s="667"/>
      <c r="D73" s="646"/>
      <c r="E73" s="647"/>
      <c r="F73" s="647"/>
      <c r="G73" s="654"/>
      <c r="H73" s="108" t="s">
        <v>315</v>
      </c>
      <c r="I73" s="116">
        <v>110</v>
      </c>
      <c r="J73" s="115">
        <v>144</v>
      </c>
      <c r="K73" s="647"/>
      <c r="L73" s="646"/>
      <c r="M73" s="652"/>
      <c r="N73" s="110"/>
    </row>
    <row r="74" spans="2:14" s="39" customFormat="1" ht="12.75" x14ac:dyDescent="0.2">
      <c r="B74" s="634"/>
      <c r="C74" s="667"/>
      <c r="D74" s="646"/>
      <c r="E74" s="647"/>
      <c r="F74" s="647"/>
      <c r="G74" s="656"/>
      <c r="H74" s="108" t="s">
        <v>278</v>
      </c>
      <c r="I74" s="123" t="s">
        <v>316</v>
      </c>
      <c r="J74" s="124" t="s">
        <v>316</v>
      </c>
      <c r="K74" s="647"/>
      <c r="L74" s="646"/>
      <c r="M74" s="652"/>
      <c r="N74" s="113"/>
    </row>
    <row r="75" spans="2:14" s="39" customFormat="1" ht="12.75" x14ac:dyDescent="0.2">
      <c r="B75" s="634">
        <v>10</v>
      </c>
      <c r="C75" s="645" t="s">
        <v>317</v>
      </c>
      <c r="D75" s="662" t="s">
        <v>318</v>
      </c>
      <c r="E75" s="663" t="s">
        <v>212</v>
      </c>
      <c r="F75" s="663" t="s">
        <v>213</v>
      </c>
      <c r="G75" s="664" t="s">
        <v>214</v>
      </c>
      <c r="H75" s="125" t="s">
        <v>230</v>
      </c>
      <c r="I75" s="126" t="s">
        <v>319</v>
      </c>
      <c r="J75" s="125"/>
      <c r="K75" s="663">
        <v>0.8</v>
      </c>
      <c r="L75" s="662" t="s">
        <v>217</v>
      </c>
      <c r="M75" s="668" t="s">
        <v>320</v>
      </c>
      <c r="N75" s="110"/>
    </row>
    <row r="76" spans="2:14" s="39" customFormat="1" ht="12.75" x14ac:dyDescent="0.2">
      <c r="B76" s="634"/>
      <c r="C76" s="645"/>
      <c r="D76" s="662"/>
      <c r="E76" s="663"/>
      <c r="F76" s="663"/>
      <c r="G76" s="665"/>
      <c r="H76" s="122" t="s">
        <v>321</v>
      </c>
      <c r="I76" s="127" t="s">
        <v>322</v>
      </c>
      <c r="J76" s="122"/>
      <c r="K76" s="663"/>
      <c r="L76" s="662"/>
      <c r="M76" s="668"/>
      <c r="N76" s="110"/>
    </row>
    <row r="77" spans="2:14" s="39" customFormat="1" ht="12.75" x14ac:dyDescent="0.2">
      <c r="B77" s="634"/>
      <c r="C77" s="645"/>
      <c r="D77" s="662"/>
      <c r="E77" s="663"/>
      <c r="F77" s="663"/>
      <c r="G77" s="665"/>
      <c r="H77" s="122" t="s">
        <v>323</v>
      </c>
      <c r="I77" s="127"/>
      <c r="J77" s="122"/>
      <c r="K77" s="663"/>
      <c r="L77" s="662"/>
      <c r="M77" s="668"/>
      <c r="N77" s="110"/>
    </row>
    <row r="78" spans="2:14" s="39" customFormat="1" ht="12.75" x14ac:dyDescent="0.2">
      <c r="B78" s="634"/>
      <c r="C78" s="645"/>
      <c r="D78" s="662"/>
      <c r="E78" s="663"/>
      <c r="F78" s="663"/>
      <c r="G78" s="665"/>
      <c r="H78" s="122" t="s">
        <v>324</v>
      </c>
      <c r="I78" s="127"/>
      <c r="J78" s="122"/>
      <c r="K78" s="663"/>
      <c r="L78" s="662"/>
      <c r="M78" s="668"/>
      <c r="N78" s="110"/>
    </row>
    <row r="79" spans="2:14" s="39" customFormat="1" ht="12.75" x14ac:dyDescent="0.2">
      <c r="B79" s="634"/>
      <c r="C79" s="645"/>
      <c r="D79" s="662"/>
      <c r="E79" s="663"/>
      <c r="F79" s="663"/>
      <c r="G79" s="666"/>
      <c r="H79" s="128" t="s">
        <v>325</v>
      </c>
      <c r="I79" s="129"/>
      <c r="J79" s="128"/>
      <c r="K79" s="663"/>
      <c r="L79" s="662"/>
      <c r="M79" s="668"/>
      <c r="N79" s="113"/>
    </row>
    <row r="80" spans="2:14" s="39" customFormat="1" ht="12.75" x14ac:dyDescent="0.2">
      <c r="B80" s="634">
        <v>11</v>
      </c>
      <c r="C80" s="669" t="s">
        <v>326</v>
      </c>
      <c r="D80" s="662" t="s">
        <v>327</v>
      </c>
      <c r="E80" s="663" t="s">
        <v>212</v>
      </c>
      <c r="F80" s="663" t="s">
        <v>213</v>
      </c>
      <c r="G80" s="664" t="s">
        <v>214</v>
      </c>
      <c r="H80" s="125" t="s">
        <v>328</v>
      </c>
      <c r="I80" s="126" t="s">
        <v>329</v>
      </c>
      <c r="J80" s="125"/>
      <c r="K80" s="670">
        <v>0.2</v>
      </c>
      <c r="L80" s="671" t="s">
        <v>217</v>
      </c>
      <c r="M80" s="672" t="s">
        <v>330</v>
      </c>
      <c r="N80" s="110"/>
    </row>
    <row r="81" spans="2:14" s="39" customFormat="1" ht="12.75" x14ac:dyDescent="0.2">
      <c r="B81" s="634"/>
      <c r="C81" s="645"/>
      <c r="D81" s="662"/>
      <c r="E81" s="663"/>
      <c r="F81" s="663"/>
      <c r="G81" s="665"/>
      <c r="H81" s="122" t="s">
        <v>331</v>
      </c>
      <c r="I81" s="127" t="s">
        <v>332</v>
      </c>
      <c r="J81" s="122"/>
      <c r="K81" s="670"/>
      <c r="L81" s="671"/>
      <c r="M81" s="672"/>
      <c r="N81" s="110"/>
    </row>
    <row r="82" spans="2:14" s="39" customFormat="1" ht="12.75" x14ac:dyDescent="0.2">
      <c r="B82" s="634"/>
      <c r="C82" s="645"/>
      <c r="D82" s="662"/>
      <c r="E82" s="663"/>
      <c r="F82" s="663"/>
      <c r="G82" s="665"/>
      <c r="H82" s="122" t="s">
        <v>333</v>
      </c>
      <c r="I82" s="127"/>
      <c r="J82" s="122"/>
      <c r="K82" s="670"/>
      <c r="L82" s="671"/>
      <c r="M82" s="672"/>
      <c r="N82" s="110"/>
    </row>
    <row r="83" spans="2:14" s="39" customFormat="1" ht="12.75" x14ac:dyDescent="0.2">
      <c r="B83" s="634"/>
      <c r="C83" s="645"/>
      <c r="D83" s="662"/>
      <c r="E83" s="663"/>
      <c r="F83" s="663"/>
      <c r="G83" s="666"/>
      <c r="H83" s="128" t="s">
        <v>334</v>
      </c>
      <c r="I83" s="129"/>
      <c r="J83" s="128"/>
      <c r="K83" s="670"/>
      <c r="L83" s="671"/>
      <c r="M83" s="672"/>
      <c r="N83" s="113"/>
    </row>
    <row r="84" spans="2:14" s="39" customFormat="1" ht="25.5" x14ac:dyDescent="0.2">
      <c r="B84" s="634">
        <v>12</v>
      </c>
      <c r="C84" s="645" t="s">
        <v>335</v>
      </c>
      <c r="D84" s="662" t="s">
        <v>336</v>
      </c>
      <c r="E84" s="663" t="s">
        <v>212</v>
      </c>
      <c r="F84" s="663" t="s">
        <v>213</v>
      </c>
      <c r="G84" s="664" t="s">
        <v>214</v>
      </c>
      <c r="H84" s="125" t="s">
        <v>337</v>
      </c>
      <c r="I84" s="130" t="s">
        <v>338</v>
      </c>
      <c r="J84" s="125"/>
      <c r="K84" s="670"/>
      <c r="L84" s="673" t="s">
        <v>339</v>
      </c>
      <c r="M84" s="674" t="s">
        <v>340</v>
      </c>
      <c r="N84" s="110"/>
    </row>
    <row r="85" spans="2:14" s="39" customFormat="1" ht="12.75" x14ac:dyDescent="0.2">
      <c r="B85" s="634"/>
      <c r="C85" s="645"/>
      <c r="D85" s="662"/>
      <c r="E85" s="663"/>
      <c r="F85" s="663"/>
      <c r="G85" s="665"/>
      <c r="H85" s="131" t="s">
        <v>340</v>
      </c>
      <c r="I85" s="127"/>
      <c r="J85" s="122"/>
      <c r="K85" s="670"/>
      <c r="L85" s="673"/>
      <c r="M85" s="674"/>
      <c r="N85" s="113"/>
    </row>
    <row r="86" spans="2:14" s="39" customFormat="1" ht="12.75" x14ac:dyDescent="0.2">
      <c r="B86" s="634">
        <v>13</v>
      </c>
      <c r="C86" s="645" t="s">
        <v>341</v>
      </c>
      <c r="D86" s="646" t="s">
        <v>342</v>
      </c>
      <c r="E86" s="647" t="s">
        <v>212</v>
      </c>
      <c r="F86" s="647" t="s">
        <v>213</v>
      </c>
      <c r="G86" s="648"/>
      <c r="H86" s="105" t="s">
        <v>343</v>
      </c>
      <c r="I86" s="106"/>
      <c r="J86" s="105"/>
      <c r="K86" s="647">
        <v>0.2</v>
      </c>
      <c r="L86" s="647" t="s">
        <v>217</v>
      </c>
      <c r="M86" s="652" t="s">
        <v>344</v>
      </c>
      <c r="N86" s="110"/>
    </row>
    <row r="87" spans="2:14" s="39" customFormat="1" ht="12.75" x14ac:dyDescent="0.2">
      <c r="B87" s="634"/>
      <c r="C87" s="677"/>
      <c r="D87" s="646"/>
      <c r="E87" s="647"/>
      <c r="F87" s="647"/>
      <c r="G87" s="649"/>
      <c r="H87" s="108" t="s">
        <v>345</v>
      </c>
      <c r="I87" s="109"/>
      <c r="J87" s="108"/>
      <c r="K87" s="647"/>
      <c r="L87" s="647"/>
      <c r="M87" s="652"/>
      <c r="N87" s="110"/>
    </row>
    <row r="88" spans="2:14" s="39" customFormat="1" ht="12.75" x14ac:dyDescent="0.2">
      <c r="B88" s="634"/>
      <c r="C88" s="677"/>
      <c r="D88" s="646"/>
      <c r="E88" s="647"/>
      <c r="F88" s="647"/>
      <c r="G88" s="649"/>
      <c r="H88" s="108" t="s">
        <v>346</v>
      </c>
      <c r="I88" s="109"/>
      <c r="J88" s="108"/>
      <c r="K88" s="647"/>
      <c r="L88" s="647"/>
      <c r="M88" s="652"/>
      <c r="N88" s="110"/>
    </row>
    <row r="89" spans="2:14" s="39" customFormat="1" ht="12.75" x14ac:dyDescent="0.2">
      <c r="B89" s="634"/>
      <c r="C89" s="677"/>
      <c r="D89" s="646"/>
      <c r="E89" s="647"/>
      <c r="F89" s="647"/>
      <c r="G89" s="649"/>
      <c r="H89" s="108" t="s">
        <v>347</v>
      </c>
      <c r="I89" s="109"/>
      <c r="J89" s="108"/>
      <c r="K89" s="647"/>
      <c r="L89" s="647"/>
      <c r="M89" s="652"/>
      <c r="N89" s="110"/>
    </row>
    <row r="90" spans="2:14" s="39" customFormat="1" ht="12.75" x14ac:dyDescent="0.2">
      <c r="B90" s="676"/>
      <c r="C90" s="678"/>
      <c r="D90" s="679"/>
      <c r="E90" s="653"/>
      <c r="F90" s="653"/>
      <c r="G90" s="650"/>
      <c r="H90" s="132"/>
      <c r="I90" s="133"/>
      <c r="J90" s="132"/>
      <c r="K90" s="653"/>
      <c r="L90" s="653"/>
      <c r="M90" s="675"/>
      <c r="N90" s="113"/>
    </row>
    <row r="91" spans="2:14" s="39" customFormat="1" ht="12.75" x14ac:dyDescent="0.2">
      <c r="B91" s="634">
        <v>14</v>
      </c>
      <c r="C91" s="134" t="s">
        <v>348</v>
      </c>
      <c r="D91" s="105" t="s">
        <v>349</v>
      </c>
      <c r="E91" s="105" t="s">
        <v>212</v>
      </c>
      <c r="F91" s="105" t="s">
        <v>350</v>
      </c>
      <c r="G91" s="105" t="s">
        <v>214</v>
      </c>
      <c r="H91" s="108" t="s">
        <v>351</v>
      </c>
      <c r="I91" s="109" t="s">
        <v>352</v>
      </c>
      <c r="J91" s="108"/>
      <c r="K91" s="647">
        <v>1</v>
      </c>
      <c r="L91" s="647" t="s">
        <v>217</v>
      </c>
      <c r="M91" s="652" t="s">
        <v>284</v>
      </c>
      <c r="N91" s="110"/>
    </row>
    <row r="92" spans="2:14" s="39" customFormat="1" ht="12.75" customHeight="1" x14ac:dyDescent="0.2">
      <c r="B92" s="634"/>
      <c r="C92" s="135"/>
      <c r="D92" s="108"/>
      <c r="E92" s="108"/>
      <c r="F92" s="108"/>
      <c r="G92" s="108"/>
      <c r="H92" s="108" t="s">
        <v>353</v>
      </c>
      <c r="I92" s="109" t="s">
        <v>322</v>
      </c>
      <c r="J92" s="108"/>
      <c r="K92" s="647"/>
      <c r="L92" s="647"/>
      <c r="M92" s="652"/>
      <c r="N92" s="110"/>
    </row>
    <row r="93" spans="2:14" s="39" customFormat="1" ht="12.75" customHeight="1" x14ac:dyDescent="0.2">
      <c r="B93" s="634"/>
      <c r="C93" s="135"/>
      <c r="D93" s="108"/>
      <c r="E93" s="108"/>
      <c r="F93" s="108"/>
      <c r="G93" s="108"/>
      <c r="H93" s="108" t="s">
        <v>354</v>
      </c>
      <c r="I93" s="109"/>
      <c r="J93" s="108"/>
      <c r="K93" s="647"/>
      <c r="L93" s="647"/>
      <c r="M93" s="652"/>
      <c r="N93" s="110"/>
    </row>
    <row r="94" spans="2:14" s="39" customFormat="1" ht="12.75" customHeight="1" x14ac:dyDescent="0.2">
      <c r="B94" s="634"/>
      <c r="C94" s="135"/>
      <c r="D94" s="108"/>
      <c r="E94" s="108"/>
      <c r="F94" s="108"/>
      <c r="G94" s="108"/>
      <c r="H94" s="122" t="s">
        <v>355</v>
      </c>
      <c r="I94" s="109"/>
      <c r="J94" s="108"/>
      <c r="K94" s="647"/>
      <c r="L94" s="647"/>
      <c r="M94" s="652"/>
      <c r="N94" s="110"/>
    </row>
    <row r="95" spans="2:14" s="39" customFormat="1" ht="12.75" customHeight="1" x14ac:dyDescent="0.2">
      <c r="B95" s="634"/>
      <c r="C95" s="136"/>
      <c r="D95" s="111"/>
      <c r="E95" s="111"/>
      <c r="F95" s="111"/>
      <c r="G95" s="111"/>
      <c r="H95" s="108" t="s">
        <v>356</v>
      </c>
      <c r="I95" s="117"/>
      <c r="J95" s="137"/>
      <c r="K95" s="647"/>
      <c r="L95" s="647"/>
      <c r="M95" s="652"/>
      <c r="N95" s="113"/>
    </row>
    <row r="96" spans="2:14" s="39" customFormat="1" ht="12.75" customHeight="1" x14ac:dyDescent="0.2">
      <c r="B96" s="634">
        <v>15</v>
      </c>
      <c r="C96" s="134" t="s">
        <v>357</v>
      </c>
      <c r="D96" s="105" t="s">
        <v>358</v>
      </c>
      <c r="E96" s="105" t="s">
        <v>212</v>
      </c>
      <c r="F96" s="105" t="s">
        <v>350</v>
      </c>
      <c r="G96" s="105" t="s">
        <v>214</v>
      </c>
      <c r="H96" s="105" t="s">
        <v>359</v>
      </c>
      <c r="I96" s="106"/>
      <c r="J96" s="105"/>
      <c r="K96" s="681">
        <v>4</v>
      </c>
      <c r="L96" s="647" t="s">
        <v>217</v>
      </c>
      <c r="M96" s="680" t="s">
        <v>360</v>
      </c>
      <c r="N96" s="110"/>
    </row>
    <row r="97" spans="2:14" s="39" customFormat="1" ht="12.75" customHeight="1" x14ac:dyDescent="0.2">
      <c r="B97" s="634"/>
      <c r="C97" s="135"/>
      <c r="D97" s="108"/>
      <c r="E97" s="108"/>
      <c r="F97" s="108"/>
      <c r="G97" s="108"/>
      <c r="H97" s="108" t="s">
        <v>361</v>
      </c>
      <c r="I97" s="109"/>
      <c r="J97" s="108"/>
      <c r="K97" s="681"/>
      <c r="L97" s="647"/>
      <c r="M97" s="680"/>
      <c r="N97" s="110"/>
    </row>
    <row r="98" spans="2:14" s="39" customFormat="1" ht="12.75" customHeight="1" x14ac:dyDescent="0.2">
      <c r="B98" s="634"/>
      <c r="C98" s="135"/>
      <c r="D98" s="108"/>
      <c r="E98" s="108"/>
      <c r="F98" s="108"/>
      <c r="G98" s="108"/>
      <c r="H98" s="108" t="s">
        <v>362</v>
      </c>
      <c r="I98" s="109"/>
      <c r="J98" s="108"/>
      <c r="K98" s="681"/>
      <c r="L98" s="647"/>
      <c r="M98" s="680"/>
      <c r="N98" s="110"/>
    </row>
    <row r="99" spans="2:14" s="39" customFormat="1" ht="12.75" customHeight="1" x14ac:dyDescent="0.2">
      <c r="B99" s="634"/>
      <c r="C99" s="135"/>
      <c r="D99" s="108"/>
      <c r="E99" s="108"/>
      <c r="F99" s="108"/>
      <c r="G99" s="108"/>
      <c r="H99" s="108" t="s">
        <v>363</v>
      </c>
      <c r="I99" s="109"/>
      <c r="J99" s="108"/>
      <c r="K99" s="681"/>
      <c r="L99" s="647"/>
      <c r="M99" s="680"/>
      <c r="N99" s="110"/>
    </row>
    <row r="100" spans="2:14" s="39" customFormat="1" ht="12.75" customHeight="1" x14ac:dyDescent="0.2">
      <c r="B100" s="634"/>
      <c r="C100" s="136"/>
      <c r="D100" s="111"/>
      <c r="E100" s="111"/>
      <c r="F100" s="111"/>
      <c r="G100" s="111"/>
      <c r="H100" s="111"/>
      <c r="I100" s="112"/>
      <c r="J100" s="111"/>
      <c r="K100" s="681"/>
      <c r="L100" s="647"/>
      <c r="M100" s="680"/>
      <c r="N100" s="113"/>
    </row>
    <row r="101" spans="2:14" s="39" customFormat="1" ht="12.75" customHeight="1" x14ac:dyDescent="0.2">
      <c r="B101" s="634">
        <v>16</v>
      </c>
      <c r="C101" s="134" t="s">
        <v>364</v>
      </c>
      <c r="D101" s="105" t="s">
        <v>365</v>
      </c>
      <c r="E101" s="105" t="s">
        <v>366</v>
      </c>
      <c r="F101" s="105" t="s">
        <v>350</v>
      </c>
      <c r="G101" s="105" t="s">
        <v>214</v>
      </c>
      <c r="H101" s="108" t="s">
        <v>359</v>
      </c>
      <c r="I101" s="109"/>
      <c r="J101" s="108"/>
      <c r="K101" s="681">
        <v>4</v>
      </c>
      <c r="L101" s="647" t="s">
        <v>217</v>
      </c>
      <c r="M101" s="680" t="s">
        <v>367</v>
      </c>
      <c r="N101" s="110"/>
    </row>
    <row r="102" spans="2:14" s="39" customFormat="1" ht="12.75" customHeight="1" x14ac:dyDescent="0.2">
      <c r="B102" s="634"/>
      <c r="C102" s="135"/>
      <c r="D102" s="108"/>
      <c r="E102" s="108"/>
      <c r="F102" s="108"/>
      <c r="G102" s="108"/>
      <c r="H102" s="108" t="s">
        <v>368</v>
      </c>
      <c r="I102" s="109"/>
      <c r="J102" s="108"/>
      <c r="K102" s="681"/>
      <c r="L102" s="647"/>
      <c r="M102" s="680"/>
      <c r="N102" s="110"/>
    </row>
    <row r="103" spans="2:14" s="39" customFormat="1" ht="12.75" customHeight="1" x14ac:dyDescent="0.2">
      <c r="B103" s="634"/>
      <c r="C103" s="135"/>
      <c r="D103" s="108"/>
      <c r="E103" s="108"/>
      <c r="F103" s="108"/>
      <c r="G103" s="108"/>
      <c r="H103" s="108" t="s">
        <v>362</v>
      </c>
      <c r="I103" s="109"/>
      <c r="J103" s="108"/>
      <c r="K103" s="681"/>
      <c r="L103" s="647"/>
      <c r="M103" s="680"/>
      <c r="N103" s="110"/>
    </row>
    <row r="104" spans="2:14" s="39" customFormat="1" ht="12.75" customHeight="1" x14ac:dyDescent="0.2">
      <c r="B104" s="634"/>
      <c r="C104" s="135"/>
      <c r="D104" s="108"/>
      <c r="E104" s="108"/>
      <c r="F104" s="108"/>
      <c r="G104" s="108"/>
      <c r="H104" s="108" t="s">
        <v>363</v>
      </c>
      <c r="I104" s="109"/>
      <c r="J104" s="108"/>
      <c r="K104" s="681"/>
      <c r="L104" s="647"/>
      <c r="M104" s="680"/>
      <c r="N104" s="110"/>
    </row>
    <row r="105" spans="2:14" s="39" customFormat="1" ht="12.75" customHeight="1" x14ac:dyDescent="0.2">
      <c r="B105" s="634"/>
      <c r="C105" s="136"/>
      <c r="D105" s="111"/>
      <c r="E105" s="111"/>
      <c r="F105" s="111"/>
      <c r="G105" s="111"/>
      <c r="H105" s="108"/>
      <c r="I105" s="109"/>
      <c r="J105" s="108"/>
      <c r="K105" s="681"/>
      <c r="L105" s="647"/>
      <c r="M105" s="680"/>
      <c r="N105" s="113"/>
    </row>
    <row r="106" spans="2:14" s="39" customFormat="1" ht="12.75" customHeight="1" x14ac:dyDescent="0.2">
      <c r="B106" s="634">
        <v>17</v>
      </c>
      <c r="C106" s="134" t="s">
        <v>369</v>
      </c>
      <c r="D106" s="105" t="s">
        <v>370</v>
      </c>
      <c r="E106" s="105" t="s">
        <v>212</v>
      </c>
      <c r="F106" s="105" t="s">
        <v>350</v>
      </c>
      <c r="G106" s="105" t="s">
        <v>214</v>
      </c>
      <c r="H106" s="105" t="s">
        <v>371</v>
      </c>
      <c r="I106" s="106"/>
      <c r="J106" s="105"/>
      <c r="K106" s="670">
        <v>4</v>
      </c>
      <c r="L106" s="647" t="s">
        <v>217</v>
      </c>
      <c r="M106" s="680" t="s">
        <v>372</v>
      </c>
      <c r="N106" s="110"/>
    </row>
    <row r="107" spans="2:14" s="39" customFormat="1" ht="12.75" customHeight="1" x14ac:dyDescent="0.2">
      <c r="B107" s="634"/>
      <c r="C107" s="135"/>
      <c r="D107" s="108"/>
      <c r="E107" s="108"/>
      <c r="F107" s="108"/>
      <c r="G107" s="108"/>
      <c r="H107" s="108" t="s">
        <v>373</v>
      </c>
      <c r="I107" s="109"/>
      <c r="J107" s="108"/>
      <c r="K107" s="670"/>
      <c r="L107" s="647"/>
      <c r="M107" s="680"/>
      <c r="N107" s="110"/>
    </row>
    <row r="108" spans="2:14" s="39" customFormat="1" ht="12.75" customHeight="1" x14ac:dyDescent="0.2">
      <c r="B108" s="634"/>
      <c r="C108" s="135"/>
      <c r="D108" s="108"/>
      <c r="E108" s="108"/>
      <c r="F108" s="108"/>
      <c r="G108" s="108"/>
      <c r="H108" s="108" t="s">
        <v>362</v>
      </c>
      <c r="I108" s="109"/>
      <c r="J108" s="108"/>
      <c r="K108" s="670"/>
      <c r="L108" s="647"/>
      <c r="M108" s="680"/>
      <c r="N108" s="110"/>
    </row>
    <row r="109" spans="2:14" s="39" customFormat="1" ht="12.75" customHeight="1" x14ac:dyDescent="0.2">
      <c r="B109" s="634"/>
      <c r="C109" s="135"/>
      <c r="D109" s="108"/>
      <c r="E109" s="108"/>
      <c r="F109" s="108"/>
      <c r="G109" s="108"/>
      <c r="H109" s="108" t="s">
        <v>363</v>
      </c>
      <c r="I109" s="109"/>
      <c r="J109" s="108"/>
      <c r="K109" s="670"/>
      <c r="L109" s="647"/>
      <c r="M109" s="680"/>
      <c r="N109" s="110"/>
    </row>
    <row r="110" spans="2:14" s="39" customFormat="1" ht="12.75" customHeight="1" x14ac:dyDescent="0.2">
      <c r="B110" s="634"/>
      <c r="C110" s="136"/>
      <c r="D110" s="111"/>
      <c r="E110" s="111"/>
      <c r="F110" s="111"/>
      <c r="G110" s="111"/>
      <c r="H110" s="132"/>
      <c r="I110" s="133"/>
      <c r="J110" s="132"/>
      <c r="K110" s="670"/>
      <c r="L110" s="647"/>
      <c r="M110" s="680"/>
      <c r="N110" s="113"/>
    </row>
    <row r="111" spans="2:14" s="39" customFormat="1" ht="12.75" customHeight="1" x14ac:dyDescent="0.2">
      <c r="B111" s="634">
        <v>18</v>
      </c>
      <c r="C111" s="134" t="s">
        <v>374</v>
      </c>
      <c r="D111" s="105" t="s">
        <v>375</v>
      </c>
      <c r="E111" s="105" t="s">
        <v>376</v>
      </c>
      <c r="F111" s="105" t="s">
        <v>350</v>
      </c>
      <c r="G111" s="105" t="s">
        <v>214</v>
      </c>
      <c r="H111" s="105" t="s">
        <v>377</v>
      </c>
      <c r="I111" s="106"/>
      <c r="J111" s="105"/>
      <c r="K111" s="681">
        <v>1</v>
      </c>
      <c r="L111" s="647" t="s">
        <v>217</v>
      </c>
      <c r="M111" s="682" t="s">
        <v>378</v>
      </c>
      <c r="N111" s="110"/>
    </row>
    <row r="112" spans="2:14" s="39" customFormat="1" ht="12.75" customHeight="1" x14ac:dyDescent="0.2">
      <c r="B112" s="634"/>
      <c r="C112" s="135"/>
      <c r="D112" s="108"/>
      <c r="E112" s="108"/>
      <c r="F112" s="108"/>
      <c r="G112" s="108"/>
      <c r="H112" s="108" t="s">
        <v>379</v>
      </c>
      <c r="I112" s="109"/>
      <c r="J112" s="108"/>
      <c r="K112" s="681"/>
      <c r="L112" s="647"/>
      <c r="M112" s="682"/>
      <c r="N112" s="110"/>
    </row>
    <row r="113" spans="2:14" s="39" customFormat="1" ht="12.75" customHeight="1" x14ac:dyDescent="0.2">
      <c r="B113" s="634"/>
      <c r="C113" s="135"/>
      <c r="D113" s="108"/>
      <c r="E113" s="108"/>
      <c r="F113" s="108"/>
      <c r="G113" s="108"/>
      <c r="H113" s="108" t="s">
        <v>380</v>
      </c>
      <c r="I113" s="109"/>
      <c r="J113" s="108"/>
      <c r="K113" s="681"/>
      <c r="L113" s="647"/>
      <c r="M113" s="682"/>
      <c r="N113" s="110"/>
    </row>
    <row r="114" spans="2:14" s="39" customFormat="1" ht="12.75" customHeight="1" x14ac:dyDescent="0.2">
      <c r="B114" s="634"/>
      <c r="C114" s="135"/>
      <c r="D114" s="108"/>
      <c r="E114" s="108"/>
      <c r="F114" s="108"/>
      <c r="G114" s="108"/>
      <c r="H114" s="108" t="s">
        <v>363</v>
      </c>
      <c r="I114" s="109"/>
      <c r="J114" s="108"/>
      <c r="K114" s="681"/>
      <c r="L114" s="647"/>
      <c r="M114" s="682"/>
      <c r="N114" s="110"/>
    </row>
    <row r="115" spans="2:14" s="39" customFormat="1" ht="12.75" customHeight="1" x14ac:dyDescent="0.2">
      <c r="B115" s="634"/>
      <c r="C115" s="136"/>
      <c r="D115" s="111"/>
      <c r="E115" s="111"/>
      <c r="F115" s="111"/>
      <c r="G115" s="111"/>
      <c r="H115" s="111"/>
      <c r="I115" s="112"/>
      <c r="J115" s="111"/>
      <c r="K115" s="681"/>
      <c r="L115" s="647"/>
      <c r="M115" s="682"/>
      <c r="N115" s="113"/>
    </row>
    <row r="116" spans="2:14" s="39" customFormat="1" ht="12.75" x14ac:dyDescent="0.2">
      <c r="B116" s="634">
        <v>19</v>
      </c>
      <c r="C116" s="134" t="s">
        <v>381</v>
      </c>
      <c r="D116" s="105" t="s">
        <v>382</v>
      </c>
      <c r="E116" s="105" t="s">
        <v>376</v>
      </c>
      <c r="F116" s="105" t="s">
        <v>350</v>
      </c>
      <c r="G116" s="105" t="s">
        <v>214</v>
      </c>
      <c r="H116" s="105" t="s">
        <v>383</v>
      </c>
      <c r="I116" s="106"/>
      <c r="J116" s="105"/>
      <c r="K116" s="670">
        <v>1</v>
      </c>
      <c r="L116" s="647" t="s">
        <v>217</v>
      </c>
      <c r="M116" s="680" t="s">
        <v>384</v>
      </c>
      <c r="N116" s="110"/>
    </row>
    <row r="117" spans="2:14" s="39" customFormat="1" ht="12.75" customHeight="1" x14ac:dyDescent="0.2">
      <c r="B117" s="634"/>
      <c r="C117" s="135"/>
      <c r="D117" s="108"/>
      <c r="E117" s="108"/>
      <c r="F117" s="108"/>
      <c r="G117" s="108"/>
      <c r="H117" s="108" t="s">
        <v>385</v>
      </c>
      <c r="I117" s="109"/>
      <c r="J117" s="108"/>
      <c r="K117" s="670"/>
      <c r="L117" s="647"/>
      <c r="M117" s="680"/>
      <c r="N117" s="110"/>
    </row>
    <row r="118" spans="2:14" s="39" customFormat="1" ht="12.75" customHeight="1" x14ac:dyDescent="0.2">
      <c r="B118" s="634"/>
      <c r="C118" s="135"/>
      <c r="D118" s="108"/>
      <c r="E118" s="108"/>
      <c r="F118" s="108"/>
      <c r="G118" s="108"/>
      <c r="H118" s="108" t="s">
        <v>386</v>
      </c>
      <c r="I118" s="109"/>
      <c r="J118" s="108"/>
      <c r="K118" s="670"/>
      <c r="L118" s="647"/>
      <c r="M118" s="680"/>
      <c r="N118" s="110"/>
    </row>
    <row r="119" spans="2:14" s="39" customFormat="1" ht="12.75" customHeight="1" x14ac:dyDescent="0.2">
      <c r="B119" s="634"/>
      <c r="C119" s="135"/>
      <c r="D119" s="108"/>
      <c r="E119" s="108"/>
      <c r="F119" s="108"/>
      <c r="G119" s="108"/>
      <c r="H119" s="108" t="s">
        <v>387</v>
      </c>
      <c r="I119" s="109"/>
      <c r="J119" s="108"/>
      <c r="K119" s="670"/>
      <c r="L119" s="647"/>
      <c r="M119" s="680"/>
      <c r="N119" s="110"/>
    </row>
    <row r="120" spans="2:14" s="39" customFormat="1" ht="12.75" customHeight="1" x14ac:dyDescent="0.2">
      <c r="B120" s="634"/>
      <c r="C120" s="136"/>
      <c r="D120" s="111"/>
      <c r="E120" s="111"/>
      <c r="F120" s="111"/>
      <c r="G120" s="111"/>
      <c r="H120" s="132"/>
      <c r="I120" s="133"/>
      <c r="J120" s="132"/>
      <c r="K120" s="670"/>
      <c r="L120" s="647"/>
      <c r="M120" s="680"/>
      <c r="N120" s="113"/>
    </row>
    <row r="121" spans="2:14" s="39" customFormat="1" ht="12.75" customHeight="1" x14ac:dyDescent="0.2">
      <c r="B121" s="634">
        <v>20</v>
      </c>
      <c r="C121" s="134" t="s">
        <v>388</v>
      </c>
      <c r="D121" s="105" t="s">
        <v>389</v>
      </c>
      <c r="E121" s="105" t="s">
        <v>376</v>
      </c>
      <c r="F121" s="105" t="s">
        <v>350</v>
      </c>
      <c r="G121" s="105" t="s">
        <v>214</v>
      </c>
      <c r="H121" s="108" t="s">
        <v>377</v>
      </c>
      <c r="I121" s="109"/>
      <c r="J121" s="108"/>
      <c r="K121" s="670">
        <v>1</v>
      </c>
      <c r="L121" s="653" t="s">
        <v>217</v>
      </c>
      <c r="M121" s="680" t="s">
        <v>390</v>
      </c>
      <c r="N121" s="110"/>
    </row>
    <row r="122" spans="2:14" s="39" customFormat="1" ht="12.75" customHeight="1" x14ac:dyDescent="0.2">
      <c r="B122" s="634"/>
      <c r="C122" s="135"/>
      <c r="D122" s="108"/>
      <c r="E122" s="108"/>
      <c r="F122" s="108"/>
      <c r="G122" s="108"/>
      <c r="H122" s="108" t="s">
        <v>391</v>
      </c>
      <c r="I122" s="109"/>
      <c r="J122" s="108"/>
      <c r="K122" s="670"/>
      <c r="L122" s="654"/>
      <c r="M122" s="680"/>
      <c r="N122" s="110"/>
    </row>
    <row r="123" spans="2:14" s="39" customFormat="1" ht="12.75" customHeight="1" x14ac:dyDescent="0.2">
      <c r="B123" s="634"/>
      <c r="C123" s="135"/>
      <c r="D123" s="108"/>
      <c r="E123" s="108"/>
      <c r="F123" s="108"/>
      <c r="G123" s="108"/>
      <c r="H123" s="108" t="s">
        <v>392</v>
      </c>
      <c r="I123" s="109"/>
      <c r="J123" s="108"/>
      <c r="K123" s="670"/>
      <c r="L123" s="654"/>
      <c r="M123" s="680"/>
      <c r="N123" s="110"/>
    </row>
    <row r="124" spans="2:14" s="39" customFormat="1" ht="12.75" customHeight="1" x14ac:dyDescent="0.2">
      <c r="B124" s="634"/>
      <c r="C124" s="135"/>
      <c r="D124" s="108"/>
      <c r="E124" s="108"/>
      <c r="F124" s="108"/>
      <c r="G124" s="108"/>
      <c r="H124" s="108" t="s">
        <v>325</v>
      </c>
      <c r="I124" s="109"/>
      <c r="J124" s="108"/>
      <c r="K124" s="670"/>
      <c r="L124" s="654"/>
      <c r="M124" s="680"/>
      <c r="N124" s="110"/>
    </row>
    <row r="125" spans="2:14" s="39" customFormat="1" ht="12.75" customHeight="1" x14ac:dyDescent="0.2">
      <c r="B125" s="634"/>
      <c r="C125" s="136"/>
      <c r="D125" s="111"/>
      <c r="E125" s="111"/>
      <c r="F125" s="111"/>
      <c r="G125" s="111"/>
      <c r="H125" s="108"/>
      <c r="I125" s="109"/>
      <c r="J125" s="108"/>
      <c r="K125" s="670"/>
      <c r="L125" s="656"/>
      <c r="M125" s="680"/>
      <c r="N125" s="113"/>
    </row>
    <row r="126" spans="2:14" s="39" customFormat="1" ht="12.75" customHeight="1" x14ac:dyDescent="0.2">
      <c r="B126" s="634">
        <v>21</v>
      </c>
      <c r="C126" s="134" t="s">
        <v>393</v>
      </c>
      <c r="D126" s="105" t="s">
        <v>394</v>
      </c>
      <c r="E126" s="105" t="s">
        <v>376</v>
      </c>
      <c r="F126" s="105" t="s">
        <v>350</v>
      </c>
      <c r="G126" s="105" t="s">
        <v>214</v>
      </c>
      <c r="H126" s="105" t="s">
        <v>377</v>
      </c>
      <c r="I126" s="106"/>
      <c r="J126" s="105"/>
      <c r="K126" s="670">
        <v>0.6</v>
      </c>
      <c r="L126" s="653" t="s">
        <v>217</v>
      </c>
      <c r="M126" s="680" t="s">
        <v>395</v>
      </c>
      <c r="N126" s="110"/>
    </row>
    <row r="127" spans="2:14" s="39" customFormat="1" ht="12.75" customHeight="1" x14ac:dyDescent="0.2">
      <c r="B127" s="634"/>
      <c r="C127" s="135"/>
      <c r="D127" s="108"/>
      <c r="E127" s="108"/>
      <c r="F127" s="108"/>
      <c r="G127" s="108"/>
      <c r="H127" s="108" t="s">
        <v>391</v>
      </c>
      <c r="I127" s="109"/>
      <c r="J127" s="108"/>
      <c r="K127" s="670"/>
      <c r="L127" s="654"/>
      <c r="M127" s="680"/>
      <c r="N127" s="110"/>
    </row>
    <row r="128" spans="2:14" s="39" customFormat="1" ht="12.75" customHeight="1" x14ac:dyDescent="0.2">
      <c r="B128" s="634"/>
      <c r="C128" s="135"/>
      <c r="D128" s="108"/>
      <c r="E128" s="108"/>
      <c r="F128" s="108"/>
      <c r="G128" s="108"/>
      <c r="H128" s="108" t="s">
        <v>396</v>
      </c>
      <c r="I128" s="109"/>
      <c r="J128" s="108"/>
      <c r="K128" s="670"/>
      <c r="L128" s="654"/>
      <c r="M128" s="680"/>
      <c r="N128" s="110"/>
    </row>
    <row r="129" spans="2:14" s="39" customFormat="1" ht="12.75" customHeight="1" x14ac:dyDescent="0.2">
      <c r="B129" s="634"/>
      <c r="C129" s="135"/>
      <c r="D129" s="108"/>
      <c r="E129" s="108"/>
      <c r="F129" s="108"/>
      <c r="G129" s="108"/>
      <c r="H129" s="108" t="s">
        <v>325</v>
      </c>
      <c r="I129" s="109"/>
      <c r="J129" s="108"/>
      <c r="K129" s="670"/>
      <c r="L129" s="654"/>
      <c r="M129" s="680"/>
      <c r="N129" s="110"/>
    </row>
    <row r="130" spans="2:14" s="39" customFormat="1" ht="12.75" customHeight="1" x14ac:dyDescent="0.2">
      <c r="B130" s="634"/>
      <c r="C130" s="136"/>
      <c r="D130" s="111"/>
      <c r="E130" s="111"/>
      <c r="F130" s="111"/>
      <c r="G130" s="111"/>
      <c r="H130" s="111"/>
      <c r="I130" s="112"/>
      <c r="J130" s="111"/>
      <c r="K130" s="670"/>
      <c r="L130" s="656"/>
      <c r="M130" s="680"/>
      <c r="N130" s="113"/>
    </row>
    <row r="131" spans="2:14" s="39" customFormat="1" ht="12.75" customHeight="1" x14ac:dyDescent="0.2">
      <c r="B131" s="634">
        <v>22</v>
      </c>
      <c r="C131" s="134" t="s">
        <v>397</v>
      </c>
      <c r="D131" s="105" t="s">
        <v>398</v>
      </c>
      <c r="E131" s="105" t="s">
        <v>376</v>
      </c>
      <c r="F131" s="105" t="s">
        <v>350</v>
      </c>
      <c r="G131" s="105" t="s">
        <v>214</v>
      </c>
      <c r="H131" s="105" t="s">
        <v>377</v>
      </c>
      <c r="I131" s="106"/>
      <c r="J131" s="105"/>
      <c r="K131" s="670">
        <v>0.6</v>
      </c>
      <c r="L131" s="653" t="s">
        <v>217</v>
      </c>
      <c r="M131" s="680" t="s">
        <v>399</v>
      </c>
      <c r="N131" s="110"/>
    </row>
    <row r="132" spans="2:14" s="39" customFormat="1" ht="12.75" customHeight="1" x14ac:dyDescent="0.2">
      <c r="B132" s="634"/>
      <c r="C132" s="135"/>
      <c r="D132" s="108"/>
      <c r="E132" s="108"/>
      <c r="F132" s="108"/>
      <c r="G132" s="108"/>
      <c r="H132" s="108" t="s">
        <v>391</v>
      </c>
      <c r="I132" s="109"/>
      <c r="J132" s="108"/>
      <c r="K132" s="670"/>
      <c r="L132" s="654"/>
      <c r="M132" s="680"/>
      <c r="N132" s="110"/>
    </row>
    <row r="133" spans="2:14" s="39" customFormat="1" ht="12.75" customHeight="1" x14ac:dyDescent="0.2">
      <c r="B133" s="634"/>
      <c r="C133" s="135"/>
      <c r="D133" s="108"/>
      <c r="E133" s="108"/>
      <c r="F133" s="108"/>
      <c r="G133" s="108"/>
      <c r="H133" s="108" t="s">
        <v>392</v>
      </c>
      <c r="I133" s="109"/>
      <c r="J133" s="108"/>
      <c r="K133" s="670"/>
      <c r="L133" s="654"/>
      <c r="M133" s="680"/>
      <c r="N133" s="110"/>
    </row>
    <row r="134" spans="2:14" s="39" customFormat="1" ht="12.75" customHeight="1" x14ac:dyDescent="0.2">
      <c r="B134" s="634"/>
      <c r="C134" s="135"/>
      <c r="D134" s="108"/>
      <c r="E134" s="108"/>
      <c r="F134" s="108"/>
      <c r="G134" s="108"/>
      <c r="H134" s="108" t="s">
        <v>325</v>
      </c>
      <c r="I134" s="109"/>
      <c r="J134" s="108"/>
      <c r="K134" s="670"/>
      <c r="L134" s="654"/>
      <c r="M134" s="680"/>
      <c r="N134" s="110"/>
    </row>
    <row r="135" spans="2:14" s="39" customFormat="1" ht="12.75" customHeight="1" x14ac:dyDescent="0.2">
      <c r="B135" s="634"/>
      <c r="C135" s="136"/>
      <c r="D135" s="111"/>
      <c r="E135" s="111"/>
      <c r="F135" s="111"/>
      <c r="G135" s="111"/>
      <c r="H135" s="111"/>
      <c r="I135" s="112"/>
      <c r="J135" s="111"/>
      <c r="K135" s="670"/>
      <c r="L135" s="656"/>
      <c r="M135" s="680"/>
      <c r="N135" s="113"/>
    </row>
    <row r="136" spans="2:14" s="39" customFormat="1" ht="12.75" customHeight="1" x14ac:dyDescent="0.2">
      <c r="B136" s="634">
        <v>23</v>
      </c>
      <c r="C136" s="134" t="s">
        <v>400</v>
      </c>
      <c r="D136" s="105" t="s">
        <v>401</v>
      </c>
      <c r="E136" s="105" t="s">
        <v>376</v>
      </c>
      <c r="F136" s="105" t="s">
        <v>350</v>
      </c>
      <c r="G136" s="105" t="s">
        <v>214</v>
      </c>
      <c r="H136" s="105" t="s">
        <v>377</v>
      </c>
      <c r="I136" s="106"/>
      <c r="J136" s="105"/>
      <c r="K136" s="670">
        <v>0.5</v>
      </c>
      <c r="L136" s="653" t="s">
        <v>217</v>
      </c>
      <c r="M136" s="652" t="s">
        <v>284</v>
      </c>
      <c r="N136" s="110"/>
    </row>
    <row r="137" spans="2:14" s="39" customFormat="1" ht="12.75" customHeight="1" x14ac:dyDescent="0.2">
      <c r="B137" s="634"/>
      <c r="C137" s="135"/>
      <c r="D137" s="108"/>
      <c r="E137" s="108"/>
      <c r="F137" s="108"/>
      <c r="G137" s="108"/>
      <c r="H137" s="108" t="s">
        <v>391</v>
      </c>
      <c r="I137" s="109"/>
      <c r="J137" s="108"/>
      <c r="K137" s="670"/>
      <c r="L137" s="654"/>
      <c r="M137" s="652"/>
      <c r="N137" s="110"/>
    </row>
    <row r="138" spans="2:14" s="39" customFormat="1" ht="12.75" customHeight="1" x14ac:dyDescent="0.2">
      <c r="B138" s="634"/>
      <c r="C138" s="135"/>
      <c r="D138" s="108"/>
      <c r="E138" s="108"/>
      <c r="F138" s="108"/>
      <c r="G138" s="108"/>
      <c r="H138" s="108" t="s">
        <v>396</v>
      </c>
      <c r="I138" s="109"/>
      <c r="J138" s="108"/>
      <c r="K138" s="670"/>
      <c r="L138" s="654"/>
      <c r="M138" s="652"/>
      <c r="N138" s="110"/>
    </row>
    <row r="139" spans="2:14" s="39" customFormat="1" ht="12.75" customHeight="1" x14ac:dyDescent="0.2">
      <c r="B139" s="634"/>
      <c r="C139" s="135"/>
      <c r="D139" s="108"/>
      <c r="E139" s="108"/>
      <c r="F139" s="108"/>
      <c r="G139" s="108"/>
      <c r="H139" s="108" t="s">
        <v>402</v>
      </c>
      <c r="I139" s="109"/>
      <c r="J139" s="108"/>
      <c r="K139" s="670"/>
      <c r="L139" s="654"/>
      <c r="M139" s="652"/>
      <c r="N139" s="110"/>
    </row>
    <row r="140" spans="2:14" s="39" customFormat="1" ht="12.75" customHeight="1" x14ac:dyDescent="0.2">
      <c r="B140" s="634"/>
      <c r="C140" s="136"/>
      <c r="D140" s="111"/>
      <c r="E140" s="111"/>
      <c r="F140" s="111"/>
      <c r="G140" s="111"/>
      <c r="H140" s="111"/>
      <c r="I140" s="112"/>
      <c r="J140" s="111"/>
      <c r="K140" s="670"/>
      <c r="L140" s="656"/>
      <c r="M140" s="652"/>
      <c r="N140" s="113"/>
    </row>
    <row r="141" spans="2:14" s="39" customFormat="1" ht="12.75" x14ac:dyDescent="0.2">
      <c r="B141" s="634">
        <v>24</v>
      </c>
      <c r="C141" s="134" t="s">
        <v>403</v>
      </c>
      <c r="D141" s="105" t="s">
        <v>404</v>
      </c>
      <c r="E141" s="105" t="s">
        <v>376</v>
      </c>
      <c r="F141" s="105" t="s">
        <v>350</v>
      </c>
      <c r="G141" s="105" t="s">
        <v>214</v>
      </c>
      <c r="H141" s="105" t="s">
        <v>377</v>
      </c>
      <c r="I141" s="106"/>
      <c r="J141" s="105"/>
      <c r="K141" s="670">
        <v>0.4</v>
      </c>
      <c r="L141" s="653" t="s">
        <v>217</v>
      </c>
      <c r="M141" s="652" t="s">
        <v>284</v>
      </c>
      <c r="N141" s="110"/>
    </row>
    <row r="142" spans="2:14" s="39" customFormat="1" ht="12.75" customHeight="1" x14ac:dyDescent="0.2">
      <c r="B142" s="634"/>
      <c r="C142" s="135"/>
      <c r="D142" s="108"/>
      <c r="E142" s="108"/>
      <c r="F142" s="108"/>
      <c r="G142" s="108"/>
      <c r="H142" s="108" t="s">
        <v>391</v>
      </c>
      <c r="I142" s="109"/>
      <c r="J142" s="108"/>
      <c r="K142" s="670"/>
      <c r="L142" s="654"/>
      <c r="M142" s="652"/>
      <c r="N142" s="110"/>
    </row>
    <row r="143" spans="2:14" s="39" customFormat="1" ht="12.75" customHeight="1" x14ac:dyDescent="0.2">
      <c r="B143" s="634"/>
      <c r="C143" s="135"/>
      <c r="D143" s="108"/>
      <c r="E143" s="108"/>
      <c r="F143" s="108"/>
      <c r="G143" s="108"/>
      <c r="H143" s="108" t="s">
        <v>396</v>
      </c>
      <c r="I143" s="109"/>
      <c r="J143" s="108"/>
      <c r="K143" s="670"/>
      <c r="L143" s="654"/>
      <c r="M143" s="652"/>
      <c r="N143" s="110"/>
    </row>
    <row r="144" spans="2:14" s="39" customFormat="1" ht="12.75" customHeight="1" x14ac:dyDescent="0.2">
      <c r="B144" s="634"/>
      <c r="C144" s="135"/>
      <c r="D144" s="108"/>
      <c r="E144" s="108"/>
      <c r="F144" s="108"/>
      <c r="G144" s="108"/>
      <c r="H144" s="108" t="s">
        <v>402</v>
      </c>
      <c r="I144" s="109"/>
      <c r="J144" s="108"/>
      <c r="K144" s="670"/>
      <c r="L144" s="654"/>
      <c r="M144" s="652"/>
      <c r="N144" s="110"/>
    </row>
    <row r="145" spans="2:14" s="39" customFormat="1" ht="12.75" customHeight="1" x14ac:dyDescent="0.2">
      <c r="B145" s="634"/>
      <c r="C145" s="136"/>
      <c r="D145" s="111"/>
      <c r="E145" s="111"/>
      <c r="F145" s="111"/>
      <c r="G145" s="111"/>
      <c r="H145" s="111"/>
      <c r="I145" s="112"/>
      <c r="J145" s="111"/>
      <c r="K145" s="670"/>
      <c r="L145" s="656"/>
      <c r="M145" s="652"/>
      <c r="N145" s="113"/>
    </row>
    <row r="146" spans="2:14" s="39" customFormat="1" ht="12.75" customHeight="1" x14ac:dyDescent="0.2">
      <c r="B146" s="634">
        <v>25</v>
      </c>
      <c r="C146" s="134" t="s">
        <v>405</v>
      </c>
      <c r="D146" s="105" t="s">
        <v>406</v>
      </c>
      <c r="E146" s="105" t="s">
        <v>376</v>
      </c>
      <c r="F146" s="105" t="s">
        <v>350</v>
      </c>
      <c r="G146" s="105" t="s">
        <v>214</v>
      </c>
      <c r="H146" s="105" t="s">
        <v>407</v>
      </c>
      <c r="I146" s="106"/>
      <c r="J146" s="105"/>
      <c r="K146" s="681">
        <v>0.5</v>
      </c>
      <c r="L146" s="647" t="s">
        <v>217</v>
      </c>
      <c r="M146" s="652" t="s">
        <v>284</v>
      </c>
      <c r="N146" s="110"/>
    </row>
    <row r="147" spans="2:14" s="39" customFormat="1" ht="12.75" customHeight="1" x14ac:dyDescent="0.2">
      <c r="B147" s="634"/>
      <c r="C147" s="135"/>
      <c r="D147" s="108"/>
      <c r="E147" s="108"/>
      <c r="F147" s="108"/>
      <c r="G147" s="108"/>
      <c r="H147" s="108" t="s">
        <v>408</v>
      </c>
      <c r="I147" s="109"/>
      <c r="J147" s="108"/>
      <c r="K147" s="681"/>
      <c r="L147" s="647"/>
      <c r="M147" s="652"/>
      <c r="N147" s="110"/>
    </row>
    <row r="148" spans="2:14" s="39" customFormat="1" ht="12.75" customHeight="1" x14ac:dyDescent="0.2">
      <c r="B148" s="634"/>
      <c r="C148" s="135"/>
      <c r="D148" s="108"/>
      <c r="E148" s="108"/>
      <c r="F148" s="108"/>
      <c r="G148" s="108"/>
      <c r="H148" s="108" t="s">
        <v>409</v>
      </c>
      <c r="I148" s="109"/>
      <c r="J148" s="108"/>
      <c r="K148" s="681"/>
      <c r="L148" s="647"/>
      <c r="M148" s="652"/>
      <c r="N148" s="110"/>
    </row>
    <row r="149" spans="2:14" s="39" customFormat="1" ht="12.75" customHeight="1" x14ac:dyDescent="0.2">
      <c r="B149" s="634"/>
      <c r="C149" s="135"/>
      <c r="D149" s="108"/>
      <c r="E149" s="108"/>
      <c r="F149" s="108"/>
      <c r="G149" s="108"/>
      <c r="H149" s="122" t="s">
        <v>410</v>
      </c>
      <c r="I149" s="109"/>
      <c r="J149" s="108"/>
      <c r="K149" s="681"/>
      <c r="L149" s="647"/>
      <c r="M149" s="652"/>
      <c r="N149" s="110"/>
    </row>
    <row r="150" spans="2:14" s="39" customFormat="1" ht="12.75" customHeight="1" x14ac:dyDescent="0.2">
      <c r="B150" s="634"/>
      <c r="C150" s="136"/>
      <c r="D150" s="111"/>
      <c r="E150" s="111"/>
      <c r="F150" s="111"/>
      <c r="G150" s="111"/>
      <c r="H150" s="111" t="s">
        <v>325</v>
      </c>
      <c r="I150" s="112"/>
      <c r="J150" s="111"/>
      <c r="K150" s="681"/>
      <c r="L150" s="647"/>
      <c r="M150" s="652"/>
      <c r="N150" s="113"/>
    </row>
    <row r="151" spans="2:14" s="39" customFormat="1" ht="12.75" customHeight="1" x14ac:dyDescent="0.2">
      <c r="B151" s="634">
        <v>26</v>
      </c>
      <c r="C151" s="134" t="s">
        <v>411</v>
      </c>
      <c r="D151" s="105" t="s">
        <v>412</v>
      </c>
      <c r="E151" s="105" t="s">
        <v>376</v>
      </c>
      <c r="F151" s="105" t="s">
        <v>350</v>
      </c>
      <c r="G151" s="105" t="s">
        <v>214</v>
      </c>
      <c r="H151" s="105" t="s">
        <v>377</v>
      </c>
      <c r="I151" s="106"/>
      <c r="J151" s="105"/>
      <c r="K151" s="670">
        <v>1</v>
      </c>
      <c r="L151" s="653" t="s">
        <v>217</v>
      </c>
      <c r="M151" s="680" t="s">
        <v>413</v>
      </c>
      <c r="N151" s="110"/>
    </row>
    <row r="152" spans="2:14" s="39" customFormat="1" ht="12.75" customHeight="1" x14ac:dyDescent="0.2">
      <c r="B152" s="634"/>
      <c r="C152" s="135"/>
      <c r="D152" s="108"/>
      <c r="E152" s="108"/>
      <c r="F152" s="108"/>
      <c r="G152" s="108"/>
      <c r="H152" s="108" t="s">
        <v>414</v>
      </c>
      <c r="I152" s="109"/>
      <c r="J152" s="108"/>
      <c r="K152" s="670"/>
      <c r="L152" s="654"/>
      <c r="M152" s="680"/>
      <c r="N152" s="110"/>
    </row>
    <row r="153" spans="2:14" s="39" customFormat="1" ht="12.75" customHeight="1" x14ac:dyDescent="0.2">
      <c r="B153" s="634"/>
      <c r="C153" s="135"/>
      <c r="D153" s="108"/>
      <c r="E153" s="108"/>
      <c r="F153" s="108"/>
      <c r="G153" s="108"/>
      <c r="H153" s="108" t="s">
        <v>415</v>
      </c>
      <c r="I153" s="109"/>
      <c r="J153" s="108"/>
      <c r="K153" s="670"/>
      <c r="L153" s="654"/>
      <c r="M153" s="680"/>
      <c r="N153" s="110"/>
    </row>
    <row r="154" spans="2:14" s="39" customFormat="1" ht="12.75" customHeight="1" x14ac:dyDescent="0.2">
      <c r="B154" s="634"/>
      <c r="C154" s="135"/>
      <c r="D154" s="108"/>
      <c r="E154" s="108"/>
      <c r="F154" s="108"/>
      <c r="G154" s="108"/>
      <c r="H154" s="108" t="s">
        <v>416</v>
      </c>
      <c r="I154" s="109"/>
      <c r="J154" s="108"/>
      <c r="K154" s="670"/>
      <c r="L154" s="654"/>
      <c r="M154" s="680"/>
      <c r="N154" s="110"/>
    </row>
    <row r="155" spans="2:14" s="39" customFormat="1" ht="12.75" customHeight="1" x14ac:dyDescent="0.2">
      <c r="B155" s="634"/>
      <c r="C155" s="136"/>
      <c r="D155" s="111"/>
      <c r="E155" s="111"/>
      <c r="F155" s="111"/>
      <c r="G155" s="111"/>
      <c r="H155" s="111"/>
      <c r="I155" s="112"/>
      <c r="J155" s="111"/>
      <c r="K155" s="670"/>
      <c r="L155" s="656"/>
      <c r="M155" s="680"/>
      <c r="N155" s="113"/>
    </row>
    <row r="156" spans="2:14" s="39" customFormat="1" ht="12.75" customHeight="1" x14ac:dyDescent="0.2">
      <c r="B156" s="634">
        <v>27</v>
      </c>
      <c r="C156" s="134" t="s">
        <v>417</v>
      </c>
      <c r="D156" s="125" t="s">
        <v>418</v>
      </c>
      <c r="E156" s="125" t="s">
        <v>212</v>
      </c>
      <c r="F156" s="125" t="s">
        <v>213</v>
      </c>
      <c r="G156" s="125" t="s">
        <v>214</v>
      </c>
      <c r="H156" s="125" t="s">
        <v>419</v>
      </c>
      <c r="I156" s="126"/>
      <c r="J156" s="125"/>
      <c r="K156" s="670"/>
      <c r="L156" s="687" t="s">
        <v>339</v>
      </c>
      <c r="M156" s="689" t="s">
        <v>420</v>
      </c>
      <c r="N156" s="110"/>
    </row>
    <row r="157" spans="2:14" s="39" customFormat="1" ht="12.75" customHeight="1" x14ac:dyDescent="0.2">
      <c r="B157" s="634"/>
      <c r="C157" s="135"/>
      <c r="D157" s="122"/>
      <c r="E157" s="122"/>
      <c r="F157" s="122"/>
      <c r="G157" s="122"/>
      <c r="H157" s="131" t="s">
        <v>421</v>
      </c>
      <c r="I157" s="127"/>
      <c r="J157" s="122"/>
      <c r="K157" s="670"/>
      <c r="L157" s="688"/>
      <c r="M157" s="689"/>
      <c r="N157" s="110"/>
    </row>
    <row r="158" spans="2:14" s="39" customFormat="1" ht="25.5" customHeight="1" x14ac:dyDescent="0.2">
      <c r="B158" s="634"/>
      <c r="C158" s="136"/>
      <c r="D158" s="128"/>
      <c r="E158" s="128"/>
      <c r="F158" s="128"/>
      <c r="G158" s="128"/>
      <c r="H158" s="122" t="s">
        <v>422</v>
      </c>
      <c r="I158" s="127"/>
      <c r="J158" s="122"/>
      <c r="K158" s="670"/>
      <c r="L158" s="688"/>
      <c r="M158" s="689"/>
      <c r="N158" s="113"/>
    </row>
    <row r="159" spans="2:14" s="39" customFormat="1" ht="12.75" customHeight="1" x14ac:dyDescent="0.2">
      <c r="B159" s="634">
        <v>28</v>
      </c>
      <c r="C159" s="134" t="s">
        <v>423</v>
      </c>
      <c r="D159" s="105" t="s">
        <v>424</v>
      </c>
      <c r="E159" s="105" t="s">
        <v>376</v>
      </c>
      <c r="F159" s="105" t="s">
        <v>350</v>
      </c>
      <c r="G159" s="105" t="s">
        <v>214</v>
      </c>
      <c r="H159" s="105" t="s">
        <v>377</v>
      </c>
      <c r="I159" s="106"/>
      <c r="J159" s="105"/>
      <c r="K159" s="670">
        <v>0.2</v>
      </c>
      <c r="L159" s="683" t="s">
        <v>339</v>
      </c>
      <c r="M159" s="686" t="s">
        <v>425</v>
      </c>
      <c r="N159" s="110"/>
    </row>
    <row r="160" spans="2:14" s="39" customFormat="1" ht="12.75" customHeight="1" x14ac:dyDescent="0.2">
      <c r="B160" s="634"/>
      <c r="C160" s="135"/>
      <c r="D160" s="108"/>
      <c r="E160" s="108"/>
      <c r="F160" s="108"/>
      <c r="G160" s="108"/>
      <c r="H160" s="108" t="s">
        <v>426</v>
      </c>
      <c r="I160" s="109"/>
      <c r="J160" s="108"/>
      <c r="K160" s="670"/>
      <c r="L160" s="684"/>
      <c r="M160" s="686"/>
      <c r="N160" s="110"/>
    </row>
    <row r="161" spans="2:14" s="39" customFormat="1" ht="25.5" customHeight="1" x14ac:dyDescent="0.2">
      <c r="B161" s="634"/>
      <c r="C161" s="135"/>
      <c r="D161" s="108"/>
      <c r="E161" s="108"/>
      <c r="F161" s="108"/>
      <c r="G161" s="108"/>
      <c r="H161" s="108" t="s">
        <v>427</v>
      </c>
      <c r="I161" s="109"/>
      <c r="J161" s="108"/>
      <c r="K161" s="670"/>
      <c r="L161" s="684"/>
      <c r="M161" s="686"/>
      <c r="N161" s="110"/>
    </row>
    <row r="162" spans="2:14" s="39" customFormat="1" ht="12.75" customHeight="1" x14ac:dyDescent="0.2">
      <c r="B162" s="634"/>
      <c r="C162" s="135"/>
      <c r="D162" s="108"/>
      <c r="E162" s="108"/>
      <c r="F162" s="108"/>
      <c r="G162" s="108"/>
      <c r="H162" s="108" t="s">
        <v>428</v>
      </c>
      <c r="I162" s="109"/>
      <c r="J162" s="108"/>
      <c r="K162" s="670"/>
      <c r="L162" s="684"/>
      <c r="M162" s="686"/>
      <c r="N162" s="110"/>
    </row>
    <row r="163" spans="2:14" s="39" customFormat="1" ht="12.75" customHeight="1" x14ac:dyDescent="0.2">
      <c r="B163" s="634"/>
      <c r="C163" s="136"/>
      <c r="D163" s="111"/>
      <c r="E163" s="111"/>
      <c r="F163" s="111"/>
      <c r="G163" s="111"/>
      <c r="H163" s="111"/>
      <c r="I163" s="112"/>
      <c r="J163" s="111"/>
      <c r="K163" s="670"/>
      <c r="L163" s="685"/>
      <c r="M163" s="686"/>
      <c r="N163" s="113"/>
    </row>
    <row r="164" spans="2:14" s="39" customFormat="1" ht="12.75" customHeight="1" x14ac:dyDescent="0.2">
      <c r="B164" s="634">
        <v>29</v>
      </c>
      <c r="C164" s="134" t="s">
        <v>429</v>
      </c>
      <c r="D164" s="105" t="s">
        <v>430</v>
      </c>
      <c r="E164" s="105" t="s">
        <v>376</v>
      </c>
      <c r="F164" s="105" t="s">
        <v>350</v>
      </c>
      <c r="G164" s="105" t="s">
        <v>214</v>
      </c>
      <c r="H164" s="105" t="s">
        <v>377</v>
      </c>
      <c r="I164" s="106"/>
      <c r="J164" s="105"/>
      <c r="K164" s="670">
        <v>0.2</v>
      </c>
      <c r="L164" s="683" t="s">
        <v>339</v>
      </c>
      <c r="M164" s="686" t="s">
        <v>425</v>
      </c>
      <c r="N164" s="110"/>
    </row>
    <row r="165" spans="2:14" s="39" customFormat="1" ht="12.75" customHeight="1" x14ac:dyDescent="0.2">
      <c r="B165" s="634"/>
      <c r="C165" s="135"/>
      <c r="D165" s="108"/>
      <c r="E165" s="108"/>
      <c r="F165" s="108"/>
      <c r="G165" s="108"/>
      <c r="H165" s="108" t="s">
        <v>426</v>
      </c>
      <c r="I165" s="109"/>
      <c r="J165" s="108"/>
      <c r="K165" s="670"/>
      <c r="L165" s="684"/>
      <c r="M165" s="686"/>
      <c r="N165" s="110"/>
    </row>
    <row r="166" spans="2:14" s="39" customFormat="1" ht="25.5" customHeight="1" x14ac:dyDescent="0.2">
      <c r="B166" s="634"/>
      <c r="C166" s="135"/>
      <c r="D166" s="108"/>
      <c r="E166" s="108"/>
      <c r="F166" s="108"/>
      <c r="G166" s="108"/>
      <c r="H166" s="108" t="s">
        <v>427</v>
      </c>
      <c r="I166" s="109"/>
      <c r="J166" s="108"/>
      <c r="K166" s="670"/>
      <c r="L166" s="684"/>
      <c r="M166" s="686"/>
      <c r="N166" s="110"/>
    </row>
    <row r="167" spans="2:14" s="39" customFormat="1" ht="12.75" customHeight="1" x14ac:dyDescent="0.2">
      <c r="B167" s="634"/>
      <c r="C167" s="135"/>
      <c r="D167" s="108"/>
      <c r="E167" s="108"/>
      <c r="F167" s="108"/>
      <c r="G167" s="108"/>
      <c r="H167" s="108" t="s">
        <v>428</v>
      </c>
      <c r="I167" s="109"/>
      <c r="J167" s="108"/>
      <c r="K167" s="670"/>
      <c r="L167" s="684"/>
      <c r="M167" s="686"/>
      <c r="N167" s="110"/>
    </row>
    <row r="168" spans="2:14" s="39" customFormat="1" ht="12.75" customHeight="1" x14ac:dyDescent="0.2">
      <c r="B168" s="634"/>
      <c r="C168" s="136"/>
      <c r="D168" s="111"/>
      <c r="E168" s="111"/>
      <c r="F168" s="111"/>
      <c r="G168" s="111"/>
      <c r="H168" s="111"/>
      <c r="I168" s="112"/>
      <c r="J168" s="111"/>
      <c r="K168" s="670"/>
      <c r="L168" s="685"/>
      <c r="M168" s="686"/>
      <c r="N168" s="138"/>
    </row>
    <row r="169" spans="2:14" s="39" customFormat="1" ht="12.75" x14ac:dyDescent="0.2">
      <c r="J169" s="45" t="s">
        <v>431</v>
      </c>
      <c r="K169" s="139" t="s">
        <v>432</v>
      </c>
    </row>
  </sheetData>
  <autoFilter ref="B5:N169">
    <filterColumn colId="6" showButton="0"/>
    <filterColumn colId="7" showButton="0"/>
  </autoFilter>
  <mergeCells count="185">
    <mergeCell ref="B164:B168"/>
    <mergeCell ref="K164:K168"/>
    <mergeCell ref="L164:L168"/>
    <mergeCell ref="M164:M168"/>
    <mergeCell ref="B156:B158"/>
    <mergeCell ref="K156:K158"/>
    <mergeCell ref="L156:L158"/>
    <mergeCell ref="M156:M158"/>
    <mergeCell ref="B159:B163"/>
    <mergeCell ref="K159:K163"/>
    <mergeCell ref="L159:L163"/>
    <mergeCell ref="M159:M163"/>
    <mergeCell ref="B146:B150"/>
    <mergeCell ref="K146:K150"/>
    <mergeCell ref="L146:L150"/>
    <mergeCell ref="M146:M150"/>
    <mergeCell ref="B151:B155"/>
    <mergeCell ref="K151:K155"/>
    <mergeCell ref="L151:L155"/>
    <mergeCell ref="M151:M155"/>
    <mergeCell ref="B136:B140"/>
    <mergeCell ref="K136:K140"/>
    <mergeCell ref="L136:L140"/>
    <mergeCell ref="M136:M140"/>
    <mergeCell ref="B141:B145"/>
    <mergeCell ref="K141:K145"/>
    <mergeCell ref="L141:L145"/>
    <mergeCell ref="M141:M145"/>
    <mergeCell ref="B126:B130"/>
    <mergeCell ref="K126:K130"/>
    <mergeCell ref="L126:L130"/>
    <mergeCell ref="M126:M130"/>
    <mergeCell ref="B131:B135"/>
    <mergeCell ref="K131:K135"/>
    <mergeCell ref="L131:L135"/>
    <mergeCell ref="M131:M135"/>
    <mergeCell ref="B116:B120"/>
    <mergeCell ref="K116:K120"/>
    <mergeCell ref="L116:L120"/>
    <mergeCell ref="M116:M120"/>
    <mergeCell ref="B121:B125"/>
    <mergeCell ref="K121:K125"/>
    <mergeCell ref="L121:L125"/>
    <mergeCell ref="M121:M125"/>
    <mergeCell ref="B106:B110"/>
    <mergeCell ref="K106:K110"/>
    <mergeCell ref="L106:L110"/>
    <mergeCell ref="M106:M110"/>
    <mergeCell ref="B111:B115"/>
    <mergeCell ref="K111:K115"/>
    <mergeCell ref="L111:L115"/>
    <mergeCell ref="M111:M115"/>
    <mergeCell ref="B96:B100"/>
    <mergeCell ref="K96:K100"/>
    <mergeCell ref="L96:L100"/>
    <mergeCell ref="M96:M100"/>
    <mergeCell ref="B101:B105"/>
    <mergeCell ref="K101:K105"/>
    <mergeCell ref="L101:L105"/>
    <mergeCell ref="M101:M105"/>
    <mergeCell ref="K86:K90"/>
    <mergeCell ref="L86:L90"/>
    <mergeCell ref="M86:M90"/>
    <mergeCell ref="B91:B95"/>
    <mergeCell ref="K91:K95"/>
    <mergeCell ref="L91:L95"/>
    <mergeCell ref="M91:M95"/>
    <mergeCell ref="B86:B90"/>
    <mergeCell ref="C86:C90"/>
    <mergeCell ref="D86:D90"/>
    <mergeCell ref="E86:E90"/>
    <mergeCell ref="F86:F90"/>
    <mergeCell ref="G86:G90"/>
    <mergeCell ref="B84:B85"/>
    <mergeCell ref="C84:C85"/>
    <mergeCell ref="D84:D85"/>
    <mergeCell ref="E84:E85"/>
    <mergeCell ref="F84:F85"/>
    <mergeCell ref="G84:G85"/>
    <mergeCell ref="K84:K85"/>
    <mergeCell ref="L84:L85"/>
    <mergeCell ref="M84:M85"/>
    <mergeCell ref="B80:B83"/>
    <mergeCell ref="C80:C83"/>
    <mergeCell ref="D80:D83"/>
    <mergeCell ref="E80:E83"/>
    <mergeCell ref="F80:F83"/>
    <mergeCell ref="G80:G83"/>
    <mergeCell ref="K80:K83"/>
    <mergeCell ref="L80:L83"/>
    <mergeCell ref="M80:M83"/>
    <mergeCell ref="K66:K74"/>
    <mergeCell ref="L66:L74"/>
    <mergeCell ref="M66:M74"/>
    <mergeCell ref="B75:B79"/>
    <mergeCell ref="C75:C79"/>
    <mergeCell ref="D75:D79"/>
    <mergeCell ref="E75:E79"/>
    <mergeCell ref="F75:F79"/>
    <mergeCell ref="G75:G79"/>
    <mergeCell ref="K75:K79"/>
    <mergeCell ref="B66:B74"/>
    <mergeCell ref="C66:C74"/>
    <mergeCell ref="D66:D74"/>
    <mergeCell ref="E66:E74"/>
    <mergeCell ref="F66:F74"/>
    <mergeCell ref="G66:G74"/>
    <mergeCell ref="L75:L79"/>
    <mergeCell ref="M75:M79"/>
    <mergeCell ref="B61:B65"/>
    <mergeCell ref="C61:C65"/>
    <mergeCell ref="D61:D65"/>
    <mergeCell ref="E61:E65"/>
    <mergeCell ref="F61:F65"/>
    <mergeCell ref="G61:G65"/>
    <mergeCell ref="K61:K65"/>
    <mergeCell ref="L61:L65"/>
    <mergeCell ref="M61:M65"/>
    <mergeCell ref="B48:B60"/>
    <mergeCell ref="C48:C60"/>
    <mergeCell ref="D48:D60"/>
    <mergeCell ref="E48:E60"/>
    <mergeCell ref="F48:F60"/>
    <mergeCell ref="G48:G60"/>
    <mergeCell ref="K48:K60"/>
    <mergeCell ref="L48:L60"/>
    <mergeCell ref="M48:M60"/>
    <mergeCell ref="K28:K40"/>
    <mergeCell ref="L28:L40"/>
    <mergeCell ref="M28:M40"/>
    <mergeCell ref="B41:B47"/>
    <mergeCell ref="C41:C47"/>
    <mergeCell ref="D41:D47"/>
    <mergeCell ref="E41:E47"/>
    <mergeCell ref="F41:F47"/>
    <mergeCell ref="G41:G47"/>
    <mergeCell ref="K41:K47"/>
    <mergeCell ref="B28:B40"/>
    <mergeCell ref="C28:C40"/>
    <mergeCell ref="D28:D40"/>
    <mergeCell ref="E28:E40"/>
    <mergeCell ref="F28:F40"/>
    <mergeCell ref="G28:G40"/>
    <mergeCell ref="L41:L47"/>
    <mergeCell ref="M41:M47"/>
    <mergeCell ref="B22:B27"/>
    <mergeCell ref="C22:C27"/>
    <mergeCell ref="D22:D27"/>
    <mergeCell ref="E22:E27"/>
    <mergeCell ref="F22:F27"/>
    <mergeCell ref="G22:G27"/>
    <mergeCell ref="K22:K27"/>
    <mergeCell ref="L22:L27"/>
    <mergeCell ref="M22:M27"/>
    <mergeCell ref="B16:B21"/>
    <mergeCell ref="C16:C21"/>
    <mergeCell ref="D16:D21"/>
    <mergeCell ref="E16:E21"/>
    <mergeCell ref="F16:F21"/>
    <mergeCell ref="G16:G21"/>
    <mergeCell ref="K16:K21"/>
    <mergeCell ref="L16:L21"/>
    <mergeCell ref="M16:M21"/>
    <mergeCell ref="B11:B15"/>
    <mergeCell ref="C11:C15"/>
    <mergeCell ref="D11:D15"/>
    <mergeCell ref="E11:E15"/>
    <mergeCell ref="F11:F15"/>
    <mergeCell ref="G11:G15"/>
    <mergeCell ref="K11:K15"/>
    <mergeCell ref="L11:L15"/>
    <mergeCell ref="M11:M15"/>
    <mergeCell ref="B2:M2"/>
    <mergeCell ref="B3:M3"/>
    <mergeCell ref="B4:M4"/>
    <mergeCell ref="H5:J5"/>
    <mergeCell ref="B6:B10"/>
    <mergeCell ref="C6:C10"/>
    <mergeCell ref="D6:D10"/>
    <mergeCell ref="E6:E10"/>
    <mergeCell ref="F6:F10"/>
    <mergeCell ref="G6:G10"/>
    <mergeCell ref="K6:K10"/>
    <mergeCell ref="L6:L10"/>
    <mergeCell ref="M6:M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Baddi shifting summary</vt:lpstr>
      <vt:lpstr>Summary</vt:lpstr>
      <vt:lpstr>Comparision Services</vt:lpstr>
      <vt:lpstr>Comparison Material</vt:lpstr>
      <vt:lpstr>Material</vt:lpstr>
      <vt:lpstr>Services</vt:lpstr>
      <vt:lpstr>Equip.wt</vt:lpstr>
      <vt:lpstr>pumps</vt:lpstr>
      <vt:lpstr>W&amp;S</vt:lpstr>
      <vt:lpstr>Fatty acid</vt:lpstr>
      <vt:lpstr>sweet water treatment</vt:lpstr>
      <vt:lpstr>Utility </vt:lpstr>
      <vt:lpstr>Tankfarm</vt:lpstr>
      <vt:lpstr>Glycerene Treat cost summary</vt:lpstr>
      <vt:lpstr>Lurgi Cost summary</vt:lpstr>
      <vt:lpstr>Splitting tower cost summary</vt:lpstr>
      <vt:lpstr>Material Cost summary</vt:lpstr>
      <vt:lpstr>Cheema boiler</vt:lpstr>
      <vt:lpstr>2.5 MKcal heater</vt:lpstr>
      <vt:lpstr>Tank farm summary</vt:lpstr>
      <vt:lpstr>4.75 m Dia x 30 m Ht.</vt:lpstr>
      <vt:lpstr>4 m Dia x 30 m Ht.</vt:lpstr>
      <vt:lpstr>4 m x 30 m Ht.SS</vt:lpstr>
      <vt:lpstr>New utilities</vt:lpstr>
      <vt:lpstr>MP boiler&amp; Fuel feeding</vt:lpstr>
      <vt:lpstr>'Glycerene Treat cost summary'!Print_Area</vt:lpstr>
      <vt:lpstr>'Lurgi Cost summary'!Print_Area</vt:lpstr>
      <vt:lpstr>'Splitting tower cost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2016-06-18T07:56:21Z</dcterms:modified>
</cp:coreProperties>
</file>