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24" i="1" l="1"/>
  <c r="K24" i="1"/>
  <c r="H24" i="1"/>
  <c r="C24" i="1"/>
  <c r="B24" i="1"/>
  <c r="W23" i="1"/>
  <c r="X23" i="1" s="1"/>
  <c r="U23" i="1"/>
  <c r="T23" i="1"/>
  <c r="G23" i="1"/>
  <c r="W22" i="1"/>
  <c r="T22" i="1"/>
  <c r="U22" i="1" s="1"/>
  <c r="G22" i="1"/>
  <c r="W21" i="1"/>
  <c r="T21" i="1"/>
  <c r="U21" i="1" s="1"/>
  <c r="X21" i="1" s="1"/>
  <c r="G21" i="1"/>
  <c r="W20" i="1"/>
  <c r="X20" i="1" s="1"/>
  <c r="T20" i="1"/>
  <c r="U20" i="1" s="1"/>
  <c r="G20" i="1"/>
  <c r="W19" i="1"/>
  <c r="X19" i="1" s="1"/>
  <c r="U19" i="1"/>
  <c r="T19" i="1"/>
  <c r="G19" i="1"/>
  <c r="W18" i="1"/>
  <c r="T18" i="1"/>
  <c r="U18" i="1" s="1"/>
  <c r="G18" i="1"/>
  <c r="W17" i="1"/>
  <c r="T17" i="1"/>
  <c r="U17" i="1" s="1"/>
  <c r="X17" i="1" s="1"/>
  <c r="G17" i="1"/>
  <c r="T16" i="1"/>
  <c r="U16" i="1" s="1"/>
  <c r="N16" i="1"/>
  <c r="F16" i="1"/>
  <c r="W16" i="1" s="1"/>
  <c r="X16" i="1" s="1"/>
  <c r="W15" i="1"/>
  <c r="T15" i="1"/>
  <c r="S15" i="1"/>
  <c r="U15" i="1" s="1"/>
  <c r="X15" i="1" s="1"/>
  <c r="N15" i="1"/>
  <c r="G15" i="1"/>
  <c r="W14" i="1"/>
  <c r="S14" i="1"/>
  <c r="N14" i="1"/>
  <c r="F14" i="1"/>
  <c r="G14" i="1" s="1"/>
  <c r="W13" i="1"/>
  <c r="S13" i="1"/>
  <c r="N13" i="1"/>
  <c r="F13" i="1"/>
  <c r="G13" i="1" s="1"/>
  <c r="W12" i="1"/>
  <c r="S12" i="1"/>
  <c r="N12" i="1"/>
  <c r="G12" i="1"/>
  <c r="F12" i="1"/>
  <c r="T12" i="1" s="1"/>
  <c r="U12" i="1" s="1"/>
  <c r="S11" i="1"/>
  <c r="N11" i="1"/>
  <c r="F11" i="1"/>
  <c r="G11" i="1" s="1"/>
  <c r="S10" i="1"/>
  <c r="N10" i="1"/>
  <c r="F10" i="1"/>
  <c r="W10" i="1" s="1"/>
  <c r="W9" i="1"/>
  <c r="T9" i="1"/>
  <c r="S9" i="1"/>
  <c r="R9" i="1"/>
  <c r="U9" i="1" s="1"/>
  <c r="X9" i="1" s="1"/>
  <c r="L9" i="1"/>
  <c r="N9" i="1" s="1"/>
  <c r="G9" i="1"/>
  <c r="E9" i="1"/>
  <c r="W8" i="1"/>
  <c r="S8" i="1"/>
  <c r="R8" i="1"/>
  <c r="N8" i="1"/>
  <c r="F8" i="1"/>
  <c r="T8" i="1" s="1"/>
  <c r="U8" i="1" s="1"/>
  <c r="W7" i="1"/>
  <c r="S7" i="1"/>
  <c r="R7" i="1"/>
  <c r="L7" i="1"/>
  <c r="K7" i="1"/>
  <c r="N7" i="1" s="1"/>
  <c r="G7" i="1"/>
  <c r="F7" i="1"/>
  <c r="T7" i="1" s="1"/>
  <c r="E7" i="1"/>
  <c r="D7" i="1"/>
  <c r="W6" i="1"/>
  <c r="T6" i="1"/>
  <c r="S6" i="1"/>
  <c r="U6" i="1" s="1"/>
  <c r="X6" i="1" s="1"/>
  <c r="N6" i="1"/>
  <c r="G6" i="1"/>
  <c r="W5" i="1"/>
  <c r="M5" i="1"/>
  <c r="M24" i="1" s="1"/>
  <c r="L5" i="1"/>
  <c r="K5" i="1"/>
  <c r="J5" i="1"/>
  <c r="I5" i="1"/>
  <c r="I24" i="1" s="1"/>
  <c r="F5" i="1"/>
  <c r="T5" i="1" s="1"/>
  <c r="E5" i="1"/>
  <c r="S5" i="1" s="1"/>
  <c r="S24" i="1" s="1"/>
  <c r="D5" i="1"/>
  <c r="D24" i="1" s="1"/>
  <c r="C5" i="1"/>
  <c r="Q5" i="1" s="1"/>
  <c r="W4" i="1"/>
  <c r="T4" i="1"/>
  <c r="S4" i="1"/>
  <c r="R4" i="1"/>
  <c r="J4" i="1"/>
  <c r="J24" i="1" s="1"/>
  <c r="G4" i="1"/>
  <c r="C4" i="1"/>
  <c r="Q4" i="1" s="1"/>
  <c r="S3" i="1"/>
  <c r="R3" i="1"/>
  <c r="N3" i="1"/>
  <c r="L3" i="1"/>
  <c r="K3" i="1"/>
  <c r="F3" i="1"/>
  <c r="F24" i="1" s="1"/>
  <c r="E3" i="1"/>
  <c r="E24" i="1" s="1"/>
  <c r="D3" i="1"/>
  <c r="X8" i="1" l="1"/>
  <c r="X18" i="1"/>
  <c r="U4" i="1"/>
  <c r="V4" i="1" s="1"/>
  <c r="Q24" i="1"/>
  <c r="U7" i="1"/>
  <c r="X7" i="1" s="1"/>
  <c r="X22" i="1"/>
  <c r="R5" i="1"/>
  <c r="R24" i="1" s="1"/>
  <c r="W3" i="1"/>
  <c r="N5" i="1"/>
  <c r="T10" i="1"/>
  <c r="U10" i="1" s="1"/>
  <c r="L24" i="1"/>
  <c r="P5" i="1"/>
  <c r="G10" i="1"/>
  <c r="W11" i="1"/>
  <c r="T13" i="1"/>
  <c r="U13" i="1" s="1"/>
  <c r="X13" i="1" s="1"/>
  <c r="T14" i="1"/>
  <c r="U14" i="1" s="1"/>
  <c r="X14" i="1" s="1"/>
  <c r="G16" i="1"/>
  <c r="T11" i="1"/>
  <c r="U11" i="1" s="1"/>
  <c r="G3" i="1"/>
  <c r="N4" i="1"/>
  <c r="N24" i="1" s="1"/>
  <c r="T3" i="1"/>
  <c r="G5" i="1"/>
  <c r="G8" i="1"/>
  <c r="G24" i="1" l="1"/>
  <c r="T24" i="1"/>
  <c r="U3" i="1"/>
  <c r="U5" i="1"/>
  <c r="X5" i="1" s="1"/>
  <c r="P24" i="1"/>
  <c r="W24" i="1"/>
  <c r="V24" i="1"/>
  <c r="X4" i="1"/>
  <c r="W25" i="1" l="1"/>
  <c r="U24" i="1"/>
  <c r="X3" i="1"/>
  <c r="X24" i="1" s="1"/>
  <c r="X25" i="1" l="1"/>
</calcChain>
</file>

<file path=xl/sharedStrings.xml><?xml version="1.0" encoding="utf-8"?>
<sst xmlns="http://schemas.openxmlformats.org/spreadsheetml/2006/main" count="46" uniqueCount="34">
  <si>
    <t>Pending C-Form Status as on 31.03.2017</t>
  </si>
  <si>
    <t>RECD</t>
  </si>
  <si>
    <t>BALANCE</t>
  </si>
  <si>
    <t>Bal 31.03.2017</t>
  </si>
  <si>
    <t>Customer</t>
  </si>
  <si>
    <t>2012-13</t>
  </si>
  <si>
    <t>2013-14</t>
  </si>
  <si>
    <t>2014-15</t>
  </si>
  <si>
    <t>2015-16</t>
  </si>
  <si>
    <t>2016-17</t>
  </si>
  <si>
    <t>Total</t>
  </si>
  <si>
    <t>As on 31.03.2016</t>
  </si>
  <si>
    <t>Add 2016-17</t>
  </si>
  <si>
    <t>Recd During 2016-17</t>
  </si>
  <si>
    <t>Viechow health care pvt Ltd</t>
  </si>
  <si>
    <t>Apollo Hospitalas Ent Ltd</t>
  </si>
  <si>
    <t>Recitt Benckiser ( india ) Ltd</t>
  </si>
  <si>
    <t>Colgate-Palmolive (India ) Ltd</t>
  </si>
  <si>
    <t>Synergy India Marketing Pvt Ltd</t>
  </si>
  <si>
    <t>BHANDORA ORGANIC PRODUCTS</t>
  </si>
  <si>
    <t>Kepler Healthcare Pvt Ltd</t>
  </si>
  <si>
    <t>Atul medicals</t>
  </si>
  <si>
    <t>Mahavir Medical and Surgical</t>
  </si>
  <si>
    <t>Shubhan Surgimed Pvt Ltd</t>
  </si>
  <si>
    <t>CHETNA ENTERPRISES</t>
  </si>
  <si>
    <t>SLK Technosystems</t>
  </si>
  <si>
    <t>SOFTSENS CONSUMER PRODUCTS PRI</t>
  </si>
  <si>
    <t>RONAK PHARMA</t>
  </si>
  <si>
    <t>Avenue Supermarts Ltd</t>
  </si>
  <si>
    <t>IMPACT BIOMEDICAL</t>
  </si>
  <si>
    <t>Indian Chemicals Agency</t>
  </si>
  <si>
    <t>ISHAN LIFESCIENCES</t>
  </si>
  <si>
    <t>PAWANHANS MEDICARE</t>
  </si>
  <si>
    <t>Toatl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</si>
</sst>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 * #,##0_ ;_ * \-#,##0_ ;_ * &quot;-&quot;??_ ;_ @_ "/>
    <numFmt numFmtId="165" formatCode="0;[Red]0"/>
    <numFmt numFmtId="166" formatCode="_ * #,##0.000_ ;_ * \-#,##0.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0" xfId="0" applyFont="1"/>
    <xf numFmtId="0" fontId="3" fillId="3" borderId="4" xfId="3" applyFont="1" applyFill="1" applyBorder="1" applyAlignment="1">
      <alignment horizontal="center" vertical="center"/>
    </xf>
    <xf numFmtId="0" fontId="3" fillId="3" borderId="5" xfId="3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6" xfId="3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7" xfId="3" applyFont="1" applyBorder="1"/>
    <xf numFmtId="164" fontId="5" fillId="0" borderId="7" xfId="1" applyNumberFormat="1" applyFont="1" applyBorder="1" applyAlignment="1">
      <alignment horizontal="center"/>
    </xf>
    <xf numFmtId="164" fontId="5" fillId="0" borderId="7" xfId="1" applyNumberFormat="1" applyFont="1" applyBorder="1"/>
    <xf numFmtId="164" fontId="6" fillId="0" borderId="7" xfId="1" applyNumberFormat="1" applyFont="1" applyBorder="1"/>
    <xf numFmtId="4" fontId="0" fillId="0" borderId="7" xfId="0" applyNumberFormat="1" applyBorder="1"/>
    <xf numFmtId="165" fontId="7" fillId="0" borderId="7" xfId="0" applyNumberFormat="1" applyFont="1" applyBorder="1" applyAlignment="1" applyProtection="1">
      <alignment horizontal="right"/>
      <protection locked="0"/>
    </xf>
    <xf numFmtId="164" fontId="6" fillId="0" borderId="8" xfId="1" applyNumberFormat="1" applyFont="1" applyBorder="1"/>
    <xf numFmtId="0" fontId="6" fillId="0" borderId="7" xfId="0" applyFont="1" applyBorder="1"/>
    <xf numFmtId="164" fontId="6" fillId="0" borderId="7" xfId="0" applyNumberFormat="1" applyFont="1" applyBorder="1"/>
    <xf numFmtId="0" fontId="6" fillId="0" borderId="0" xfId="0" applyFont="1" applyBorder="1"/>
    <xf numFmtId="0" fontId="6" fillId="0" borderId="0" xfId="0" applyFont="1"/>
    <xf numFmtId="1" fontId="0" fillId="0" borderId="7" xfId="0" applyNumberFormat="1" applyBorder="1"/>
    <xf numFmtId="0" fontId="0" fillId="0" borderId="7" xfId="0" applyBorder="1"/>
    <xf numFmtId="0" fontId="6" fillId="0" borderId="5" xfId="0" applyFont="1" applyBorder="1"/>
    <xf numFmtId="0" fontId="0" fillId="0" borderId="7" xfId="0" applyBorder="1" applyAlignment="1">
      <alignment vertical="top"/>
    </xf>
    <xf numFmtId="4" fontId="0" fillId="0" borderId="7" xfId="0" applyNumberFormat="1" applyBorder="1" applyAlignment="1">
      <alignment horizontal="right" vertical="top"/>
    </xf>
    <xf numFmtId="0" fontId="2" fillId="0" borderId="7" xfId="0" applyFont="1" applyBorder="1"/>
    <xf numFmtId="164" fontId="2" fillId="0" borderId="7" xfId="1" applyNumberFormat="1" applyFont="1" applyBorder="1"/>
    <xf numFmtId="164" fontId="2" fillId="0" borderId="8" xfId="1" applyNumberFormat="1" applyFont="1" applyBorder="1"/>
    <xf numFmtId="164" fontId="6" fillId="0" borderId="0" xfId="1" applyNumberFormat="1" applyFont="1"/>
    <xf numFmtId="164" fontId="6" fillId="0" borderId="0" xfId="0" applyNumberFormat="1" applyFont="1"/>
    <xf numFmtId="9" fontId="6" fillId="0" borderId="0" xfId="2" applyFont="1"/>
    <xf numFmtId="166" fontId="6" fillId="0" borderId="0" xfId="1" applyNumberFormat="1" applyFont="1"/>
    <xf numFmtId="43" fontId="6" fillId="0" borderId="0" xfId="1" applyNumberFormat="1" applyFont="1"/>
    <xf numFmtId="10" fontId="6" fillId="0" borderId="0" xfId="2" applyNumberFormat="1" applyFont="1"/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9"/>
  <sheetViews>
    <sheetView tabSelected="1" workbookViewId="0">
      <selection sqref="A1:XFD1048576"/>
    </sheetView>
  </sheetViews>
  <sheetFormatPr defaultRowHeight="12.75" x14ac:dyDescent="0.2"/>
  <cols>
    <col min="1" max="1" width="33.28515625" style="23" bestFit="1" customWidth="1"/>
    <col min="2" max="3" width="14.7109375" style="23" customWidth="1"/>
    <col min="4" max="6" width="15.28515625" style="23" customWidth="1"/>
    <col min="7" max="7" width="14.7109375" style="23" customWidth="1"/>
    <col min="8" max="8" width="9.140625" style="23" customWidth="1"/>
    <col min="9" max="9" width="12.140625" style="23" customWidth="1"/>
    <col min="10" max="10" width="16.85546875" style="23" customWidth="1"/>
    <col min="11" max="11" width="12.85546875" style="23" customWidth="1"/>
    <col min="12" max="13" width="12.28515625" style="23" customWidth="1"/>
    <col min="14" max="14" width="13.7109375" style="23" customWidth="1"/>
    <col min="15" max="15" width="9.140625" style="23" customWidth="1"/>
    <col min="16" max="17" width="14.7109375" style="23" bestFit="1" customWidth="1"/>
    <col min="18" max="20" width="15.28515625" style="23" customWidth="1"/>
    <col min="21" max="21" width="14.7109375" style="23" bestFit="1" customWidth="1"/>
    <col min="22" max="22" width="15" style="22" customWidth="1"/>
    <col min="23" max="23" width="16.140625" style="22" customWidth="1"/>
    <col min="24" max="24" width="18.28515625" style="22" customWidth="1"/>
    <col min="25" max="50" width="9.140625" style="22"/>
    <col min="51" max="16384" width="9.140625" style="23"/>
  </cols>
  <sheetData>
    <row r="1" spans="1:50" s="5" customFormat="1" x14ac:dyDescent="0.2">
      <c r="A1" s="1" t="s">
        <v>0</v>
      </c>
      <c r="B1" s="2"/>
      <c r="C1" s="2"/>
      <c r="D1" s="2"/>
      <c r="E1" s="2"/>
      <c r="F1" s="2"/>
      <c r="G1" s="2"/>
      <c r="H1" s="2"/>
      <c r="I1" s="2" t="s">
        <v>1</v>
      </c>
      <c r="J1" s="2"/>
      <c r="K1" s="2"/>
      <c r="L1" s="2"/>
      <c r="M1" s="2"/>
      <c r="N1" s="2"/>
      <c r="O1" s="2"/>
      <c r="P1" s="2" t="s">
        <v>2</v>
      </c>
      <c r="Q1" s="2"/>
      <c r="R1" s="2"/>
      <c r="S1" s="3"/>
      <c r="T1" s="3"/>
      <c r="U1" s="3" t="s">
        <v>3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</row>
    <row r="2" spans="1:50" s="12" customFormat="1" x14ac:dyDescent="0.25">
      <c r="A2" s="6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8"/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8"/>
      <c r="P2" s="7" t="s">
        <v>5</v>
      </c>
      <c r="Q2" s="7" t="s">
        <v>6</v>
      </c>
      <c r="R2" s="7" t="s">
        <v>7</v>
      </c>
      <c r="S2" s="9" t="s">
        <v>8</v>
      </c>
      <c r="T2" s="9" t="s">
        <v>9</v>
      </c>
      <c r="U2" s="9" t="s">
        <v>10</v>
      </c>
      <c r="V2" s="10" t="s">
        <v>11</v>
      </c>
      <c r="W2" s="10" t="s">
        <v>12</v>
      </c>
      <c r="X2" s="10" t="s">
        <v>13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 spans="1:50" ht="15" x14ac:dyDescent="0.25">
      <c r="A3" s="13" t="s">
        <v>14</v>
      </c>
      <c r="B3" s="14"/>
      <c r="C3" s="15"/>
      <c r="D3" s="16">
        <f>215100+210450</f>
        <v>425550</v>
      </c>
      <c r="E3" s="17">
        <f>340380+421858</f>
        <v>762238</v>
      </c>
      <c r="F3" s="18">
        <f>419820+374985</f>
        <v>794805</v>
      </c>
      <c r="G3" s="16">
        <f t="shared" ref="G3:G23" si="0">SUM(B3:F3)</f>
        <v>1982593</v>
      </c>
      <c r="H3" s="16"/>
      <c r="I3" s="16"/>
      <c r="J3" s="16"/>
      <c r="K3" s="16">
        <f>215100+210450</f>
        <v>425550</v>
      </c>
      <c r="L3" s="16">
        <f>340380+421858</f>
        <v>762238</v>
      </c>
      <c r="M3" s="16"/>
      <c r="N3" s="16">
        <f t="shared" ref="N3:N16" si="1">SUM(I3:M3)</f>
        <v>1187788</v>
      </c>
      <c r="O3" s="16"/>
      <c r="P3" s="16">
        <v>0</v>
      </c>
      <c r="Q3" s="16">
        <v>0</v>
      </c>
      <c r="R3" s="16">
        <f t="shared" ref="R3:T18" si="2">D3-K3</f>
        <v>0</v>
      </c>
      <c r="S3" s="16">
        <f t="shared" si="2"/>
        <v>0</v>
      </c>
      <c r="T3" s="16">
        <f t="shared" si="2"/>
        <v>794805</v>
      </c>
      <c r="U3" s="19">
        <f t="shared" ref="U3:U23" si="3">SUM(P3:T3)</f>
        <v>794805</v>
      </c>
      <c r="V3" s="20">
        <v>972688</v>
      </c>
      <c r="W3" s="21">
        <f>F3</f>
        <v>794805</v>
      </c>
      <c r="X3" s="21">
        <f>V3+W3-U3</f>
        <v>972688</v>
      </c>
    </row>
    <row r="4" spans="1:50" x14ac:dyDescent="0.2">
      <c r="A4" s="13" t="s">
        <v>15</v>
      </c>
      <c r="B4" s="15">
        <v>1886418</v>
      </c>
      <c r="C4" s="15">
        <f>4360363</f>
        <v>4360363</v>
      </c>
      <c r="D4" s="16">
        <v>649190</v>
      </c>
      <c r="E4" s="16"/>
      <c r="F4" s="16"/>
      <c r="G4" s="16">
        <f t="shared" si="0"/>
        <v>6895971</v>
      </c>
      <c r="H4" s="16"/>
      <c r="I4" s="16"/>
      <c r="J4" s="16">
        <f>571606+381588</f>
        <v>953194</v>
      </c>
      <c r="K4" s="16">
        <v>649190</v>
      </c>
      <c r="L4" s="16"/>
      <c r="M4" s="16"/>
      <c r="N4" s="16">
        <f t="shared" si="1"/>
        <v>1602384</v>
      </c>
      <c r="O4" s="16"/>
      <c r="P4" s="16">
        <v>1886418</v>
      </c>
      <c r="Q4" s="16">
        <f>C4-J4</f>
        <v>3407169</v>
      </c>
      <c r="R4" s="16">
        <f t="shared" si="2"/>
        <v>0</v>
      </c>
      <c r="S4" s="16">
        <f t="shared" si="2"/>
        <v>0</v>
      </c>
      <c r="T4" s="16">
        <f t="shared" si="2"/>
        <v>0</v>
      </c>
      <c r="U4" s="19">
        <f t="shared" si="3"/>
        <v>5293587</v>
      </c>
      <c r="V4" s="21">
        <f>U4</f>
        <v>5293587</v>
      </c>
      <c r="W4" s="21">
        <f t="shared" ref="W4:W23" si="4">F4</f>
        <v>0</v>
      </c>
      <c r="X4" s="21">
        <f t="shared" ref="X4:X23" si="5">V4+W4-U4</f>
        <v>0</v>
      </c>
    </row>
    <row r="5" spans="1:50" ht="15" x14ac:dyDescent="0.25">
      <c r="A5" s="13" t="s">
        <v>16</v>
      </c>
      <c r="B5" s="15">
        <v>149777755</v>
      </c>
      <c r="C5" s="15">
        <f>377723120-200</f>
        <v>377722920</v>
      </c>
      <c r="D5" s="16">
        <f>86993321+87921671+146652725</f>
        <v>321567717</v>
      </c>
      <c r="E5" s="16">
        <f>66212718+78565865+928915+109137175+106225982</f>
        <v>361070655</v>
      </c>
      <c r="F5" s="24">
        <f>123991197+130317854+179998923</f>
        <v>434307974</v>
      </c>
      <c r="G5" s="16">
        <f t="shared" si="0"/>
        <v>1644447021</v>
      </c>
      <c r="H5" s="16"/>
      <c r="I5" s="16">
        <f>8738431+798820+1644464+813711+2439144+32066066+13357062.24+1604037+5619963+1597640+4137746+853924+12624552+10037595+6440745+11125455+6423958+2293+3069+1707848+6791240+9292900+6534474</f>
        <v>144655137.24000001</v>
      </c>
      <c r="J5" s="16">
        <f>15139836+27526446+8914810+5225093+2660637+3547316+1821881+10362641+6388112+8634106+23982623+2587254+4030442+2350709+3118025-26768011+813711+3182468+2422104+964670+790030+779616+2487645+6520202+1632154+25546072+1714138+2502636+816077+2406325+821561+886879+4023178+17840146+3576008+2297488+6716419+13287930+4309600+1612531+5627731+5639639+13720827+9999177+1226049+800218+5121201+12725371+16939419+45539659+48779362</f>
        <v>373590161</v>
      </c>
      <c r="K5" s="16">
        <f>2591339+5165478+4475416+4600164+2833394+856881+3704440+1817054+1700966+1707364+1707164+939500+2127134+856881+937906+3433209+1340115+1154688+1242448+1159898+1018463+1162768+6031435+3645383+938504+1750976+944236+33526334+14843460+969831+3693796+938504+8614648+10634351+9957850+10888081.38+5889017+1881639+921078.44+2613542+24843339+31195794+944236+1969007+937897+805325+903598+8725962+17337910+20010139+10480623+944236+966605+856881</f>
        <v>286136887.81999999</v>
      </c>
      <c r="L5" s="16">
        <f>15319798+1892770+778628+928915+1243128+2156437+2104084+2183537+1172705+1140135+3325032+3238176+3610603+2308110+20891834+893176+22404477+901825+23468245+4750942+4566614+5127860+1335398+2615093+2786745+2911032+3990038+1020003+5688204+1009964+971832+2864602+3777011+5606492+7409652+909123+928916+893177+928915</f>
        <v>170053228</v>
      </c>
      <c r="M5" s="16">
        <f>1504888+934999+552500+934999+7978671+1082157.77+4916497+1126022+934999+934999+4209828+17402937+19445713+1869998</f>
        <v>63829207.769999996</v>
      </c>
      <c r="N5" s="16">
        <f t="shared" si="1"/>
        <v>1038264621.8299999</v>
      </c>
      <c r="O5" s="16"/>
      <c r="P5" s="16">
        <f>B5-I5</f>
        <v>5122617.7599999905</v>
      </c>
      <c r="Q5" s="16">
        <f>C5-J5</f>
        <v>4132759</v>
      </c>
      <c r="R5" s="16">
        <f t="shared" si="2"/>
        <v>35430829.180000007</v>
      </c>
      <c r="S5" s="16">
        <f t="shared" si="2"/>
        <v>191017427</v>
      </c>
      <c r="T5" s="16">
        <f t="shared" si="2"/>
        <v>370478766.23000002</v>
      </c>
      <c r="U5" s="19">
        <f t="shared" si="3"/>
        <v>606182399.17000008</v>
      </c>
      <c r="V5" s="20">
        <v>345337514.94</v>
      </c>
      <c r="W5" s="21">
        <f t="shared" si="4"/>
        <v>434307974</v>
      </c>
      <c r="X5" s="21">
        <f t="shared" si="5"/>
        <v>173463089.76999998</v>
      </c>
    </row>
    <row r="6" spans="1:50" x14ac:dyDescent="0.2">
      <c r="A6" s="13" t="s">
        <v>17</v>
      </c>
      <c r="B6" s="15">
        <v>648144</v>
      </c>
      <c r="C6" s="15"/>
      <c r="D6" s="16"/>
      <c r="E6" s="16"/>
      <c r="F6" s="16"/>
      <c r="G6" s="16">
        <f t="shared" si="0"/>
        <v>648144</v>
      </c>
      <c r="H6" s="16"/>
      <c r="I6" s="16">
        <v>648144</v>
      </c>
      <c r="J6" s="16"/>
      <c r="K6" s="16"/>
      <c r="L6" s="16"/>
      <c r="M6" s="16"/>
      <c r="N6" s="16">
        <f t="shared" si="1"/>
        <v>648144</v>
      </c>
      <c r="O6" s="16"/>
      <c r="P6" s="16">
        <v>0</v>
      </c>
      <c r="Q6" s="16">
        <v>0</v>
      </c>
      <c r="R6" s="16">
        <v>0</v>
      </c>
      <c r="S6" s="16">
        <f t="shared" si="2"/>
        <v>0</v>
      </c>
      <c r="T6" s="16">
        <f t="shared" si="2"/>
        <v>0</v>
      </c>
      <c r="U6" s="19">
        <f t="shared" si="3"/>
        <v>0</v>
      </c>
      <c r="V6" s="20"/>
      <c r="W6" s="21">
        <f t="shared" si="4"/>
        <v>0</v>
      </c>
      <c r="X6" s="21">
        <f t="shared" si="5"/>
        <v>0</v>
      </c>
    </row>
    <row r="7" spans="1:50" s="20" customFormat="1" ht="15" x14ac:dyDescent="0.25">
      <c r="A7" s="20" t="s">
        <v>18</v>
      </c>
      <c r="B7" s="16"/>
      <c r="C7" s="16"/>
      <c r="D7" s="16">
        <f>2438751+3777607+20877952</f>
        <v>27094310</v>
      </c>
      <c r="E7" s="16">
        <f>20733330+15691373+37674+172107+11832872+7709956-250926+943</f>
        <v>55927329</v>
      </c>
      <c r="F7" s="24">
        <f>18556910+7114057+6239135</f>
        <v>31910102</v>
      </c>
      <c r="G7" s="16">
        <f t="shared" si="0"/>
        <v>114931741</v>
      </c>
      <c r="H7" s="16"/>
      <c r="I7" s="16"/>
      <c r="J7" s="16"/>
      <c r="K7" s="16">
        <f>189654+23953+534136+238604+113788+201290+32101+99448+333514+1523333+815126+2056116+3969578+115794+331232+195886+140508+46119+1502566+800593+319063+648774+393405+1013087+596827+741588+118618.33+76657.48+68915</f>
        <v>17240273.809999999</v>
      </c>
      <c r="L7" s="16">
        <f>618962+323355+858377+72892+583116+892013+464535+1006024+296724+223144+4423033+7357766+3491786+205156+90071+84736+36218+40889</f>
        <v>21068797</v>
      </c>
      <c r="M7" s="16"/>
      <c r="N7" s="16">
        <f t="shared" si="1"/>
        <v>38309070.810000002</v>
      </c>
      <c r="O7" s="16"/>
      <c r="P7" s="16"/>
      <c r="Q7" s="16"/>
      <c r="R7" s="16">
        <f>D7-K7</f>
        <v>9854036.1900000013</v>
      </c>
      <c r="S7" s="16">
        <f t="shared" si="2"/>
        <v>34858532</v>
      </c>
      <c r="T7" s="16">
        <f t="shared" si="2"/>
        <v>31910102</v>
      </c>
      <c r="U7" s="19">
        <f t="shared" si="3"/>
        <v>76622670.189999998</v>
      </c>
      <c r="V7" s="20">
        <v>66295539</v>
      </c>
      <c r="W7" s="21">
        <f t="shared" si="4"/>
        <v>31910102</v>
      </c>
      <c r="X7" s="21">
        <f t="shared" si="5"/>
        <v>21582970.810000002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</row>
    <row r="8" spans="1:50" s="20" customFormat="1" ht="15" x14ac:dyDescent="0.25">
      <c r="A8" s="25" t="s">
        <v>19</v>
      </c>
      <c r="B8" s="16"/>
      <c r="C8" s="16"/>
      <c r="D8" s="25">
        <v>6885</v>
      </c>
      <c r="E8" s="25"/>
      <c r="F8" s="25">
        <f>313499+184107</f>
        <v>497606</v>
      </c>
      <c r="G8" s="16">
        <f t="shared" si="0"/>
        <v>504491</v>
      </c>
      <c r="H8" s="16"/>
      <c r="I8" s="16"/>
      <c r="J8" s="16"/>
      <c r="K8" s="16"/>
      <c r="L8" s="16"/>
      <c r="M8" s="16"/>
      <c r="N8" s="16">
        <f t="shared" si="1"/>
        <v>0</v>
      </c>
      <c r="O8" s="16"/>
      <c r="P8" s="16"/>
      <c r="Q8" s="16"/>
      <c r="R8" s="16">
        <f>D8-K8</f>
        <v>6885</v>
      </c>
      <c r="S8" s="16">
        <f t="shared" si="2"/>
        <v>0</v>
      </c>
      <c r="T8" s="16">
        <f t="shared" si="2"/>
        <v>497606</v>
      </c>
      <c r="U8" s="19">
        <f t="shared" si="3"/>
        <v>504491</v>
      </c>
      <c r="V8" s="20">
        <v>6885</v>
      </c>
      <c r="W8" s="21">
        <f t="shared" si="4"/>
        <v>497606</v>
      </c>
      <c r="X8" s="21">
        <f t="shared" si="5"/>
        <v>0</v>
      </c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</row>
    <row r="9" spans="1:50" s="26" customFormat="1" ht="15" x14ac:dyDescent="0.25">
      <c r="A9" s="25" t="s">
        <v>20</v>
      </c>
      <c r="B9" s="16"/>
      <c r="C9" s="16"/>
      <c r="D9" s="17">
        <v>1518177</v>
      </c>
      <c r="E9" s="17">
        <f>1398391+1167328</f>
        <v>2565719</v>
      </c>
      <c r="F9" s="17">
        <v>0</v>
      </c>
      <c r="G9" s="16">
        <f t="shared" si="0"/>
        <v>4083896</v>
      </c>
      <c r="H9" s="16"/>
      <c r="I9" s="16"/>
      <c r="J9" s="16"/>
      <c r="K9" s="16">
        <v>1382625</v>
      </c>
      <c r="L9" s="16">
        <f>496706+901685+821191</f>
        <v>2219582</v>
      </c>
      <c r="M9" s="16"/>
      <c r="N9" s="16">
        <f t="shared" si="1"/>
        <v>3602207</v>
      </c>
      <c r="O9" s="16"/>
      <c r="P9" s="16"/>
      <c r="Q9" s="16"/>
      <c r="R9" s="16">
        <f>D9-K9</f>
        <v>135552</v>
      </c>
      <c r="S9" s="16">
        <f t="shared" si="2"/>
        <v>346137</v>
      </c>
      <c r="T9" s="16">
        <f t="shared" si="2"/>
        <v>0</v>
      </c>
      <c r="U9" s="19">
        <f t="shared" si="3"/>
        <v>481689</v>
      </c>
      <c r="V9" s="20">
        <v>4083896</v>
      </c>
      <c r="W9" s="21">
        <f t="shared" si="4"/>
        <v>0</v>
      </c>
      <c r="X9" s="21">
        <f t="shared" si="5"/>
        <v>3602207</v>
      </c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</row>
    <row r="10" spans="1:50" s="20" customFormat="1" ht="15" x14ac:dyDescent="0.25">
      <c r="A10" s="25" t="s">
        <v>21</v>
      </c>
      <c r="B10" s="16"/>
      <c r="C10" s="16"/>
      <c r="D10" s="17"/>
      <c r="E10" s="17">
        <v>36605</v>
      </c>
      <c r="F10" s="17">
        <f>178173+97210</f>
        <v>275383</v>
      </c>
      <c r="G10" s="16">
        <f t="shared" si="0"/>
        <v>311988</v>
      </c>
      <c r="H10" s="16"/>
      <c r="I10" s="16"/>
      <c r="J10" s="16"/>
      <c r="K10" s="16"/>
      <c r="L10" s="16"/>
      <c r="M10" s="16"/>
      <c r="N10" s="16">
        <f t="shared" si="1"/>
        <v>0</v>
      </c>
      <c r="O10" s="16"/>
      <c r="P10" s="16"/>
      <c r="Q10" s="16"/>
      <c r="R10" s="16"/>
      <c r="S10" s="16">
        <f t="shared" si="2"/>
        <v>36605</v>
      </c>
      <c r="T10" s="16">
        <f t="shared" si="2"/>
        <v>275383</v>
      </c>
      <c r="U10" s="19">
        <f t="shared" si="3"/>
        <v>311988</v>
      </c>
      <c r="W10" s="21">
        <f t="shared" si="4"/>
        <v>275383</v>
      </c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</row>
    <row r="11" spans="1:50" s="20" customFormat="1" ht="15" x14ac:dyDescent="0.25">
      <c r="A11" s="25" t="s">
        <v>22</v>
      </c>
      <c r="B11" s="16"/>
      <c r="C11" s="16"/>
      <c r="D11" s="17"/>
      <c r="E11" s="17">
        <v>132567</v>
      </c>
      <c r="F11" s="17">
        <f>165241+213639+83641</f>
        <v>462521</v>
      </c>
      <c r="G11" s="16">
        <f t="shared" si="0"/>
        <v>595088</v>
      </c>
      <c r="H11" s="16"/>
      <c r="I11" s="16"/>
      <c r="J11" s="16"/>
      <c r="K11" s="16"/>
      <c r="L11" s="16"/>
      <c r="M11" s="16"/>
      <c r="N11" s="16">
        <f t="shared" si="1"/>
        <v>0</v>
      </c>
      <c r="O11" s="16"/>
      <c r="P11" s="16"/>
      <c r="Q11" s="16"/>
      <c r="R11" s="16"/>
      <c r="S11" s="16">
        <f t="shared" si="2"/>
        <v>132567</v>
      </c>
      <c r="T11" s="16">
        <f t="shared" si="2"/>
        <v>462521</v>
      </c>
      <c r="U11" s="19">
        <f t="shared" si="3"/>
        <v>595088</v>
      </c>
      <c r="W11" s="21">
        <f t="shared" si="4"/>
        <v>462521</v>
      </c>
      <c r="X11" s="21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</row>
    <row r="12" spans="1:50" s="20" customFormat="1" ht="15" x14ac:dyDescent="0.25">
      <c r="A12" s="25" t="s">
        <v>23</v>
      </c>
      <c r="B12" s="16"/>
      <c r="C12" s="16"/>
      <c r="D12" s="17"/>
      <c r="E12" s="17">
        <v>81754</v>
      </c>
      <c r="F12" s="17">
        <f>40036+50714+144829</f>
        <v>235579</v>
      </c>
      <c r="G12" s="16">
        <f t="shared" si="0"/>
        <v>317333</v>
      </c>
      <c r="H12" s="16"/>
      <c r="I12" s="16"/>
      <c r="J12" s="16"/>
      <c r="K12" s="16"/>
      <c r="L12" s="16"/>
      <c r="M12" s="16"/>
      <c r="N12" s="16">
        <f t="shared" si="1"/>
        <v>0</v>
      </c>
      <c r="O12" s="16"/>
      <c r="P12" s="16"/>
      <c r="Q12" s="16"/>
      <c r="R12" s="16"/>
      <c r="S12" s="16">
        <f t="shared" si="2"/>
        <v>81754</v>
      </c>
      <c r="T12" s="16">
        <f t="shared" si="2"/>
        <v>235579</v>
      </c>
      <c r="U12" s="19">
        <f t="shared" si="3"/>
        <v>317333</v>
      </c>
      <c r="W12" s="21">
        <f t="shared" si="4"/>
        <v>235579</v>
      </c>
      <c r="X12" s="21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</row>
    <row r="13" spans="1:50" s="20" customFormat="1" ht="15" x14ac:dyDescent="0.25">
      <c r="A13" s="25" t="s">
        <v>24</v>
      </c>
      <c r="B13" s="16"/>
      <c r="C13" s="16"/>
      <c r="D13" s="17"/>
      <c r="E13" s="17"/>
      <c r="F13" s="17">
        <f>13000+7600+50601</f>
        <v>71201</v>
      </c>
      <c r="G13" s="16">
        <f t="shared" si="0"/>
        <v>71201</v>
      </c>
      <c r="H13" s="16"/>
      <c r="I13" s="16"/>
      <c r="J13" s="16"/>
      <c r="K13" s="16"/>
      <c r="L13" s="16"/>
      <c r="M13" s="16"/>
      <c r="N13" s="16">
        <f t="shared" si="1"/>
        <v>0</v>
      </c>
      <c r="O13" s="16"/>
      <c r="P13" s="16"/>
      <c r="Q13" s="16"/>
      <c r="R13" s="16"/>
      <c r="S13" s="16">
        <f t="shared" si="2"/>
        <v>0</v>
      </c>
      <c r="T13" s="16">
        <f t="shared" si="2"/>
        <v>71201</v>
      </c>
      <c r="U13" s="19">
        <f t="shared" si="3"/>
        <v>71201</v>
      </c>
      <c r="W13" s="21">
        <f t="shared" si="4"/>
        <v>71201</v>
      </c>
      <c r="X13" s="21">
        <f t="shared" si="5"/>
        <v>0</v>
      </c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</row>
    <row r="14" spans="1:50" s="20" customFormat="1" ht="15" x14ac:dyDescent="0.25">
      <c r="A14" s="25" t="s">
        <v>25</v>
      </c>
      <c r="B14" s="16"/>
      <c r="C14" s="16"/>
      <c r="D14" s="17"/>
      <c r="E14" s="17"/>
      <c r="F14" s="17">
        <f>26396+26164+149893</f>
        <v>202453</v>
      </c>
      <c r="G14" s="16">
        <f t="shared" si="0"/>
        <v>202453</v>
      </c>
      <c r="H14" s="16"/>
      <c r="I14" s="16"/>
      <c r="J14" s="16"/>
      <c r="K14" s="16"/>
      <c r="L14" s="16"/>
      <c r="M14" s="16"/>
      <c r="N14" s="16">
        <f t="shared" si="1"/>
        <v>0</v>
      </c>
      <c r="O14" s="16"/>
      <c r="P14" s="16"/>
      <c r="Q14" s="16"/>
      <c r="R14" s="16"/>
      <c r="S14" s="16">
        <f t="shared" si="2"/>
        <v>0</v>
      </c>
      <c r="T14" s="16">
        <f t="shared" si="2"/>
        <v>202453</v>
      </c>
      <c r="U14" s="19">
        <f t="shared" si="3"/>
        <v>202453</v>
      </c>
      <c r="W14" s="21">
        <f t="shared" si="4"/>
        <v>202453</v>
      </c>
      <c r="X14" s="21">
        <f t="shared" si="5"/>
        <v>0</v>
      </c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</row>
    <row r="15" spans="1:50" s="22" customFormat="1" ht="15" x14ac:dyDescent="0.25">
      <c r="A15" s="25" t="s">
        <v>26</v>
      </c>
      <c r="B15" s="16"/>
      <c r="C15" s="16"/>
      <c r="D15" s="17"/>
      <c r="E15" s="17"/>
      <c r="F15" s="17">
        <v>98505</v>
      </c>
      <c r="G15" s="16">
        <f t="shared" si="0"/>
        <v>98505</v>
      </c>
      <c r="H15" s="16"/>
      <c r="I15" s="16"/>
      <c r="J15" s="16"/>
      <c r="K15" s="16"/>
      <c r="L15" s="16"/>
      <c r="M15" s="16"/>
      <c r="N15" s="16">
        <f t="shared" si="1"/>
        <v>0</v>
      </c>
      <c r="O15" s="16"/>
      <c r="P15" s="16"/>
      <c r="Q15" s="16"/>
      <c r="R15" s="16"/>
      <c r="S15" s="16">
        <f t="shared" si="2"/>
        <v>0</v>
      </c>
      <c r="T15" s="16">
        <f t="shared" si="2"/>
        <v>98505</v>
      </c>
      <c r="U15" s="19">
        <f t="shared" si="3"/>
        <v>98505</v>
      </c>
      <c r="V15" s="20"/>
      <c r="W15" s="21">
        <f t="shared" si="4"/>
        <v>98505</v>
      </c>
      <c r="X15" s="21">
        <f t="shared" si="5"/>
        <v>0</v>
      </c>
    </row>
    <row r="16" spans="1:50" s="22" customFormat="1" ht="15" x14ac:dyDescent="0.25">
      <c r="A16" s="27" t="s">
        <v>27</v>
      </c>
      <c r="B16" s="16"/>
      <c r="C16" s="16"/>
      <c r="D16" s="17"/>
      <c r="E16" s="17"/>
      <c r="F16" s="17">
        <f>10799+86356</f>
        <v>97155</v>
      </c>
      <c r="G16" s="16">
        <f t="shared" si="0"/>
        <v>97155</v>
      </c>
      <c r="H16" s="16"/>
      <c r="I16" s="16"/>
      <c r="J16" s="16"/>
      <c r="K16" s="16"/>
      <c r="L16" s="16"/>
      <c r="M16" s="16"/>
      <c r="N16" s="16">
        <f t="shared" si="1"/>
        <v>0</v>
      </c>
      <c r="O16" s="16"/>
      <c r="P16" s="16"/>
      <c r="Q16" s="16"/>
      <c r="R16" s="16"/>
      <c r="S16" s="16"/>
      <c r="T16" s="16">
        <f t="shared" si="2"/>
        <v>97155</v>
      </c>
      <c r="U16" s="19">
        <f t="shared" si="3"/>
        <v>97155</v>
      </c>
      <c r="V16" s="20"/>
      <c r="W16" s="21">
        <f t="shared" si="4"/>
        <v>97155</v>
      </c>
      <c r="X16" s="21">
        <f t="shared" si="5"/>
        <v>0</v>
      </c>
    </row>
    <row r="17" spans="1:50" s="22" customFormat="1" ht="15" x14ac:dyDescent="0.25">
      <c r="A17" s="27" t="s">
        <v>28</v>
      </c>
      <c r="B17" s="16"/>
      <c r="C17" s="16"/>
      <c r="D17" s="17"/>
      <c r="E17" s="17"/>
      <c r="F17" s="17">
        <v>891012</v>
      </c>
      <c r="G17" s="16">
        <f t="shared" si="0"/>
        <v>891012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f t="shared" si="2"/>
        <v>891012</v>
      </c>
      <c r="U17" s="19">
        <f t="shared" si="3"/>
        <v>891012</v>
      </c>
      <c r="V17" s="20"/>
      <c r="W17" s="21">
        <f t="shared" si="4"/>
        <v>891012</v>
      </c>
      <c r="X17" s="21">
        <f t="shared" si="5"/>
        <v>0</v>
      </c>
    </row>
    <row r="18" spans="1:50" s="22" customFormat="1" ht="15" x14ac:dyDescent="0.25">
      <c r="A18" s="27" t="s">
        <v>29</v>
      </c>
      <c r="B18" s="16"/>
      <c r="C18" s="16"/>
      <c r="D18" s="17"/>
      <c r="E18" s="17"/>
      <c r="F18" s="17">
        <v>41901</v>
      </c>
      <c r="G18" s="16">
        <f t="shared" si="0"/>
        <v>41901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>
        <f t="shared" si="2"/>
        <v>41901</v>
      </c>
      <c r="U18" s="19">
        <f t="shared" si="3"/>
        <v>41901</v>
      </c>
      <c r="V18" s="20"/>
      <c r="W18" s="21">
        <f t="shared" si="4"/>
        <v>41901</v>
      </c>
      <c r="X18" s="21">
        <f t="shared" si="5"/>
        <v>0</v>
      </c>
    </row>
    <row r="19" spans="1:50" s="22" customFormat="1" ht="15" x14ac:dyDescent="0.25">
      <c r="A19" s="27" t="s">
        <v>30</v>
      </c>
      <c r="B19" s="16"/>
      <c r="C19" s="16"/>
      <c r="D19" s="17"/>
      <c r="E19" s="17"/>
      <c r="F19" s="28">
        <v>255697</v>
      </c>
      <c r="G19" s="16">
        <f t="shared" si="0"/>
        <v>255697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>
        <f t="shared" ref="T19:T23" si="6">F19-M19</f>
        <v>255697</v>
      </c>
      <c r="U19" s="19">
        <f t="shared" si="3"/>
        <v>255697</v>
      </c>
      <c r="V19" s="20"/>
      <c r="W19" s="21">
        <f t="shared" si="4"/>
        <v>255697</v>
      </c>
      <c r="X19" s="21">
        <f t="shared" si="5"/>
        <v>0</v>
      </c>
    </row>
    <row r="20" spans="1:50" s="22" customFormat="1" ht="15" x14ac:dyDescent="0.25">
      <c r="A20" s="27" t="s">
        <v>31</v>
      </c>
      <c r="B20" s="16"/>
      <c r="C20" s="16"/>
      <c r="D20" s="17"/>
      <c r="E20" s="17"/>
      <c r="F20" s="28">
        <v>41901</v>
      </c>
      <c r="G20" s="16">
        <f t="shared" si="0"/>
        <v>41901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>
        <f t="shared" si="6"/>
        <v>41901</v>
      </c>
      <c r="U20" s="19">
        <f t="shared" si="3"/>
        <v>41901</v>
      </c>
      <c r="V20" s="20"/>
      <c r="W20" s="21">
        <f t="shared" si="4"/>
        <v>41901</v>
      </c>
      <c r="X20" s="21">
        <f t="shared" si="5"/>
        <v>0</v>
      </c>
    </row>
    <row r="21" spans="1:50" s="22" customFormat="1" ht="15" x14ac:dyDescent="0.25">
      <c r="A21" s="27" t="s">
        <v>32</v>
      </c>
      <c r="B21" s="16"/>
      <c r="C21" s="16"/>
      <c r="D21" s="17"/>
      <c r="E21" s="17"/>
      <c r="F21" s="28">
        <v>8998</v>
      </c>
      <c r="G21" s="16">
        <f t="shared" si="0"/>
        <v>8998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f t="shared" si="6"/>
        <v>8998</v>
      </c>
      <c r="U21" s="19">
        <f t="shared" si="3"/>
        <v>8998</v>
      </c>
      <c r="V21" s="20"/>
      <c r="W21" s="21">
        <f t="shared" si="4"/>
        <v>8998</v>
      </c>
      <c r="X21" s="21">
        <f t="shared" si="5"/>
        <v>0</v>
      </c>
    </row>
    <row r="22" spans="1:50" s="22" customFormat="1" ht="15" x14ac:dyDescent="0.25">
      <c r="A22" s="27"/>
      <c r="B22" s="16"/>
      <c r="C22" s="16"/>
      <c r="D22" s="17"/>
      <c r="E22" s="17"/>
      <c r="F22" s="28"/>
      <c r="G22" s="16">
        <f t="shared" si="0"/>
        <v>0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>
        <f t="shared" si="6"/>
        <v>0</v>
      </c>
      <c r="U22" s="19">
        <f t="shared" si="3"/>
        <v>0</v>
      </c>
      <c r="V22" s="20"/>
      <c r="W22" s="21">
        <f t="shared" si="4"/>
        <v>0</v>
      </c>
      <c r="X22" s="21">
        <f t="shared" si="5"/>
        <v>0</v>
      </c>
    </row>
    <row r="23" spans="1:50" s="22" customFormat="1" ht="15" x14ac:dyDescent="0.25">
      <c r="A23" s="27"/>
      <c r="B23" s="16"/>
      <c r="C23" s="16"/>
      <c r="D23" s="17"/>
      <c r="E23" s="17"/>
      <c r="F23" s="28"/>
      <c r="G23" s="16">
        <f t="shared" si="0"/>
        <v>0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>
        <f t="shared" si="6"/>
        <v>0</v>
      </c>
      <c r="U23" s="19">
        <f t="shared" si="3"/>
        <v>0</v>
      </c>
      <c r="V23" s="20"/>
      <c r="W23" s="21">
        <f t="shared" si="4"/>
        <v>0</v>
      </c>
      <c r="X23" s="21">
        <f t="shared" si="5"/>
        <v>0</v>
      </c>
    </row>
    <row r="24" spans="1:50" x14ac:dyDescent="0.2">
      <c r="A24" s="29" t="s">
        <v>33</v>
      </c>
      <c r="B24" s="30">
        <f t="shared" ref="B24:E24" si="7">SUM(B3:B23)</f>
        <v>152312317</v>
      </c>
      <c r="C24" s="30">
        <f t="shared" si="7"/>
        <v>382083283</v>
      </c>
      <c r="D24" s="30">
        <f t="shared" si="7"/>
        <v>351261829</v>
      </c>
      <c r="E24" s="30">
        <f t="shared" si="7"/>
        <v>420576867</v>
      </c>
      <c r="F24" s="30">
        <f>SUM(F3:F23)</f>
        <v>470192793</v>
      </c>
      <c r="G24" s="30">
        <f>SUM(G3:G23)</f>
        <v>1776427089</v>
      </c>
      <c r="H24" s="30">
        <f t="shared" ref="H24:X24" si="8">SUM(H3:H23)</f>
        <v>0</v>
      </c>
      <c r="I24" s="30">
        <f t="shared" si="8"/>
        <v>145303281.24000001</v>
      </c>
      <c r="J24" s="30">
        <f t="shared" si="8"/>
        <v>374543355</v>
      </c>
      <c r="K24" s="30">
        <f t="shared" si="8"/>
        <v>305834526.63</v>
      </c>
      <c r="L24" s="30">
        <f t="shared" si="8"/>
        <v>194103845</v>
      </c>
      <c r="M24" s="30">
        <f t="shared" si="8"/>
        <v>63829207.769999996</v>
      </c>
      <c r="N24" s="30">
        <f t="shared" si="8"/>
        <v>1083614215.6399999</v>
      </c>
      <c r="O24" s="30">
        <f t="shared" si="8"/>
        <v>0</v>
      </c>
      <c r="P24" s="30">
        <f t="shared" si="8"/>
        <v>7009035.7599999905</v>
      </c>
      <c r="Q24" s="30">
        <f t="shared" si="8"/>
        <v>7539928</v>
      </c>
      <c r="R24" s="30">
        <f t="shared" si="8"/>
        <v>45427302.370000005</v>
      </c>
      <c r="S24" s="30">
        <f t="shared" si="8"/>
        <v>226473022</v>
      </c>
      <c r="T24" s="30">
        <f t="shared" si="8"/>
        <v>406363585.23000002</v>
      </c>
      <c r="U24" s="31">
        <f t="shared" si="8"/>
        <v>692812873.36000013</v>
      </c>
      <c r="V24" s="30">
        <f t="shared" si="8"/>
        <v>421990109.94</v>
      </c>
      <c r="W24" s="30">
        <f t="shared" si="8"/>
        <v>470192793</v>
      </c>
      <c r="X24" s="30">
        <f t="shared" si="8"/>
        <v>199620955.57999998</v>
      </c>
    </row>
    <row r="25" spans="1:50" x14ac:dyDescent="0.2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23"/>
      <c r="W25" s="33">
        <f>W24+V24</f>
        <v>892182902.94000006</v>
      </c>
      <c r="X25" s="34">
        <f>X24/W25</f>
        <v>0.2237444305670859</v>
      </c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</row>
    <row r="26" spans="1:50" x14ac:dyDescent="0.2">
      <c r="B26" s="32"/>
      <c r="C26" s="32"/>
      <c r="D26" s="32"/>
      <c r="E26" s="32"/>
      <c r="F26" s="32">
        <v>301823675.66000015</v>
      </c>
      <c r="G26" s="32"/>
      <c r="H26" s="32"/>
      <c r="I26" s="35"/>
      <c r="J26" s="35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</row>
    <row r="27" spans="1:50" x14ac:dyDescent="0.2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</row>
    <row r="28" spans="1:50" x14ac:dyDescent="0.2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</row>
    <row r="29" spans="1:50" x14ac:dyDescent="0.2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</row>
    <row r="30" spans="1:50" x14ac:dyDescent="0.2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</row>
    <row r="31" spans="1:50" x14ac:dyDescent="0.2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7"/>
      <c r="Q31" s="37"/>
      <c r="R31" s="32"/>
      <c r="S31" s="32"/>
      <c r="T31" s="32"/>
      <c r="U31" s="32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</row>
    <row r="32" spans="1:50" x14ac:dyDescent="0.2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</row>
    <row r="33" spans="2:50" x14ac:dyDescent="0.2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</row>
    <row r="34" spans="2:50" x14ac:dyDescent="0.2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</row>
    <row r="35" spans="2:50" x14ac:dyDescent="0.2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</row>
    <row r="36" spans="2:50" x14ac:dyDescent="0.2"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</row>
    <row r="37" spans="2:50" x14ac:dyDescent="0.2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</row>
    <row r="38" spans="2:50" x14ac:dyDescent="0.2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</row>
    <row r="39" spans="2:50" x14ac:dyDescent="0.2"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</row>
    <row r="40" spans="2:50" x14ac:dyDescent="0.2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</row>
    <row r="41" spans="2:50" x14ac:dyDescent="0.2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</row>
    <row r="42" spans="2:50" x14ac:dyDescent="0.2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</row>
    <row r="43" spans="2:50" x14ac:dyDescent="0.2"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</row>
    <row r="44" spans="2:50" x14ac:dyDescent="0.2"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</row>
    <row r="45" spans="2:50" x14ac:dyDescent="0.2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</row>
    <row r="46" spans="2:50" x14ac:dyDescent="0.2"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</row>
    <row r="47" spans="2:50" x14ac:dyDescent="0.2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</row>
    <row r="48" spans="2:50" x14ac:dyDescent="0.2"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</row>
    <row r="49" spans="2:50" x14ac:dyDescent="0.2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</row>
    <row r="50" spans="2:50" x14ac:dyDescent="0.2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</row>
    <row r="51" spans="2:50" x14ac:dyDescent="0.2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</row>
    <row r="52" spans="2:50" x14ac:dyDescent="0.2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</row>
    <row r="53" spans="2:50" x14ac:dyDescent="0.2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</row>
    <row r="54" spans="2:50" x14ac:dyDescent="0.2"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</row>
    <row r="55" spans="2:50" x14ac:dyDescent="0.2"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</row>
    <row r="56" spans="2:50" x14ac:dyDescent="0.2"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</row>
    <row r="57" spans="2:50" x14ac:dyDescent="0.2"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</row>
    <row r="58" spans="2:50" x14ac:dyDescent="0.2"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</row>
    <row r="59" spans="2:50" x14ac:dyDescent="0.2"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</row>
    <row r="60" spans="2:50" x14ac:dyDescent="0.2"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</row>
    <row r="61" spans="2:50" x14ac:dyDescent="0.2"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</row>
    <row r="62" spans="2:50" x14ac:dyDescent="0.2"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</row>
    <row r="63" spans="2:50" x14ac:dyDescent="0.2"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</row>
    <row r="64" spans="2:50" x14ac:dyDescent="0.2"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</row>
    <row r="65" spans="22:50" x14ac:dyDescent="0.2"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</row>
    <row r="66" spans="22:50" x14ac:dyDescent="0.2"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</row>
    <row r="67" spans="22:50" x14ac:dyDescent="0.2"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</row>
    <row r="68" spans="22:50" x14ac:dyDescent="0.2"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</row>
    <row r="69" spans="22:50" x14ac:dyDescent="0.2"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</row>
  </sheetData>
  <dataValidations count="1">
    <dataValidation type="decimal" allowBlank="1" showInputMessage="1" showErrorMessage="1" error="Enter a Numeric Value(Max 9 digits)" prompt="Enter a Numeric Value(Max 9 digits)" sqref="F3">
      <formula1>0</formula1>
      <formula2>999999999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  Mistry</dc:creator>
  <cp:lastModifiedBy>Dinesh   Mistry</cp:lastModifiedBy>
  <dcterms:created xsi:type="dcterms:W3CDTF">2017-04-12T09:17:45Z</dcterms:created>
  <dcterms:modified xsi:type="dcterms:W3CDTF">2017-04-12T09:18:03Z</dcterms:modified>
</cp:coreProperties>
</file>