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65" windowWidth="20115" windowHeight="7620"/>
  </bookViews>
  <sheets>
    <sheet name="C301 production sheet" sheetId="1" r:id="rId1"/>
    <sheet name="2016-17 production data" sheetId="2" r:id="rId2"/>
    <sheet name="int. consumed and generated 16" sheetId="3" r:id="rId3"/>
    <sheet name="2015-16 int. gen. and cons." sheetId="4" r:id="rId4"/>
  </sheets>
  <calcPr calcId="145621"/>
</workbook>
</file>

<file path=xl/calcChain.xml><?xml version="1.0" encoding="utf-8"?>
<calcChain xmlns="http://schemas.openxmlformats.org/spreadsheetml/2006/main">
  <c r="I211" i="4" l="1"/>
  <c r="Q203" i="4"/>
  <c r="P203" i="4"/>
  <c r="O203" i="4"/>
  <c r="Q189" i="4"/>
  <c r="P189" i="4"/>
  <c r="O189" i="4"/>
  <c r="Q175" i="4"/>
  <c r="P175" i="4"/>
  <c r="O175" i="4"/>
  <c r="Q157" i="4"/>
  <c r="P157" i="4"/>
  <c r="O157" i="4"/>
  <c r="Q139" i="4"/>
  <c r="P139" i="4"/>
  <c r="O139" i="4"/>
  <c r="Q120" i="4"/>
  <c r="P120" i="4"/>
  <c r="O120" i="4"/>
  <c r="L118" i="4"/>
  <c r="J118" i="4"/>
  <c r="Q103" i="4"/>
  <c r="P103" i="4"/>
  <c r="O103" i="4"/>
  <c r="Q82" i="4"/>
  <c r="P82" i="4"/>
  <c r="O82" i="4"/>
  <c r="Q64" i="4"/>
  <c r="P64" i="4"/>
  <c r="O64" i="4"/>
  <c r="O169" i="4" s="1"/>
  <c r="O211" i="4" s="1"/>
  <c r="Q48" i="4"/>
  <c r="P48" i="4"/>
  <c r="O48" i="4"/>
  <c r="Q28" i="4"/>
  <c r="P28" i="4"/>
  <c r="O28" i="4"/>
  <c r="Q10" i="4"/>
  <c r="Q169" i="4" s="1"/>
  <c r="Q211" i="4" s="1"/>
  <c r="P10" i="4"/>
  <c r="P169" i="4" s="1"/>
  <c r="P211" i="4" s="1"/>
  <c r="O10" i="4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G241" i="1" l="1"/>
  <c r="F234" i="1"/>
  <c r="F172" i="1"/>
  <c r="F152" i="1"/>
  <c r="F133" i="1"/>
  <c r="F104" i="1"/>
  <c r="F89" i="1"/>
  <c r="F86" i="1"/>
  <c r="F81" i="1"/>
  <c r="F73" i="1"/>
  <c r="F64" i="1"/>
  <c r="O49" i="1"/>
  <c r="O45" i="1"/>
  <c r="O41" i="1"/>
  <c r="O37" i="1"/>
  <c r="O31" i="1"/>
  <c r="O28" i="1"/>
  <c r="O23" i="1"/>
  <c r="O16" i="1"/>
  <c r="K229" i="1" l="1"/>
  <c r="H229" i="1"/>
  <c r="F229" i="1"/>
  <c r="F228" i="1"/>
  <c r="P224" i="1"/>
  <c r="R222" i="1"/>
  <c r="Q222" i="1"/>
  <c r="K219" i="1"/>
  <c r="H219" i="1"/>
  <c r="H214" i="1"/>
  <c r="F214" i="1"/>
  <c r="H213" i="1"/>
  <c r="F213" i="1"/>
  <c r="H212" i="1"/>
  <c r="H215" i="1" s="1"/>
  <c r="F212" i="1"/>
  <c r="F215" i="1" s="1"/>
  <c r="K209" i="1"/>
  <c r="H209" i="1"/>
  <c r="F209" i="1"/>
  <c r="K208" i="1"/>
  <c r="H208" i="1"/>
  <c r="F208" i="1"/>
  <c r="K207" i="1"/>
  <c r="K210" i="1" s="1"/>
  <c r="H207" i="1"/>
  <c r="F207" i="1"/>
  <c r="H206" i="1"/>
  <c r="H205" i="1"/>
  <c r="F205" i="1"/>
  <c r="H204" i="1"/>
  <c r="F204" i="1"/>
  <c r="H203" i="1"/>
  <c r="F203" i="1"/>
  <c r="F210" i="1" s="1"/>
  <c r="H202" i="1"/>
  <c r="H210" i="1" s="1"/>
  <c r="F202" i="1"/>
  <c r="S199" i="1"/>
  <c r="H198" i="1"/>
  <c r="K197" i="1"/>
  <c r="H197" i="1"/>
  <c r="F197" i="1"/>
  <c r="K196" i="1"/>
  <c r="H196" i="1"/>
  <c r="F196" i="1"/>
  <c r="K195" i="1"/>
  <c r="K198" i="1" s="1"/>
  <c r="H195" i="1"/>
  <c r="F195" i="1"/>
  <c r="F194" i="1"/>
  <c r="F198" i="1" s="1"/>
  <c r="K190" i="1"/>
  <c r="H190" i="1"/>
  <c r="F190" i="1"/>
  <c r="R189" i="1"/>
  <c r="K189" i="1"/>
  <c r="H189" i="1"/>
  <c r="H186" i="1"/>
  <c r="H187" i="1" s="1"/>
  <c r="H185" i="1"/>
  <c r="F185" i="1"/>
  <c r="F187" i="1" s="1"/>
  <c r="H183" i="1"/>
  <c r="K182" i="1"/>
  <c r="H182" i="1"/>
  <c r="F182" i="1"/>
  <c r="K181" i="1"/>
  <c r="H181" i="1"/>
  <c r="F181" i="1"/>
  <c r="K180" i="1"/>
  <c r="K183" i="1" s="1"/>
  <c r="H180" i="1"/>
  <c r="F180" i="1"/>
  <c r="F179" i="1"/>
  <c r="F183" i="1" s="1"/>
  <c r="H175" i="1"/>
  <c r="F175" i="1"/>
  <c r="F174" i="1"/>
  <c r="T173" i="1"/>
  <c r="T172" i="1"/>
  <c r="H169" i="1" s="1"/>
  <c r="K171" i="1"/>
  <c r="H171" i="1"/>
  <c r="K170" i="1"/>
  <c r="H170" i="1"/>
  <c r="F170" i="1"/>
  <c r="K169" i="1"/>
  <c r="F169" i="1"/>
  <c r="K168" i="1"/>
  <c r="H168" i="1"/>
  <c r="F168" i="1"/>
  <c r="K166" i="1"/>
  <c r="F166" i="1"/>
  <c r="K164" i="1"/>
  <c r="K163" i="1"/>
  <c r="H163" i="1"/>
  <c r="F163" i="1"/>
  <c r="K162" i="1"/>
  <c r="H162" i="1"/>
  <c r="F162" i="1"/>
  <c r="T161" i="1"/>
  <c r="H161" i="1"/>
  <c r="U159" i="1"/>
  <c r="K159" i="1"/>
  <c r="H159" i="1"/>
  <c r="F159" i="1"/>
  <c r="K158" i="1"/>
  <c r="H158" i="1"/>
  <c r="F158" i="1"/>
  <c r="P157" i="1"/>
  <c r="F161" i="1" s="1"/>
  <c r="K157" i="1"/>
  <c r="H157" i="1"/>
  <c r="F157" i="1"/>
  <c r="K156" i="1"/>
  <c r="H156" i="1"/>
  <c r="F156" i="1"/>
  <c r="W155" i="1"/>
  <c r="W157" i="1" s="1"/>
  <c r="K155" i="1"/>
  <c r="H155" i="1"/>
  <c r="K154" i="1"/>
  <c r="H154" i="1"/>
  <c r="F154" i="1"/>
  <c r="K151" i="1"/>
  <c r="H151" i="1"/>
  <c r="F151" i="1"/>
  <c r="K150" i="1"/>
  <c r="H150" i="1"/>
  <c r="F150" i="1"/>
  <c r="K149" i="1"/>
  <c r="H149" i="1"/>
  <c r="F149" i="1"/>
  <c r="K148" i="1"/>
  <c r="H148" i="1"/>
  <c r="F148" i="1"/>
  <c r="K147" i="1"/>
  <c r="H147" i="1"/>
  <c r="F147" i="1"/>
  <c r="H146" i="1"/>
  <c r="F146" i="1"/>
  <c r="K141" i="1"/>
  <c r="H141" i="1"/>
  <c r="F141" i="1"/>
  <c r="F140" i="1"/>
</calcChain>
</file>

<file path=xl/comments1.xml><?xml version="1.0" encoding="utf-8"?>
<comments xmlns="http://schemas.openxmlformats.org/spreadsheetml/2006/main">
  <authors>
    <author>Author</author>
  </authors>
  <commentList>
    <comment ref="E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MELTED PESTILL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plant shut down due to feedstock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c1214 for line flushing</t>
        </r>
      </text>
    </comment>
    <comment ref="F4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int c1214 for flushing</t>
        </r>
      </text>
    </comment>
    <comment ref="C4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fatty acid feed</t>
        </r>
      </text>
    </comment>
    <comment ref="J8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crude alc</t>
        </r>
      </text>
    </comment>
    <comment ref="D8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flushing</t>
        </r>
      </text>
    </comment>
    <comment ref="C8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shutdown cpp thermic fluid hook up</t>
        </r>
      </text>
    </comment>
    <comment ref="E10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crude</t>
        </r>
      </text>
    </comment>
    <comment ref="C1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shutdown for thermic fluid on coal boiler hook up</t>
        </r>
      </text>
    </comment>
    <comment ref="F1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crude</t>
        </r>
      </text>
    </comment>
    <comment ref="C1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02G3 motor failure</t>
        </r>
      </text>
    </comment>
    <comment ref="C14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reactor change 02D1 to 22D1</t>
        </r>
      </text>
    </comment>
    <comment ref="C16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 to 18 S/D for 02G3 foundation work</t>
        </r>
      </text>
    </comment>
    <comment ref="E17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FG c1214</t>
        </r>
      </text>
    </comment>
    <comment ref="D19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c1698 for C50:50
</t>
        </r>
      </text>
    </comment>
    <comment ref="F19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c1214 int processing</t>
        </r>
      </text>
    </comment>
    <comment ref="J20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flushing alc distillation</t>
        </r>
      </text>
    </comment>
  </commentList>
</comments>
</file>

<file path=xl/sharedStrings.xml><?xml version="1.0" encoding="utf-8"?>
<sst xmlns="http://schemas.openxmlformats.org/spreadsheetml/2006/main" count="1625" uniqueCount="429">
  <si>
    <t>C-301 Fractionation</t>
  </si>
  <si>
    <t>DATE</t>
  </si>
  <si>
    <t>FEED QTY</t>
  </si>
  <si>
    <t>FEED TANK</t>
  </si>
  <si>
    <t>L/E QTY</t>
  </si>
  <si>
    <t>TYPE</t>
  </si>
  <si>
    <t>TANK</t>
  </si>
  <si>
    <t>B/P QTY</t>
  </si>
  <si>
    <t>08T16</t>
  </si>
  <si>
    <t>Upto C20</t>
  </si>
  <si>
    <t>08T15</t>
  </si>
  <si>
    <t>C14-C22</t>
  </si>
  <si>
    <t>08T13</t>
  </si>
  <si>
    <t>08T5</t>
  </si>
  <si>
    <t>Upto C14</t>
  </si>
  <si>
    <t>08T4B</t>
  </si>
  <si>
    <t>C16-C22</t>
  </si>
  <si>
    <t>08T18</t>
  </si>
  <si>
    <t>08T10</t>
  </si>
  <si>
    <t>C12-C14</t>
  </si>
  <si>
    <t>08T12</t>
  </si>
  <si>
    <t>C1214</t>
  </si>
  <si>
    <t>8T4B</t>
  </si>
  <si>
    <t>8T12</t>
  </si>
  <si>
    <t>Upto C 18</t>
  </si>
  <si>
    <t>08T14</t>
  </si>
  <si>
    <t>08T17</t>
  </si>
  <si>
    <t>08T3A</t>
  </si>
  <si>
    <t>08T3B</t>
  </si>
  <si>
    <t>C12-C18</t>
  </si>
  <si>
    <t>C14-C18</t>
  </si>
  <si>
    <t>Upto C18</t>
  </si>
  <si>
    <t>C20-ester</t>
  </si>
  <si>
    <t>Upto C16</t>
  </si>
  <si>
    <t>C1618 INT</t>
  </si>
  <si>
    <t>upto C14</t>
  </si>
  <si>
    <t>C16-C18 97%</t>
  </si>
  <si>
    <t>8T9A</t>
  </si>
  <si>
    <t>Int 1618 Alc</t>
  </si>
  <si>
    <t>8T18</t>
  </si>
  <si>
    <t>Residue with WE</t>
  </si>
  <si>
    <t>8T7</t>
  </si>
  <si>
    <t>20.08.2016</t>
  </si>
  <si>
    <t>8T10</t>
  </si>
  <si>
    <t>Int C1214</t>
  </si>
  <si>
    <t>C1218</t>
  </si>
  <si>
    <t>21.08.2016</t>
  </si>
  <si>
    <t>22.08.2016</t>
  </si>
  <si>
    <t>23.08.2016</t>
  </si>
  <si>
    <t>24.08.2016</t>
  </si>
  <si>
    <t>25.08.2016</t>
  </si>
  <si>
    <t>07.09.2016</t>
  </si>
  <si>
    <t>08.09.2016</t>
  </si>
  <si>
    <t>09.09.2016</t>
  </si>
  <si>
    <t>10.09.2016</t>
  </si>
  <si>
    <t>11.09.2016</t>
  </si>
  <si>
    <t>12.09.2016</t>
  </si>
  <si>
    <t>13.09.2016</t>
  </si>
  <si>
    <t>14.09.2016</t>
  </si>
  <si>
    <t>FEED</t>
  </si>
  <si>
    <t>LE</t>
  </si>
  <si>
    <t>BTM</t>
  </si>
  <si>
    <t>15.09.2016</t>
  </si>
  <si>
    <t>16.09.2016</t>
  </si>
  <si>
    <t>Int C1218</t>
  </si>
  <si>
    <t>Material Number</t>
  </si>
  <si>
    <t>Storage Location</t>
  </si>
  <si>
    <t>DF stor. loc. level</t>
  </si>
  <si>
    <t>Batch</t>
  </si>
  <si>
    <t>Unrestricted</t>
  </si>
  <si>
    <t>17.09.2016</t>
  </si>
  <si>
    <t>1500230</t>
  </si>
  <si>
    <t>8T15</t>
  </si>
  <si>
    <t/>
  </si>
  <si>
    <t>D072016</t>
  </si>
  <si>
    <t>18.09.2016</t>
  </si>
  <si>
    <t>D082016</t>
  </si>
  <si>
    <t>19.09.2016</t>
  </si>
  <si>
    <t>I5962485</t>
  </si>
  <si>
    <t>I5962494</t>
  </si>
  <si>
    <t>21.09.2016</t>
  </si>
  <si>
    <t>C1214H/C</t>
  </si>
  <si>
    <t>Int C1618</t>
  </si>
  <si>
    <t>I6276178</t>
  </si>
  <si>
    <t>22.09.2015</t>
  </si>
  <si>
    <t>I6285639</t>
  </si>
  <si>
    <t>1B</t>
  </si>
  <si>
    <t>I6310120</t>
  </si>
  <si>
    <t>23.09.2016</t>
  </si>
  <si>
    <t>08T1B</t>
  </si>
  <si>
    <t>Int C1216</t>
  </si>
  <si>
    <t>Int C1822</t>
  </si>
  <si>
    <t>I6346297</t>
  </si>
  <si>
    <t>24.09.2016</t>
  </si>
  <si>
    <t>I6359629</t>
  </si>
  <si>
    <t>25.09.2016</t>
  </si>
  <si>
    <t>I6430814</t>
  </si>
  <si>
    <t>26.09.2016</t>
  </si>
  <si>
    <t>I6430865</t>
  </si>
  <si>
    <t>27.09.2016</t>
  </si>
  <si>
    <t>I6435015</t>
  </si>
  <si>
    <t>28.09.2016</t>
  </si>
  <si>
    <t>29.09.2016</t>
  </si>
  <si>
    <t>30.09.2016</t>
  </si>
  <si>
    <t>08T11</t>
  </si>
  <si>
    <t>8T3B</t>
  </si>
  <si>
    <t>01.10.2016</t>
  </si>
  <si>
    <t>02.10.2016</t>
  </si>
  <si>
    <t>03.10.2016</t>
  </si>
  <si>
    <t>04.10.2016</t>
  </si>
  <si>
    <t>T12</t>
  </si>
  <si>
    <t>T7</t>
  </si>
  <si>
    <t>T1A</t>
  </si>
  <si>
    <t>T4B</t>
  </si>
  <si>
    <t>T18</t>
  </si>
  <si>
    <t>05.10.2016</t>
  </si>
  <si>
    <t>08T7</t>
  </si>
  <si>
    <t>06.10.2016</t>
  </si>
  <si>
    <t>07.10.2016</t>
  </si>
  <si>
    <t>08.10.2016</t>
  </si>
  <si>
    <t>08T1A</t>
  </si>
  <si>
    <t>09.10.2016</t>
  </si>
  <si>
    <t>10.10.2016</t>
  </si>
  <si>
    <t>11.10.2016</t>
  </si>
  <si>
    <t>12.10.2016</t>
  </si>
  <si>
    <t>13.10.2016</t>
  </si>
  <si>
    <t>14.10.2016</t>
  </si>
  <si>
    <t>15.10.2016</t>
  </si>
  <si>
    <t>16.10.2016</t>
  </si>
  <si>
    <t>17.10.2016</t>
  </si>
  <si>
    <t>18.10.2016</t>
  </si>
  <si>
    <t>T10</t>
  </si>
  <si>
    <t>t13</t>
  </si>
  <si>
    <t>20/10/2016</t>
  </si>
  <si>
    <t>Int C16</t>
  </si>
  <si>
    <t>residue</t>
  </si>
  <si>
    <t>21/10/2016</t>
  </si>
  <si>
    <t>22/10/2016</t>
  </si>
  <si>
    <t>23/10/2016</t>
  </si>
  <si>
    <t>C1822Int</t>
  </si>
  <si>
    <t>24/10/2016</t>
  </si>
  <si>
    <t>25/10/2016</t>
  </si>
  <si>
    <t>8T13</t>
  </si>
  <si>
    <t>intc1214</t>
  </si>
  <si>
    <t>26/10/2016</t>
  </si>
  <si>
    <t>Started cooling from 08T3B To 08T3B on 26.10.2016</t>
  </si>
  <si>
    <t>7.11.16</t>
  </si>
  <si>
    <t>8T6</t>
  </si>
  <si>
    <t>8.11.16</t>
  </si>
  <si>
    <t>9.11.16</t>
  </si>
  <si>
    <t>10.11.16</t>
  </si>
  <si>
    <t>11.11.16</t>
  </si>
  <si>
    <t>12.11.16</t>
  </si>
  <si>
    <t>18.11.16</t>
  </si>
  <si>
    <t>19.11.16</t>
  </si>
  <si>
    <t>20.11.16</t>
  </si>
  <si>
    <t>21.11.16</t>
  </si>
  <si>
    <t>22.11.16</t>
  </si>
  <si>
    <t>23.11.16</t>
  </si>
  <si>
    <t>24.11.16</t>
  </si>
  <si>
    <t>08T4A</t>
  </si>
  <si>
    <t>T4A</t>
  </si>
  <si>
    <t>T3b</t>
  </si>
  <si>
    <t>25.11.16</t>
  </si>
  <si>
    <t>LE of 1218</t>
  </si>
  <si>
    <t>upto1618</t>
  </si>
  <si>
    <t>int 1618</t>
  </si>
  <si>
    <t>26.11.16</t>
  </si>
  <si>
    <t>30.-03.2017</t>
  </si>
  <si>
    <t xml:space="preserve">Total </t>
  </si>
  <si>
    <t>08t18</t>
  </si>
  <si>
    <t>5.3.2017</t>
  </si>
  <si>
    <t>25.2.2017</t>
  </si>
  <si>
    <t xml:space="preserve">circulation </t>
  </si>
  <si>
    <t>4.3.2017</t>
  </si>
  <si>
    <t xml:space="preserve">under circulation </t>
  </si>
  <si>
    <t>3.3.2017</t>
  </si>
  <si>
    <t>T3A</t>
  </si>
  <si>
    <t>T13</t>
  </si>
  <si>
    <t>up to c12</t>
  </si>
  <si>
    <t>2.3.2017</t>
  </si>
  <si>
    <t>1.3.2017</t>
  </si>
  <si>
    <t>T17</t>
  </si>
  <si>
    <t>08t3A</t>
  </si>
  <si>
    <t>up to C12</t>
  </si>
  <si>
    <t>28.2.2017</t>
  </si>
  <si>
    <t>24.2.2017</t>
  </si>
  <si>
    <t>under circulation from 08T17 to 08T17</t>
  </si>
  <si>
    <t xml:space="preserve">27.2.2017@B shift </t>
  </si>
  <si>
    <t xml:space="preserve">08T17 </t>
  </si>
  <si>
    <t>23.2.2017</t>
  </si>
  <si>
    <t>22.2.2017</t>
  </si>
  <si>
    <t xml:space="preserve">wrong level by T/F </t>
  </si>
  <si>
    <t>27.2.17</t>
  </si>
  <si>
    <t>26.2.17</t>
  </si>
  <si>
    <t xml:space="preserve">08T12 @ 6:00 </t>
  </si>
  <si>
    <t>above C14-C20</t>
  </si>
  <si>
    <t>31.12.16</t>
  </si>
  <si>
    <t>30.12.16</t>
  </si>
  <si>
    <t>29.12.16</t>
  </si>
  <si>
    <t>28.12.16</t>
  </si>
  <si>
    <t>l/E 0f C20-22 run</t>
  </si>
  <si>
    <t>27.12.16</t>
  </si>
  <si>
    <t>T15</t>
  </si>
  <si>
    <t>T2B</t>
  </si>
  <si>
    <t>25.12.16</t>
  </si>
  <si>
    <t>24.12.16</t>
  </si>
  <si>
    <t>08T2B</t>
  </si>
  <si>
    <t>23.12.16</t>
  </si>
  <si>
    <t>22.12.16</t>
  </si>
  <si>
    <t>T4a</t>
  </si>
  <si>
    <t>T3B</t>
  </si>
  <si>
    <t>26.12.16</t>
  </si>
  <si>
    <t>Transfer to 08T17</t>
  </si>
  <si>
    <t>21.12.16</t>
  </si>
  <si>
    <t>20.12.16</t>
  </si>
  <si>
    <t>19.12.16</t>
  </si>
  <si>
    <t>18.12.16</t>
  </si>
  <si>
    <t>17.12.16</t>
  </si>
  <si>
    <t>T5</t>
  </si>
  <si>
    <t>16.12.16</t>
  </si>
  <si>
    <t xml:space="preserve">As per tank farm sheet </t>
  </si>
  <si>
    <t>15.12.16</t>
  </si>
  <si>
    <t>14.12.16</t>
  </si>
  <si>
    <t>13.12.16</t>
  </si>
  <si>
    <t>12.12.16</t>
  </si>
  <si>
    <t>14.12.16@16:30</t>
  </si>
  <si>
    <t>14.12.16@12:00</t>
  </si>
  <si>
    <t>13.12.16@18:40</t>
  </si>
  <si>
    <t>11.12.16</t>
  </si>
  <si>
    <t>10.12.16</t>
  </si>
  <si>
    <t>9.12.16</t>
  </si>
  <si>
    <t>0 at start</t>
  </si>
  <si>
    <t>8.12.16</t>
  </si>
  <si>
    <t>aboveC16</t>
  </si>
  <si>
    <t>upto c16</t>
  </si>
  <si>
    <t>8.12.16 from 24:00</t>
  </si>
  <si>
    <t>7.12.16</t>
  </si>
  <si>
    <t>int1618</t>
  </si>
  <si>
    <t>6.12.16</t>
  </si>
  <si>
    <t>5.12.16</t>
  </si>
  <si>
    <t>08T6</t>
  </si>
  <si>
    <t>4.12.16</t>
  </si>
  <si>
    <t xml:space="preserve">C14 above </t>
  </si>
  <si>
    <t>3.12.16</t>
  </si>
  <si>
    <t>M/D</t>
  </si>
  <si>
    <t>SEC4</t>
  </si>
  <si>
    <t>2.12.16</t>
  </si>
  <si>
    <t>1.12.16</t>
  </si>
  <si>
    <t>08T9</t>
  </si>
  <si>
    <t>30.11.16</t>
  </si>
  <si>
    <t>T6</t>
  </si>
  <si>
    <t>T9C</t>
  </si>
  <si>
    <t>08T8</t>
  </si>
  <si>
    <t>29.11.16</t>
  </si>
  <si>
    <t>28.11.16</t>
  </si>
  <si>
    <t>m/d</t>
  </si>
  <si>
    <t>27.11.16</t>
  </si>
  <si>
    <t>l/e</t>
  </si>
  <si>
    <t>L/E</t>
  </si>
  <si>
    <t xml:space="preserve">Date </t>
  </si>
  <si>
    <t>C1214 Run</t>
  </si>
  <si>
    <t>Consumption</t>
  </si>
  <si>
    <t xml:space="preserve">C1214 Fatty Acid  </t>
  </si>
  <si>
    <t>C1214 Crude Alcohol</t>
  </si>
  <si>
    <t>C1214 FG</t>
  </si>
  <si>
    <t>Residue1</t>
  </si>
  <si>
    <t>TOTAL</t>
  </si>
  <si>
    <t>Production</t>
  </si>
  <si>
    <t xml:space="preserve">C1214 Alcohol  </t>
  </si>
  <si>
    <t>C1214 Cr Alcohol</t>
  </si>
  <si>
    <t>Lightends</t>
  </si>
  <si>
    <t>C1218 Alcohol</t>
  </si>
  <si>
    <t>C1214 Int.Alcohol</t>
  </si>
  <si>
    <t>C1218 Int. Alcohol</t>
  </si>
  <si>
    <t>C1216 Run</t>
  </si>
  <si>
    <t xml:space="preserve">C1216 Fatty Acid </t>
  </si>
  <si>
    <t>C1216 Int.Alcohol</t>
  </si>
  <si>
    <t>Crude Alcohol C1216</t>
  </si>
  <si>
    <t>C1216 WE</t>
  </si>
  <si>
    <t>C1216 FG</t>
  </si>
  <si>
    <t>C1216 Alcohol</t>
  </si>
  <si>
    <t>C16 Run</t>
  </si>
  <si>
    <t xml:space="preserve">C16 Fatty Acid </t>
  </si>
  <si>
    <t>C16 Int. Alcohol</t>
  </si>
  <si>
    <t>C16 FG</t>
  </si>
  <si>
    <t>C16 Alcohol</t>
  </si>
  <si>
    <t>Lightends ( C1216 Int.)</t>
  </si>
  <si>
    <t>C16 WE</t>
  </si>
  <si>
    <t>C1618 (50:50)Run</t>
  </si>
  <si>
    <t xml:space="preserve">C1618 Fatty Acid </t>
  </si>
  <si>
    <t>C1218 Int.Alcohol</t>
  </si>
  <si>
    <t>C1618 Int.Alcohol</t>
  </si>
  <si>
    <t>C1618 FG</t>
  </si>
  <si>
    <t>C1618 50:50</t>
  </si>
  <si>
    <t>C1618 50:50 Alcohol</t>
  </si>
  <si>
    <t>Lightends (C1218 Int.)</t>
  </si>
  <si>
    <t>C1618 WE</t>
  </si>
  <si>
    <t>C1618 Run</t>
  </si>
  <si>
    <t>C1618 TA Alcohol</t>
  </si>
  <si>
    <t>C18 Run</t>
  </si>
  <si>
    <t>C1898% Fatty Acid</t>
  </si>
  <si>
    <t>C1895% Fatty Acid</t>
  </si>
  <si>
    <t>C18 FG</t>
  </si>
  <si>
    <t>C1899% Alcohol</t>
  </si>
  <si>
    <t>C1898% Alcohol</t>
  </si>
  <si>
    <t>Lightends (C1618 Int.)</t>
  </si>
  <si>
    <t>C18 Int.Alcohol</t>
  </si>
  <si>
    <t>C22 Fatty Acid</t>
  </si>
  <si>
    <t>C1822 FG</t>
  </si>
  <si>
    <t>Lightends (C1622 Int.)</t>
  </si>
  <si>
    <t>C1822 Int.Alcohol</t>
  </si>
  <si>
    <t>C22 Run</t>
  </si>
  <si>
    <t xml:space="preserve">C2270  Fatty Acid </t>
  </si>
  <si>
    <t>C1622 Int.Alcohol</t>
  </si>
  <si>
    <t>C22 FG</t>
  </si>
  <si>
    <t>C22 70 Alcohol</t>
  </si>
  <si>
    <t>C2280+ Alcohol</t>
  </si>
  <si>
    <t>C2022 Int.Alcohol</t>
  </si>
  <si>
    <t>Intermedate Run</t>
  </si>
  <si>
    <t xml:space="preserve">C1214 Fatty Acid </t>
  </si>
  <si>
    <t>C1618 Int Alcohol</t>
  </si>
  <si>
    <t>C1214 Alcohol</t>
  </si>
  <si>
    <t>Lightends (HC)</t>
  </si>
  <si>
    <t>C1822 Int Alcohol</t>
  </si>
  <si>
    <t>Total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</si>
  <si>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</si>
  <si>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</si>
  <si>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</si>
  <si>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</si>
  <si>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</si>
  <si>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</si>
  <si>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</si>
  <si>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</si>
  <si>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</si>
  <si>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</si>
  <si>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</si>
  <si>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</si>
  <si>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Intermediate consumed</t>
  </si>
  <si>
    <t>Intermediate generated</t>
  </si>
  <si>
    <t>MT</t>
  </si>
  <si>
    <t>Residue generated</t>
  </si>
  <si>
    <t>Total feed processed in C301</t>
  </si>
  <si>
    <t>Main Distillate Production</t>
  </si>
  <si>
    <t xml:space="preserve">Run </t>
  </si>
  <si>
    <t>date</t>
  </si>
  <si>
    <t xml:space="preserve">consumption </t>
  </si>
  <si>
    <t>production</t>
  </si>
  <si>
    <t>DFA</t>
  </si>
  <si>
    <t>SEED</t>
  </si>
  <si>
    <t>INT . ALC</t>
  </si>
  <si>
    <t>HC</t>
  </si>
  <si>
    <t>MD</t>
  </si>
  <si>
    <t>INT C/O</t>
  </si>
  <si>
    <t>RESIDUE</t>
  </si>
  <si>
    <t>c1214</t>
  </si>
  <si>
    <t>int run</t>
  </si>
  <si>
    <t>01 to 04</t>
  </si>
  <si>
    <t>C1618TA</t>
  </si>
  <si>
    <t>04 TO 07</t>
  </si>
  <si>
    <t>C16185050</t>
  </si>
  <si>
    <t>07 TO 11</t>
  </si>
  <si>
    <t>11 to  22</t>
  </si>
  <si>
    <t>22 to 26</t>
  </si>
  <si>
    <t>c16</t>
  </si>
  <si>
    <t>26 to 30</t>
  </si>
  <si>
    <t>01 to 03</t>
  </si>
  <si>
    <t>c1618TA</t>
  </si>
  <si>
    <t>03 to 07</t>
  </si>
  <si>
    <t>08 to 11</t>
  </si>
  <si>
    <t>c2270</t>
  </si>
  <si>
    <t>11 to 22</t>
  </si>
  <si>
    <t>23 to 27</t>
  </si>
  <si>
    <t>c1618 TA</t>
  </si>
  <si>
    <t>27 to 31</t>
  </si>
  <si>
    <t>02 to 14</t>
  </si>
  <si>
    <t>c1618</t>
  </si>
  <si>
    <t>14 to 17</t>
  </si>
  <si>
    <t>17 to 22</t>
  </si>
  <si>
    <t>int</t>
  </si>
  <si>
    <t>22 to 24</t>
  </si>
  <si>
    <t>c18</t>
  </si>
  <si>
    <t>24 to 30</t>
  </si>
  <si>
    <t>01 to 09</t>
  </si>
  <si>
    <t>09 to 14</t>
  </si>
  <si>
    <t>14 to 19</t>
  </si>
  <si>
    <t>19 to 26</t>
  </si>
  <si>
    <t>26 to 31</t>
  </si>
  <si>
    <t>01 to 02</t>
  </si>
  <si>
    <t>02 to 15</t>
  </si>
  <si>
    <t>15 to 24</t>
  </si>
  <si>
    <t>26 to 31 &amp; 1</t>
  </si>
  <si>
    <t>sept 15</t>
  </si>
  <si>
    <t>2 to 7</t>
  </si>
  <si>
    <t>7 to 12</t>
  </si>
  <si>
    <t>13 to 24</t>
  </si>
  <si>
    <t>01 to 08</t>
  </si>
  <si>
    <t>08 to 10</t>
  </si>
  <si>
    <t>10 to 14</t>
  </si>
  <si>
    <t>15 to 22</t>
  </si>
  <si>
    <t>23 to 29</t>
  </si>
  <si>
    <t>29 to 31</t>
  </si>
  <si>
    <t>09 to 17</t>
  </si>
  <si>
    <t>17 to 19</t>
  </si>
  <si>
    <t>20 to 21</t>
  </si>
  <si>
    <t>21 to 30</t>
  </si>
  <si>
    <t>07 to 14</t>
  </si>
  <si>
    <t>15 to 26</t>
  </si>
  <si>
    <t>01--09</t>
  </si>
  <si>
    <t>08--13</t>
  </si>
  <si>
    <t>12--29</t>
  </si>
  <si>
    <t>29--31</t>
  </si>
  <si>
    <t>feb16</t>
  </si>
  <si>
    <t>01--06</t>
  </si>
  <si>
    <t>07--15</t>
  </si>
  <si>
    <t>c50:50</t>
  </si>
  <si>
    <t>15--17</t>
  </si>
  <si>
    <t>17--24</t>
  </si>
  <si>
    <t>24--29</t>
  </si>
  <si>
    <t>march16</t>
  </si>
  <si>
    <t>06--11</t>
  </si>
  <si>
    <t>c1618Ta</t>
  </si>
  <si>
    <t>11--19</t>
  </si>
  <si>
    <t>19--25</t>
  </si>
  <si>
    <t>26--31</t>
  </si>
  <si>
    <t>Int. Consumed</t>
  </si>
  <si>
    <t>Int. Generated</t>
  </si>
  <si>
    <t>Residue Generated</t>
  </si>
  <si>
    <t>Total 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</si>
</sst>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B1mmm/yy"/>
    <numFmt numFmtId="166" formatCode="B1dd/mmm"/>
  </numFmts>
  <fonts count="1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color rgb="FF00B050"/>
      <name val="Calibri"/>
      <family val="2"/>
      <charset val="1"/>
      <scheme val="minor"/>
    </font>
    <font>
      <b/>
      <sz val="11"/>
      <color rgb="FF00B050"/>
      <name val="Calibri"/>
      <family val="2"/>
      <charset val="1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00FF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</cellStyleXfs>
  <cellXfs count="261">
    <xf numFmtId="0" fontId="0" fillId="0" borderId="0" xfId="0"/>
    <xf numFmtId="0" fontId="1" fillId="0" borderId="0" xfId="1"/>
    <xf numFmtId="0" fontId="1" fillId="0" borderId="0" xfId="1" applyFill="1"/>
    <xf numFmtId="0" fontId="1" fillId="3" borderId="0" xfId="1" applyFill="1"/>
    <xf numFmtId="0" fontId="1" fillId="0" borderId="0" xfId="1" applyBorder="1"/>
    <xf numFmtId="0" fontId="1" fillId="0" borderId="0" xfId="1" applyAlignment="1">
      <alignment horizontal="center"/>
    </xf>
    <xf numFmtId="0" fontId="1" fillId="2" borderId="0" xfId="1" applyFill="1" applyAlignment="1">
      <alignment horizontal="center"/>
    </xf>
    <xf numFmtId="0" fontId="1" fillId="3" borderId="0" xfId="1" applyFill="1" applyAlignment="1">
      <alignment horizontal="center"/>
    </xf>
    <xf numFmtId="0" fontId="1" fillId="0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1" xfId="1" applyFont="1" applyFill="1" applyBorder="1" applyAlignment="1">
      <alignment horizontal="center" vertical="center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2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/>
    </xf>
    <xf numFmtId="0" fontId="2" fillId="0" borderId="1" xfId="1" quotePrefix="1" applyFont="1" applyFill="1" applyBorder="1" applyAlignment="1">
      <alignment horizontal="center" vertical="center"/>
    </xf>
    <xf numFmtId="0" fontId="1" fillId="0" borderId="1" xfId="1" quotePrefix="1" applyBorder="1" applyAlignment="1">
      <alignment horizontal="center"/>
    </xf>
    <xf numFmtId="14" fontId="1" fillId="0" borderId="1" xfId="1" applyNumberFormat="1" applyBorder="1"/>
    <xf numFmtId="2" fontId="1" fillId="0" borderId="1" xfId="1" applyNumberFormat="1" applyBorder="1" applyAlignment="1">
      <alignment horizontal="center"/>
    </xf>
    <xf numFmtId="0" fontId="1" fillId="4" borderId="1" xfId="1" applyFont="1" applyFill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1" fillId="4" borderId="1" xfId="1" quotePrefix="1" applyFill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1" fillId="0" borderId="1" xfId="1" quotePrefix="1" applyFill="1" applyBorder="1" applyAlignment="1">
      <alignment horizontal="center" vertical="center"/>
    </xf>
    <xf numFmtId="14" fontId="1" fillId="0" borderId="2" xfId="1" applyNumberFormat="1" applyBorder="1" applyAlignment="1">
      <alignment vertical="center"/>
    </xf>
    <xf numFmtId="14" fontId="1" fillId="0" borderId="1" xfId="1" applyNumberFormat="1" applyBorder="1" applyAlignment="1">
      <alignment vertical="center"/>
    </xf>
    <xf numFmtId="14" fontId="1" fillId="0" borderId="1" xfId="1" applyNumberFormat="1" applyBorder="1" applyAlignment="1"/>
    <xf numFmtId="14" fontId="1" fillId="4" borderId="1" xfId="1" applyNumberFormat="1" applyFill="1" applyBorder="1" applyAlignment="1"/>
    <xf numFmtId="14" fontId="1" fillId="5" borderId="1" xfId="1" applyNumberFormat="1" applyFill="1" applyBorder="1"/>
    <xf numFmtId="0" fontId="1" fillId="5" borderId="1" xfId="1" applyFill="1" applyBorder="1" applyAlignment="1">
      <alignment horizontal="center"/>
    </xf>
    <xf numFmtId="14" fontId="1" fillId="0" borderId="1" xfId="1" applyNumberFormat="1" applyBorder="1" applyAlignment="1">
      <alignment horizontal="center"/>
    </xf>
    <xf numFmtId="0" fontId="1" fillId="0" borderId="3" xfId="1" applyBorder="1" applyAlignment="1">
      <alignment horizontal="center"/>
    </xf>
    <xf numFmtId="14" fontId="1" fillId="5" borderId="1" xfId="1" applyNumberFormat="1" applyFill="1" applyBorder="1" applyAlignment="1">
      <alignment horizontal="center"/>
    </xf>
    <xf numFmtId="14" fontId="1" fillId="0" borderId="1" xfId="1" applyNumberFormat="1" applyFill="1" applyBorder="1" applyAlignment="1">
      <alignment horizontal="center"/>
    </xf>
    <xf numFmtId="0" fontId="1" fillId="0" borderId="1" xfId="1" applyBorder="1" applyAlignment="1">
      <alignment horizontal="center" vertical="center"/>
    </xf>
    <xf numFmtId="0" fontId="1" fillId="0" borderId="1" xfId="1" applyFill="1" applyBorder="1" applyAlignment="1">
      <alignment horizontal="center"/>
    </xf>
    <xf numFmtId="14" fontId="1" fillId="0" borderId="4" xfId="1" applyNumberFormat="1" applyFill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4" xfId="1" quotePrefix="1" applyBorder="1" applyAlignment="1">
      <alignment horizontal="center"/>
    </xf>
    <xf numFmtId="0" fontId="1" fillId="0" borderId="4" xfId="1" applyFill="1" applyBorder="1" applyAlignment="1">
      <alignment horizontal="center"/>
    </xf>
    <xf numFmtId="0" fontId="1" fillId="0" borderId="4" xfId="1" quotePrefix="1" applyFill="1" applyBorder="1" applyAlignment="1">
      <alignment horizontal="center"/>
    </xf>
    <xf numFmtId="14" fontId="1" fillId="6" borderId="1" xfId="1" applyNumberFormat="1" applyFill="1" applyBorder="1" applyAlignment="1">
      <alignment horizontal="center"/>
    </xf>
    <xf numFmtId="0" fontId="1" fillId="6" borderId="1" xfId="1" applyFill="1" applyBorder="1" applyAlignment="1">
      <alignment horizontal="center"/>
    </xf>
    <xf numFmtId="0" fontId="1" fillId="6" borderId="1" xfId="1" quotePrefix="1" applyFill="1" applyBorder="1" applyAlignment="1">
      <alignment horizontal="center"/>
    </xf>
    <xf numFmtId="0" fontId="1" fillId="0" borderId="1" xfId="1" quotePrefix="1" applyFill="1" applyBorder="1" applyAlignment="1">
      <alignment horizontal="center"/>
    </xf>
    <xf numFmtId="14" fontId="1" fillId="6" borderId="2" xfId="1" applyNumberFormat="1" applyFill="1" applyBorder="1" applyAlignment="1">
      <alignment horizontal="center"/>
    </xf>
    <xf numFmtId="0" fontId="3" fillId="0" borderId="0" xfId="1" applyFont="1" applyFill="1"/>
    <xf numFmtId="0" fontId="1" fillId="0" borderId="0" xfId="1" applyFill="1" applyBorder="1"/>
    <xf numFmtId="0" fontId="1" fillId="0" borderId="0" xfId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1" fillId="0" borderId="1" xfId="1" applyBorder="1"/>
    <xf numFmtId="164" fontId="1" fillId="0" borderId="1" xfId="1" applyNumberFormat="1" applyBorder="1" applyAlignment="1">
      <alignment horizontal="center"/>
    </xf>
    <xf numFmtId="0" fontId="1" fillId="3" borderId="10" xfId="1" applyFill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9" xfId="1" applyBorder="1" applyAlignment="1">
      <alignment horizontal="center"/>
    </xf>
    <xf numFmtId="0" fontId="1" fillId="2" borderId="8" xfId="1" applyFill="1" applyBorder="1" applyAlignment="1">
      <alignment horizontal="center"/>
    </xf>
    <xf numFmtId="0" fontId="1" fillId="0" borderId="4" xfId="1" applyBorder="1"/>
    <xf numFmtId="0" fontId="1" fillId="0" borderId="2" xfId="1" applyBorder="1"/>
    <xf numFmtId="0" fontId="1" fillId="0" borderId="20" xfId="1" applyBorder="1"/>
    <xf numFmtId="0" fontId="1" fillId="0" borderId="20" xfId="1" applyBorder="1" applyAlignment="1">
      <alignment horizontal="center"/>
    </xf>
    <xf numFmtId="0" fontId="1" fillId="0" borderId="21" xfId="1" applyBorder="1"/>
    <xf numFmtId="0" fontId="1" fillId="0" borderId="22" xfId="1" applyBorder="1" applyAlignment="1">
      <alignment horizontal="center"/>
    </xf>
    <xf numFmtId="0" fontId="1" fillId="0" borderId="23" xfId="1" applyBorder="1" applyAlignment="1">
      <alignment horizontal="center"/>
    </xf>
    <xf numFmtId="0" fontId="1" fillId="0" borderId="24" xfId="1" applyBorder="1"/>
    <xf numFmtId="0" fontId="1" fillId="0" borderId="25" xfId="1" applyBorder="1" applyAlignment="1">
      <alignment horizontal="center"/>
    </xf>
    <xf numFmtId="0" fontId="1" fillId="0" borderId="26" xfId="1" applyBorder="1" applyAlignment="1">
      <alignment horizontal="center"/>
    </xf>
    <xf numFmtId="0" fontId="1" fillId="8" borderId="1" xfId="1" applyFill="1" applyBorder="1" applyAlignment="1">
      <alignment vertical="top"/>
    </xf>
    <xf numFmtId="0" fontId="1" fillId="8" borderId="1" xfId="1" applyFill="1" applyBorder="1" applyAlignment="1">
      <alignment vertical="top" wrapText="1"/>
    </xf>
    <xf numFmtId="0" fontId="1" fillId="0" borderId="0" xfId="1" applyAlignment="1">
      <alignment vertical="top"/>
    </xf>
    <xf numFmtId="3" fontId="1" fillId="0" borderId="0" xfId="1" applyNumberFormat="1" applyAlignment="1">
      <alignment horizontal="right" vertical="top"/>
    </xf>
    <xf numFmtId="0" fontId="1" fillId="8" borderId="17" xfId="1" applyFill="1" applyBorder="1" applyAlignment="1">
      <alignment vertical="top"/>
    </xf>
    <xf numFmtId="0" fontId="1" fillId="8" borderId="0" xfId="1" applyFill="1" applyBorder="1" applyAlignment="1">
      <alignment vertical="top"/>
    </xf>
    <xf numFmtId="1" fontId="1" fillId="0" borderId="0" xfId="1" applyNumberFormat="1"/>
    <xf numFmtId="3" fontId="1" fillId="0" borderId="0" xfId="1" applyNumberFormat="1" applyFill="1"/>
    <xf numFmtId="3" fontId="1" fillId="2" borderId="0" xfId="1" applyNumberFormat="1" applyFill="1" applyAlignment="1">
      <alignment horizontal="right" vertical="top"/>
    </xf>
    <xf numFmtId="1" fontId="1" fillId="2" borderId="0" xfId="1" applyNumberFormat="1" applyFill="1"/>
    <xf numFmtId="0" fontId="1" fillId="0" borderId="27" xfId="1" applyBorder="1"/>
    <xf numFmtId="0" fontId="1" fillId="0" borderId="1" xfId="1" applyFill="1" applyBorder="1"/>
    <xf numFmtId="0" fontId="1" fillId="0" borderId="10" xfId="1" applyFill="1" applyBorder="1" applyAlignment="1">
      <alignment horizontal="center"/>
    </xf>
    <xf numFmtId="0" fontId="1" fillId="0" borderId="28" xfId="1" applyFill="1" applyBorder="1"/>
    <xf numFmtId="0" fontId="1" fillId="2" borderId="1" xfId="1" applyFill="1" applyBorder="1" applyAlignment="1">
      <alignment horizontal="center"/>
    </xf>
    <xf numFmtId="0" fontId="1" fillId="2" borderId="21" xfId="1" applyFill="1" applyBorder="1" applyAlignment="1">
      <alignment horizontal="center"/>
    </xf>
    <xf numFmtId="0" fontId="1" fillId="0" borderId="5" xfId="1" applyFill="1" applyBorder="1" applyAlignment="1">
      <alignment horizontal="center"/>
    </xf>
    <xf numFmtId="0" fontId="1" fillId="2" borderId="6" xfId="1" applyFill="1" applyBorder="1" applyAlignment="1">
      <alignment horizontal="center"/>
    </xf>
    <xf numFmtId="0" fontId="1" fillId="0" borderId="29" xfId="1" applyBorder="1" applyAlignment="1">
      <alignment horizontal="center"/>
    </xf>
    <xf numFmtId="0" fontId="1" fillId="0" borderId="29" xfId="1" applyFill="1" applyBorder="1" applyAlignment="1">
      <alignment horizontal="center"/>
    </xf>
    <xf numFmtId="0" fontId="1" fillId="3" borderId="29" xfId="1" applyFill="1" applyBorder="1" applyAlignment="1">
      <alignment horizontal="center"/>
    </xf>
    <xf numFmtId="0" fontId="1" fillId="0" borderId="11" xfId="1" applyFill="1" applyBorder="1" applyAlignment="1">
      <alignment horizontal="center"/>
    </xf>
    <xf numFmtId="0" fontId="1" fillId="0" borderId="22" xfId="1" applyFill="1" applyBorder="1" applyAlignment="1">
      <alignment horizontal="center"/>
    </xf>
    <xf numFmtId="0" fontId="6" fillId="0" borderId="21" xfId="2" applyBorder="1"/>
    <xf numFmtId="0" fontId="6" fillId="0" borderId="1" xfId="2" applyFill="1" applyBorder="1" applyAlignment="1">
      <alignment horizontal="left"/>
    </xf>
    <xf numFmtId="0" fontId="6" fillId="0" borderId="1" xfId="2" applyBorder="1" applyAlignment="1">
      <alignment horizontal="left"/>
    </xf>
    <xf numFmtId="0" fontId="1" fillId="0" borderId="0" xfId="5"/>
    <xf numFmtId="0" fontId="1" fillId="0" borderId="1" xfId="5" applyBorder="1"/>
    <xf numFmtId="0" fontId="1" fillId="0" borderId="1" xfId="5" applyBorder="1" applyAlignment="1">
      <alignment horizontal="center"/>
    </xf>
    <xf numFmtId="0" fontId="1" fillId="0" borderId="4" xfId="5" applyBorder="1"/>
    <xf numFmtId="0" fontId="1" fillId="0" borderId="2" xfId="5" applyBorder="1"/>
    <xf numFmtId="0" fontId="1" fillId="2" borderId="1" xfId="5" applyFill="1" applyBorder="1"/>
    <xf numFmtId="0" fontId="1" fillId="0" borderId="2" xfId="5" applyFill="1" applyBorder="1"/>
    <xf numFmtId="0" fontId="1" fillId="0" borderId="4" xfId="5" applyFill="1" applyBorder="1"/>
    <xf numFmtId="0" fontId="1" fillId="2" borderId="28" xfId="5" applyFill="1" applyBorder="1"/>
    <xf numFmtId="0" fontId="1" fillId="2" borderId="0" xfId="5" applyFill="1"/>
    <xf numFmtId="0" fontId="1" fillId="0" borderId="17" xfId="5" applyFill="1" applyBorder="1"/>
    <xf numFmtId="0" fontId="1" fillId="0" borderId="1" xfId="5" applyFill="1" applyBorder="1"/>
    <xf numFmtId="0" fontId="1" fillId="0" borderId="28" xfId="5" applyFill="1" applyBorder="1"/>
    <xf numFmtId="0" fontId="1" fillId="0" borderId="2" xfId="5" applyFill="1" applyBorder="1" applyAlignment="1">
      <alignment horizontal="left"/>
    </xf>
    <xf numFmtId="0" fontId="1" fillId="0" borderId="1" xfId="5" applyBorder="1" applyAlignment="1">
      <alignment horizontal="left"/>
    </xf>
    <xf numFmtId="0" fontId="1" fillId="0" borderId="0" xfId="5" applyAlignment="1">
      <alignment horizontal="left"/>
    </xf>
    <xf numFmtId="0" fontId="1" fillId="0" borderId="1" xfId="5" applyFill="1" applyBorder="1" applyAlignment="1">
      <alignment horizontal="left"/>
    </xf>
    <xf numFmtId="0" fontId="1" fillId="0" borderId="1" xfId="5" applyBorder="1" applyAlignment="1"/>
    <xf numFmtId="0" fontId="1" fillId="0" borderId="0" xfId="5" applyAlignment="1"/>
    <xf numFmtId="0" fontId="1" fillId="2" borderId="1" xfId="5" applyFill="1" applyBorder="1" applyAlignment="1">
      <alignment horizontal="left"/>
    </xf>
    <xf numFmtId="0" fontId="1" fillId="7" borderId="1" xfId="5" applyFill="1" applyBorder="1"/>
    <xf numFmtId="0" fontId="1" fillId="7" borderId="0" xfId="5" applyFill="1"/>
    <xf numFmtId="14" fontId="1" fillId="0" borderId="0" xfId="5" applyNumberFormat="1" applyAlignment="1">
      <alignment horizontal="left"/>
    </xf>
    <xf numFmtId="0" fontId="1" fillId="0" borderId="0" xfId="5" applyAlignment="1">
      <alignment horizontal="center"/>
    </xf>
    <xf numFmtId="14" fontId="1" fillId="0" borderId="21" xfId="5" applyNumberFormat="1" applyBorder="1" applyAlignment="1">
      <alignment horizontal="left"/>
    </xf>
    <xf numFmtId="0" fontId="1" fillId="0" borderId="22" xfId="5" applyBorder="1" applyAlignment="1">
      <alignment horizontal="center"/>
    </xf>
    <xf numFmtId="0" fontId="1" fillId="0" borderId="23" xfId="5" applyBorder="1" applyAlignment="1">
      <alignment horizontal="center"/>
    </xf>
    <xf numFmtId="14" fontId="1" fillId="0" borderId="29" xfId="5" applyNumberFormat="1" applyBorder="1" applyAlignment="1">
      <alignment horizontal="left"/>
    </xf>
    <xf numFmtId="0" fontId="1" fillId="0" borderId="44" xfId="5" applyBorder="1" applyAlignment="1">
      <alignment horizontal="center"/>
    </xf>
    <xf numFmtId="0" fontId="1" fillId="0" borderId="1" xfId="5" applyBorder="1" applyAlignment="1">
      <alignment horizontal="center" vertical="center"/>
    </xf>
    <xf numFmtId="14" fontId="1" fillId="0" borderId="0" xfId="5" applyNumberFormat="1"/>
    <xf numFmtId="0" fontId="1" fillId="0" borderId="29" xfId="5" applyBorder="1"/>
    <xf numFmtId="0" fontId="1" fillId="0" borderId="24" xfId="5" applyBorder="1"/>
    <xf numFmtId="0" fontId="1" fillId="0" borderId="25" xfId="5" applyBorder="1" applyAlignment="1">
      <alignment horizontal="center"/>
    </xf>
    <xf numFmtId="0" fontId="1" fillId="0" borderId="26" xfId="5" applyBorder="1" applyAlignment="1">
      <alignment horizontal="center"/>
    </xf>
    <xf numFmtId="0" fontId="1" fillId="2" borderId="43" xfId="5" applyFill="1" applyBorder="1"/>
    <xf numFmtId="0" fontId="1" fillId="2" borderId="42" xfId="5" applyFill="1" applyBorder="1" applyAlignment="1">
      <alignment horizontal="center"/>
    </xf>
    <xf numFmtId="0" fontId="1" fillId="2" borderId="41" xfId="5" applyFill="1" applyBorder="1" applyAlignment="1">
      <alignment horizontal="center"/>
    </xf>
    <xf numFmtId="0" fontId="1" fillId="0" borderId="0" xfId="5" applyFill="1" applyBorder="1"/>
    <xf numFmtId="0" fontId="1" fillId="0" borderId="0" xfId="5" applyFill="1" applyBorder="1" applyAlignment="1">
      <alignment horizontal="center"/>
    </xf>
    <xf numFmtId="0" fontId="1" fillId="0" borderId="21" xfId="5" applyBorder="1"/>
    <xf numFmtId="0" fontId="1" fillId="0" borderId="30" xfId="5" applyBorder="1"/>
    <xf numFmtId="0" fontId="1" fillId="0" borderId="4" xfId="5" applyBorder="1" applyAlignment="1">
      <alignment horizontal="center"/>
    </xf>
    <xf numFmtId="0" fontId="1" fillId="2" borderId="39" xfId="5" applyFill="1" applyBorder="1"/>
    <xf numFmtId="0" fontId="1" fillId="2" borderId="38" xfId="5" applyFill="1" applyBorder="1" applyAlignment="1">
      <alignment horizontal="center"/>
    </xf>
    <xf numFmtId="0" fontId="1" fillId="2" borderId="37" xfId="5" applyFill="1" applyBorder="1" applyAlignment="1">
      <alignment horizontal="center"/>
    </xf>
    <xf numFmtId="0" fontId="1" fillId="2" borderId="24" xfId="5" applyFill="1" applyBorder="1"/>
    <xf numFmtId="0" fontId="1" fillId="2" borderId="25" xfId="5" applyFill="1" applyBorder="1" applyAlignment="1">
      <alignment horizontal="center"/>
    </xf>
    <xf numFmtId="0" fontId="1" fillId="2" borderId="26" xfId="5" applyFill="1" applyBorder="1" applyAlignment="1">
      <alignment horizontal="center"/>
    </xf>
    <xf numFmtId="0" fontId="1" fillId="0" borderId="4" xfId="5" applyBorder="1" applyAlignment="1">
      <alignment horizontal="center" vertical="center"/>
    </xf>
    <xf numFmtId="0" fontId="1" fillId="2" borderId="1" xfId="5" applyFill="1" applyBorder="1" applyAlignment="1">
      <alignment horizontal="center"/>
    </xf>
    <xf numFmtId="14" fontId="1" fillId="0" borderId="1" xfId="5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8" fillId="9" borderId="7" xfId="0" applyFont="1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8" fillId="11" borderId="47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0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0" fillId="0" borderId="15" xfId="0" applyBorder="1"/>
    <xf numFmtId="0" fontId="0" fillId="0" borderId="0" xfId="0" applyBorder="1"/>
    <xf numFmtId="0" fontId="8" fillId="0" borderId="17" xfId="0" applyFont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8" fillId="11" borderId="2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0" xfId="0" applyFill="1"/>
    <xf numFmtId="0" fontId="2" fillId="2" borderId="48" xfId="0" applyFont="1" applyFill="1" applyBorder="1" applyAlignment="1">
      <alignment horizontal="center"/>
    </xf>
    <xf numFmtId="0" fontId="0" fillId="0" borderId="0" xfId="0" applyFill="1"/>
    <xf numFmtId="0" fontId="8" fillId="13" borderId="45" xfId="0" applyFont="1" applyFill="1" applyBorder="1" applyAlignment="1">
      <alignment horizontal="center"/>
    </xf>
    <xf numFmtId="0" fontId="9" fillId="13" borderId="0" xfId="0" applyFont="1" applyFill="1"/>
    <xf numFmtId="0" fontId="7" fillId="0" borderId="15" xfId="0" applyFont="1" applyBorder="1"/>
    <xf numFmtId="0" fontId="8" fillId="0" borderId="7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13" borderId="5" xfId="0" applyFont="1" applyFill="1" applyBorder="1" applyAlignment="1">
      <alignment horizontal="center"/>
    </xf>
    <xf numFmtId="0" fontId="8" fillId="11" borderId="49" xfId="0" applyFont="1" applyFill="1" applyBorder="1" applyAlignment="1">
      <alignment horizontal="center"/>
    </xf>
    <xf numFmtId="0" fontId="0" fillId="0" borderId="0" xfId="0" applyFill="1" applyBorder="1"/>
    <xf numFmtId="0" fontId="9" fillId="0" borderId="0" xfId="0" applyFont="1" applyFill="1" applyBorder="1"/>
    <xf numFmtId="0" fontId="8" fillId="9" borderId="1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8" fillId="11" borderId="50" xfId="0" applyFont="1" applyFill="1" applyBorder="1" applyAlignment="1">
      <alignment horizontal="center"/>
    </xf>
    <xf numFmtId="0" fontId="7" fillId="0" borderId="1" xfId="0" applyFont="1" applyBorder="1"/>
    <xf numFmtId="0" fontId="8" fillId="13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3" fillId="2" borderId="1" xfId="0" applyFont="1" applyFill="1" applyBorder="1"/>
    <xf numFmtId="0" fontId="10" fillId="13" borderId="1" xfId="0" applyFont="1" applyFill="1" applyBorder="1"/>
    <xf numFmtId="0" fontId="7" fillId="2" borderId="1" xfId="0" applyFont="1" applyFill="1" applyBorder="1"/>
    <xf numFmtId="0" fontId="8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11" fillId="3" borderId="1" xfId="0" applyFont="1" applyFill="1" applyBorder="1"/>
    <xf numFmtId="2" fontId="0" fillId="0" borderId="0" xfId="0" applyNumberFormat="1"/>
    <xf numFmtId="0" fontId="1" fillId="2" borderId="20" xfId="1" applyFill="1" applyBorder="1" applyAlignment="1">
      <alignment horizontal="center"/>
    </xf>
    <xf numFmtId="0" fontId="1" fillId="2" borderId="0" xfId="1" applyFill="1" applyBorder="1" applyAlignment="1">
      <alignment horizontal="center"/>
    </xf>
    <xf numFmtId="0" fontId="1" fillId="2" borderId="1" xfId="1" applyFill="1" applyBorder="1"/>
    <xf numFmtId="0" fontId="1" fillId="2" borderId="1" xfId="5" applyFill="1" applyBorder="1" applyAlignment="1"/>
    <xf numFmtId="0" fontId="1" fillId="2" borderId="36" xfId="5" applyFill="1" applyBorder="1" applyAlignment="1">
      <alignment horizontal="center"/>
    </xf>
    <xf numFmtId="0" fontId="3" fillId="3" borderId="51" xfId="0" applyFont="1" applyFill="1" applyBorder="1"/>
    <xf numFmtId="0" fontId="0" fillId="3" borderId="52" xfId="0" applyFill="1" applyBorder="1"/>
    <xf numFmtId="2" fontId="3" fillId="3" borderId="52" xfId="0" applyNumberFormat="1" applyFont="1" applyFill="1" applyBorder="1"/>
    <xf numFmtId="0" fontId="3" fillId="3" borderId="53" xfId="0" applyFont="1" applyFill="1" applyBorder="1"/>
    <xf numFmtId="0" fontId="0" fillId="0" borderId="1" xfId="0" applyBorder="1"/>
    <xf numFmtId="165" fontId="0" fillId="0" borderId="0" xfId="0" applyNumberFormat="1"/>
    <xf numFmtId="0" fontId="3" fillId="0" borderId="54" xfId="0" applyFont="1" applyBorder="1"/>
    <xf numFmtId="0" fontId="3" fillId="0" borderId="55" xfId="0" applyFont="1" applyBorder="1"/>
    <xf numFmtId="0" fontId="3" fillId="0" borderId="45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56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0" fillId="0" borderId="55" xfId="0" applyBorder="1" applyAlignment="1">
      <alignment wrapText="1"/>
    </xf>
    <xf numFmtId="166" fontId="0" fillId="0" borderId="54" xfId="0" applyNumberFormat="1" applyBorder="1"/>
    <xf numFmtId="0" fontId="0" fillId="0" borderId="8" xfId="0" applyBorder="1"/>
    <xf numFmtId="0" fontId="0" fillId="0" borderId="55" xfId="0" applyBorder="1"/>
    <xf numFmtId="0" fontId="0" fillId="0" borderId="7" xfId="0" applyBorder="1"/>
    <xf numFmtId="46" fontId="0" fillId="0" borderId="55" xfId="0" applyNumberFormat="1" applyBorder="1"/>
    <xf numFmtId="16" fontId="0" fillId="0" borderId="55" xfId="0" applyNumberFormat="1" applyBorder="1"/>
    <xf numFmtId="0" fontId="0" fillId="0" borderId="5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0" applyFont="1"/>
    <xf numFmtId="0" fontId="3" fillId="0" borderId="1" xfId="0" applyFont="1" applyBorder="1"/>
    <xf numFmtId="165" fontId="3" fillId="0" borderId="0" xfId="0" applyNumberFormat="1" applyFont="1"/>
    <xf numFmtId="0" fontId="0" fillId="0" borderId="54" xfId="0" applyBorder="1"/>
    <xf numFmtId="0" fontId="0" fillId="0" borderId="45" xfId="0" applyBorder="1"/>
    <xf numFmtId="0" fontId="0" fillId="0" borderId="5" xfId="0" applyBorder="1"/>
    <xf numFmtId="0" fontId="0" fillId="0" borderId="6" xfId="0" applyBorder="1"/>
    <xf numFmtId="0" fontId="3" fillId="2" borderId="0" xfId="0" applyFont="1" applyFill="1"/>
    <xf numFmtId="0" fontId="3" fillId="3" borderId="1" xfId="0" applyFont="1" applyFill="1" applyBorder="1"/>
    <xf numFmtId="0" fontId="5" fillId="0" borderId="14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0" fontId="5" fillId="0" borderId="18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40" xfId="5" applyBorder="1" applyAlignment="1">
      <alignment horizontal="center" vertical="center"/>
    </xf>
    <xf numFmtId="0" fontId="1" fillId="0" borderId="5" xfId="5" applyBorder="1" applyAlignment="1">
      <alignment horizontal="center" vertical="center"/>
    </xf>
    <xf numFmtId="0" fontId="1" fillId="0" borderId="17" xfId="5" applyBorder="1" applyAlignment="1">
      <alignment horizontal="center" vertical="center"/>
    </xf>
    <xf numFmtId="0" fontId="1" fillId="0" borderId="0" xfId="5" applyBorder="1" applyAlignment="1">
      <alignment horizontal="center" vertical="center"/>
    </xf>
    <xf numFmtId="0" fontId="1" fillId="0" borderId="10" xfId="5" applyBorder="1" applyAlignment="1">
      <alignment horizontal="center" vertical="center"/>
    </xf>
    <xf numFmtId="0" fontId="1" fillId="0" borderId="6" xfId="5" applyBorder="1" applyAlignment="1">
      <alignment horizontal="center" vertical="center"/>
    </xf>
    <xf numFmtId="0" fontId="1" fillId="0" borderId="12" xfId="5" applyBorder="1" applyAlignment="1">
      <alignment horizontal="center" vertical="center"/>
    </xf>
    <xf numFmtId="0" fontId="1" fillId="0" borderId="13" xfId="5" applyBorder="1" applyAlignment="1">
      <alignment horizontal="center" vertical="center"/>
    </xf>
    <xf numFmtId="0" fontId="1" fillId="0" borderId="35" xfId="5" applyBorder="1" applyAlignment="1">
      <alignment horizontal="center"/>
    </xf>
    <xf numFmtId="0" fontId="1" fillId="0" borderId="34" xfId="5" applyBorder="1" applyAlignment="1">
      <alignment horizontal="center"/>
    </xf>
    <xf numFmtId="0" fontId="1" fillId="0" borderId="33" xfId="5" applyBorder="1" applyAlignment="1">
      <alignment horizontal="center"/>
    </xf>
    <xf numFmtId="0" fontId="1" fillId="0" borderId="22" xfId="5" applyBorder="1" applyAlignment="1">
      <alignment horizontal="center"/>
    </xf>
    <xf numFmtId="0" fontId="1" fillId="0" borderId="23" xfId="5" applyBorder="1" applyAlignment="1">
      <alignment horizontal="center"/>
    </xf>
    <xf numFmtId="0" fontId="1" fillId="0" borderId="29" xfId="5" applyBorder="1" applyAlignment="1">
      <alignment horizontal="left" vertical="center"/>
    </xf>
    <xf numFmtId="0" fontId="1" fillId="0" borderId="1" xfId="5" applyBorder="1" applyAlignment="1">
      <alignment horizontal="center" vertical="center"/>
    </xf>
    <xf numFmtId="0" fontId="1" fillId="0" borderId="32" xfId="5" applyBorder="1" applyAlignment="1">
      <alignment horizontal="center" vertical="center"/>
    </xf>
    <xf numFmtId="0" fontId="1" fillId="0" borderId="31" xfId="5" applyBorder="1" applyAlignment="1">
      <alignment horizontal="center" vertical="center"/>
    </xf>
    <xf numFmtId="0" fontId="3" fillId="0" borderId="4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6">
    <cellStyle name="Hyperlink" xfId="2" builtinId="8"/>
    <cellStyle name="Normal" xfId="0" builtinId="0"/>
    <cellStyle name="Normal 2" xfId="1"/>
    <cellStyle name="Normal 2 2" xfId="3"/>
    <cellStyle name="Normal 2 3" xfId="5"/>
    <cellStyle name="Percent 2" xfId="4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4.12.16@12:00" TargetMode="External"/><Relationship Id="rId2" Type="http://schemas.openxmlformats.org/officeDocument/2006/relationships/hyperlink" Target="mailto:13.12.16@18:40" TargetMode="External"/><Relationship Id="rId1" Type="http://schemas.openxmlformats.org/officeDocument/2006/relationships/hyperlink" Target="mailto:14.12.16@16:30" TargetMode="External"/><Relationship Id="rId4" Type="http://schemas.openxmlformats.org/officeDocument/2006/relationships/hyperlink" Target="mailto:27.2.2017@B%20shif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E241"/>
  <sheetViews>
    <sheetView tabSelected="1" topLeftCell="A222" workbookViewId="0">
      <selection activeCell="G250" sqref="G250"/>
    </sheetView>
  </sheetViews>
  <sheetFormatPr defaultRowHeight="15" x14ac:dyDescent="0.25"/>
  <cols>
    <col min="5" max="5" width="10.7109375" bestFit="1" customWidth="1"/>
    <col min="6" max="6" width="11" bestFit="1" customWidth="1"/>
    <col min="7" max="7" width="24.7109375" customWidth="1"/>
    <col min="9" max="9" width="11" bestFit="1" customWidth="1"/>
    <col min="15" max="15" width="10.42578125" bestFit="1" customWidth="1"/>
  </cols>
  <sheetData>
    <row r="3" spans="5:15" x14ac:dyDescent="0.25">
      <c r="E3" s="233" t="s">
        <v>0</v>
      </c>
      <c r="F3" s="234"/>
      <c r="G3" s="234"/>
      <c r="H3" s="234"/>
      <c r="I3" s="234"/>
      <c r="J3" s="234"/>
      <c r="K3" s="234"/>
      <c r="L3" s="234"/>
      <c r="M3" s="235"/>
    </row>
    <row r="4" spans="5:15" x14ac:dyDescent="0.25">
      <c r="E4" s="236"/>
      <c r="F4" s="237"/>
      <c r="G4" s="237"/>
      <c r="H4" s="237"/>
      <c r="I4" s="237"/>
      <c r="J4" s="237"/>
      <c r="K4" s="237"/>
      <c r="L4" s="237"/>
      <c r="M4" s="238"/>
    </row>
    <row r="5" spans="5:15" x14ac:dyDescent="0.25">
      <c r="E5" s="16" t="s">
        <v>1</v>
      </c>
      <c r="F5" s="16" t="s">
        <v>2</v>
      </c>
      <c r="G5" s="16" t="s">
        <v>3</v>
      </c>
      <c r="H5" s="16" t="s">
        <v>4</v>
      </c>
      <c r="I5" s="16" t="s">
        <v>5</v>
      </c>
      <c r="J5" s="16" t="s">
        <v>6</v>
      </c>
      <c r="K5" s="16" t="s">
        <v>7</v>
      </c>
      <c r="L5" s="16" t="s">
        <v>5</v>
      </c>
      <c r="M5" s="16" t="s">
        <v>6</v>
      </c>
    </row>
    <row r="6" spans="5:15" x14ac:dyDescent="0.25">
      <c r="E6" s="27">
        <v>42460</v>
      </c>
      <c r="F6" s="13">
        <v>9.0999999999999943</v>
      </c>
      <c r="G6" s="12" t="s">
        <v>8</v>
      </c>
      <c r="H6" s="13">
        <v>4.5</v>
      </c>
      <c r="I6" s="14" t="s">
        <v>9</v>
      </c>
      <c r="J6" s="15" t="s">
        <v>10</v>
      </c>
      <c r="K6" s="13"/>
      <c r="L6" s="14" t="s">
        <v>11</v>
      </c>
      <c r="M6" s="15" t="s">
        <v>8</v>
      </c>
    </row>
    <row r="7" spans="5:15" x14ac:dyDescent="0.25">
      <c r="E7" s="28">
        <v>42461</v>
      </c>
      <c r="F7" s="37">
        <v>11.300000000000011</v>
      </c>
      <c r="G7" s="8" t="s">
        <v>8</v>
      </c>
      <c r="H7" s="37">
        <v>15.53</v>
      </c>
      <c r="I7" s="10" t="s">
        <v>9</v>
      </c>
      <c r="J7" s="11" t="s">
        <v>10</v>
      </c>
      <c r="K7" s="9"/>
      <c r="L7" s="10" t="s">
        <v>11</v>
      </c>
      <c r="M7" s="11" t="s">
        <v>8</v>
      </c>
    </row>
    <row r="8" spans="5:15" x14ac:dyDescent="0.25">
      <c r="E8" s="28">
        <v>42462</v>
      </c>
      <c r="F8" s="37">
        <v>6.2999999999999829</v>
      </c>
      <c r="G8" s="8" t="s">
        <v>8</v>
      </c>
      <c r="H8" s="37">
        <v>10.404</v>
      </c>
      <c r="I8" s="10" t="s">
        <v>9</v>
      </c>
      <c r="J8" s="11" t="s">
        <v>10</v>
      </c>
      <c r="K8" s="9"/>
      <c r="L8" s="10" t="s">
        <v>11</v>
      </c>
      <c r="M8" s="11" t="s">
        <v>8</v>
      </c>
    </row>
    <row r="9" spans="5:15" x14ac:dyDescent="0.25">
      <c r="E9" s="28">
        <v>42468</v>
      </c>
      <c r="F9" s="9">
        <v>15.899999999999991</v>
      </c>
      <c r="G9" s="8" t="s">
        <v>12</v>
      </c>
      <c r="H9" s="9">
        <v>8.8999999999999986</v>
      </c>
      <c r="I9" s="9"/>
      <c r="J9" s="11" t="s">
        <v>10</v>
      </c>
      <c r="K9" s="9"/>
      <c r="L9" s="9"/>
      <c r="M9" s="11"/>
    </row>
    <row r="10" spans="5:15" x14ac:dyDescent="0.25">
      <c r="E10" s="28">
        <v>42469</v>
      </c>
      <c r="F10" s="9">
        <v>72.44</v>
      </c>
      <c r="G10" s="8" t="s">
        <v>13</v>
      </c>
      <c r="H10" s="9">
        <v>10.19</v>
      </c>
      <c r="I10" s="18" t="s">
        <v>14</v>
      </c>
      <c r="J10" s="17" t="s">
        <v>15</v>
      </c>
      <c r="K10" s="9">
        <v>57.420000000000009</v>
      </c>
      <c r="L10" s="9" t="s">
        <v>16</v>
      </c>
      <c r="M10" s="11" t="s">
        <v>17</v>
      </c>
    </row>
    <row r="11" spans="5:15" x14ac:dyDescent="0.25">
      <c r="E11" s="28">
        <v>42470</v>
      </c>
      <c r="F11" s="9">
        <v>76.680000000000007</v>
      </c>
      <c r="G11" s="8" t="s">
        <v>13</v>
      </c>
      <c r="H11" s="9">
        <v>16.259999999999998</v>
      </c>
      <c r="I11" s="18" t="s">
        <v>14</v>
      </c>
      <c r="J11" s="17" t="s">
        <v>15</v>
      </c>
      <c r="K11" s="9">
        <v>64.800000000000011</v>
      </c>
      <c r="L11" s="9" t="s">
        <v>16</v>
      </c>
      <c r="M11" s="11" t="s">
        <v>17</v>
      </c>
    </row>
    <row r="12" spans="5:15" x14ac:dyDescent="0.25">
      <c r="E12" s="29">
        <v>42471</v>
      </c>
      <c r="F12" s="20">
        <v>75.660150000000016</v>
      </c>
      <c r="G12" s="8" t="s">
        <v>13</v>
      </c>
      <c r="H12" s="20">
        <v>16.440600000000003</v>
      </c>
      <c r="I12" s="18" t="s">
        <v>14</v>
      </c>
      <c r="J12" s="17" t="s">
        <v>15</v>
      </c>
      <c r="K12" s="9">
        <v>56.569999999999965</v>
      </c>
      <c r="L12" s="9" t="s">
        <v>16</v>
      </c>
      <c r="M12" s="11" t="s">
        <v>17</v>
      </c>
    </row>
    <row r="13" spans="5:15" x14ac:dyDescent="0.25">
      <c r="E13" s="30">
        <v>42473</v>
      </c>
      <c r="F13" s="22">
        <v>64.5</v>
      </c>
      <c r="G13" s="21" t="s">
        <v>18</v>
      </c>
      <c r="H13" s="22">
        <v>18.86</v>
      </c>
      <c r="I13" s="24" t="s">
        <v>19</v>
      </c>
      <c r="J13" s="23" t="s">
        <v>15</v>
      </c>
      <c r="K13" s="22">
        <v>42.75</v>
      </c>
      <c r="L13" s="22" t="s">
        <v>16</v>
      </c>
      <c r="M13" s="23" t="s">
        <v>13</v>
      </c>
    </row>
    <row r="14" spans="5:15" x14ac:dyDescent="0.25">
      <c r="E14" s="29">
        <v>42474</v>
      </c>
      <c r="F14" s="37">
        <v>75.299999999999983</v>
      </c>
      <c r="G14" s="8" t="s">
        <v>18</v>
      </c>
      <c r="H14" s="37">
        <v>23.689999999999998</v>
      </c>
      <c r="I14" s="26" t="s">
        <v>19</v>
      </c>
      <c r="J14" s="11" t="s">
        <v>15</v>
      </c>
      <c r="K14" s="37">
        <v>52.429999999999993</v>
      </c>
      <c r="L14" s="25" t="s">
        <v>16</v>
      </c>
      <c r="M14" s="11" t="s">
        <v>13</v>
      </c>
    </row>
    <row r="15" spans="5:15" x14ac:dyDescent="0.25">
      <c r="E15" s="29">
        <v>42475</v>
      </c>
      <c r="F15" s="9">
        <v>76.5</v>
      </c>
      <c r="G15" s="8" t="s">
        <v>18</v>
      </c>
      <c r="H15" s="9">
        <v>23.200000000000003</v>
      </c>
      <c r="I15" s="26" t="s">
        <v>19</v>
      </c>
      <c r="J15" s="11" t="s">
        <v>15</v>
      </c>
      <c r="K15" s="9">
        <v>54.140000000000015</v>
      </c>
      <c r="L15" s="25" t="s">
        <v>16</v>
      </c>
      <c r="M15" s="11" t="s">
        <v>13</v>
      </c>
    </row>
    <row r="16" spans="5:15" x14ac:dyDescent="0.25">
      <c r="E16" s="31">
        <v>42490</v>
      </c>
      <c r="F16" s="32">
        <v>245.5</v>
      </c>
      <c r="G16" s="32" t="s">
        <v>10</v>
      </c>
      <c r="H16" s="32"/>
      <c r="I16" s="32"/>
      <c r="J16" s="32"/>
      <c r="K16" s="32"/>
      <c r="L16" s="32"/>
      <c r="M16" s="32"/>
      <c r="O16">
        <f>SUM(F6:F15)</f>
        <v>483.68014999999991</v>
      </c>
    </row>
    <row r="17" spans="5:15" x14ac:dyDescent="0.25">
      <c r="E17" s="19">
        <v>42491</v>
      </c>
      <c r="F17" s="9">
        <v>33.349999999999994</v>
      </c>
      <c r="G17" s="9" t="s">
        <v>10</v>
      </c>
      <c r="H17" s="9">
        <v>30.879999999999995</v>
      </c>
      <c r="I17" s="26" t="s">
        <v>19</v>
      </c>
      <c r="J17" s="11" t="s">
        <v>15</v>
      </c>
      <c r="K17" s="9">
        <v>2.4699999999999989</v>
      </c>
      <c r="L17" s="25" t="s">
        <v>16</v>
      </c>
      <c r="M17" s="18" t="s">
        <v>10</v>
      </c>
    </row>
    <row r="18" spans="5:15" x14ac:dyDescent="0.25">
      <c r="E18" s="19">
        <v>42492</v>
      </c>
      <c r="F18" s="9">
        <v>33.349999999999994</v>
      </c>
      <c r="G18" s="9" t="s">
        <v>10</v>
      </c>
      <c r="H18" s="9">
        <v>30.879999999999995</v>
      </c>
      <c r="I18" s="26" t="s">
        <v>19</v>
      </c>
      <c r="J18" s="11" t="s">
        <v>15</v>
      </c>
      <c r="K18" s="9">
        <v>2.4699999999999989</v>
      </c>
      <c r="L18" s="25" t="s">
        <v>16</v>
      </c>
      <c r="M18" s="18" t="s">
        <v>10</v>
      </c>
    </row>
    <row r="19" spans="5:15" x14ac:dyDescent="0.25">
      <c r="E19" s="33">
        <v>42493</v>
      </c>
      <c r="F19" s="9">
        <v>32</v>
      </c>
      <c r="G19" s="9" t="s">
        <v>10</v>
      </c>
      <c r="H19" s="9">
        <v>33.660000000000025</v>
      </c>
      <c r="I19" s="26" t="s">
        <v>19</v>
      </c>
      <c r="J19" s="11" t="s">
        <v>15</v>
      </c>
      <c r="K19" s="9">
        <v>0</v>
      </c>
      <c r="L19" s="25" t="s">
        <v>16</v>
      </c>
      <c r="M19" s="18" t="s">
        <v>10</v>
      </c>
    </row>
    <row r="20" spans="5:15" x14ac:dyDescent="0.25">
      <c r="E20" s="33">
        <v>42494</v>
      </c>
      <c r="F20" s="9">
        <v>16.700000000000017</v>
      </c>
      <c r="G20" s="9" t="s">
        <v>10</v>
      </c>
      <c r="H20" s="9">
        <v>19.439999999999998</v>
      </c>
      <c r="I20" s="26" t="s">
        <v>19</v>
      </c>
      <c r="J20" s="11" t="s">
        <v>15</v>
      </c>
      <c r="K20" s="9">
        <v>-2.7399999999999807</v>
      </c>
      <c r="L20" s="25" t="s">
        <v>16</v>
      </c>
      <c r="M20" s="18" t="s">
        <v>10</v>
      </c>
    </row>
    <row r="21" spans="5:15" x14ac:dyDescent="0.25">
      <c r="E21" s="19">
        <v>42495</v>
      </c>
      <c r="F21" s="239">
        <v>23.5</v>
      </c>
      <c r="G21" s="239" t="s">
        <v>10</v>
      </c>
      <c r="H21" s="34">
        <v>11.870000000000005</v>
      </c>
      <c r="I21" s="26" t="s">
        <v>19</v>
      </c>
      <c r="J21" s="11" t="s">
        <v>15</v>
      </c>
      <c r="K21" s="9"/>
      <c r="L21" s="25" t="s">
        <v>16</v>
      </c>
      <c r="M21" s="18" t="s">
        <v>10</v>
      </c>
    </row>
    <row r="22" spans="5:15" x14ac:dyDescent="0.25">
      <c r="E22" s="19">
        <v>42495</v>
      </c>
      <c r="F22" s="240"/>
      <c r="G22" s="240"/>
      <c r="H22" s="9">
        <v>9.4</v>
      </c>
      <c r="I22" s="26" t="s">
        <v>19</v>
      </c>
      <c r="J22" s="11" t="s">
        <v>20</v>
      </c>
      <c r="K22" s="9"/>
      <c r="L22" s="25" t="s">
        <v>16</v>
      </c>
      <c r="M22" s="18" t="s">
        <v>10</v>
      </c>
    </row>
    <row r="23" spans="5:15" x14ac:dyDescent="0.25">
      <c r="E23" s="35">
        <v>42496</v>
      </c>
      <c r="F23" s="32">
        <v>227.9</v>
      </c>
      <c r="G23" s="32" t="s">
        <v>18</v>
      </c>
      <c r="H23" s="32"/>
      <c r="I23" s="32"/>
      <c r="J23" s="32"/>
      <c r="K23" s="32"/>
      <c r="L23" s="32"/>
      <c r="M23" s="32"/>
      <c r="O23">
        <f>SUM(F17:F22)</f>
        <v>138.9</v>
      </c>
    </row>
    <row r="24" spans="5:15" x14ac:dyDescent="0.25">
      <c r="E24" s="36">
        <v>42497</v>
      </c>
      <c r="F24" s="20">
        <v>52.8</v>
      </c>
      <c r="G24" s="9" t="s">
        <v>18</v>
      </c>
      <c r="H24" s="9">
        <v>31.93</v>
      </c>
      <c r="I24" s="9" t="s">
        <v>21</v>
      </c>
      <c r="J24" s="9" t="s">
        <v>22</v>
      </c>
      <c r="K24" s="20">
        <v>15.6</v>
      </c>
      <c r="L24" s="9" t="s">
        <v>16</v>
      </c>
      <c r="M24" s="9" t="s">
        <v>23</v>
      </c>
    </row>
    <row r="25" spans="5:15" x14ac:dyDescent="0.25">
      <c r="E25" s="36">
        <v>42498</v>
      </c>
      <c r="F25" s="20">
        <v>66.900000000000006</v>
      </c>
      <c r="G25" s="9" t="s">
        <v>18</v>
      </c>
      <c r="H25" s="9">
        <v>30.04</v>
      </c>
      <c r="I25" s="9" t="s">
        <v>21</v>
      </c>
      <c r="J25" s="9" t="s">
        <v>22</v>
      </c>
      <c r="K25" s="20">
        <v>39</v>
      </c>
      <c r="L25" s="9" t="s">
        <v>16</v>
      </c>
      <c r="M25" s="9" t="s">
        <v>23</v>
      </c>
    </row>
    <row r="26" spans="5:15" x14ac:dyDescent="0.25">
      <c r="E26" s="33">
        <v>42499</v>
      </c>
      <c r="F26" s="9">
        <v>67.8</v>
      </c>
      <c r="G26" s="9" t="s">
        <v>18</v>
      </c>
      <c r="H26" s="9">
        <v>28.810000000000002</v>
      </c>
      <c r="I26" s="9" t="s">
        <v>21</v>
      </c>
      <c r="J26" s="9" t="s">
        <v>22</v>
      </c>
      <c r="K26" s="9">
        <v>40.4</v>
      </c>
      <c r="L26" s="9" t="s">
        <v>16</v>
      </c>
      <c r="M26" s="9" t="s">
        <v>23</v>
      </c>
    </row>
    <row r="27" spans="5:15" x14ac:dyDescent="0.25">
      <c r="E27" s="33">
        <v>42500</v>
      </c>
      <c r="F27" s="9">
        <v>40.5</v>
      </c>
      <c r="G27" s="9" t="s">
        <v>18</v>
      </c>
      <c r="H27" s="9">
        <v>19.120000000000005</v>
      </c>
      <c r="I27" s="9" t="s">
        <v>21</v>
      </c>
      <c r="J27" s="9" t="s">
        <v>22</v>
      </c>
      <c r="K27" s="9">
        <v>24</v>
      </c>
      <c r="L27" s="9" t="s">
        <v>16</v>
      </c>
      <c r="M27" s="9" t="s">
        <v>23</v>
      </c>
    </row>
    <row r="28" spans="5:15" x14ac:dyDescent="0.25">
      <c r="E28" s="35">
        <v>42500</v>
      </c>
      <c r="F28" s="32">
        <v>119</v>
      </c>
      <c r="G28" s="32" t="s">
        <v>20</v>
      </c>
      <c r="H28" s="32"/>
      <c r="I28" s="32"/>
      <c r="J28" s="32"/>
      <c r="K28" s="32"/>
      <c r="L28" s="32"/>
      <c r="M28" s="32"/>
      <c r="O28" s="192">
        <f>SUM(F24:F27)</f>
        <v>228</v>
      </c>
    </row>
    <row r="29" spans="5:15" x14ac:dyDescent="0.25">
      <c r="E29" s="36">
        <v>42501</v>
      </c>
      <c r="F29" s="9">
        <v>57</v>
      </c>
      <c r="G29" s="18" t="s">
        <v>20</v>
      </c>
      <c r="H29" s="9">
        <v>20.7</v>
      </c>
      <c r="I29" s="38" t="s">
        <v>24</v>
      </c>
      <c r="J29" s="38" t="s">
        <v>18</v>
      </c>
      <c r="K29" s="9">
        <v>32</v>
      </c>
      <c r="L29" s="9" t="s">
        <v>16</v>
      </c>
      <c r="M29" s="38" t="s">
        <v>25</v>
      </c>
    </row>
    <row r="30" spans="5:15" x14ac:dyDescent="0.25">
      <c r="E30" s="39">
        <v>42502</v>
      </c>
      <c r="F30" s="40">
        <v>62</v>
      </c>
      <c r="G30" s="41" t="s">
        <v>20</v>
      </c>
      <c r="H30" s="40">
        <v>22.599999999999998</v>
      </c>
      <c r="I30" s="42" t="s">
        <v>24</v>
      </c>
      <c r="J30" s="42" t="s">
        <v>18</v>
      </c>
      <c r="K30" s="5">
        <v>40.699999999999989</v>
      </c>
      <c r="L30" s="40" t="s">
        <v>16</v>
      </c>
      <c r="M30" s="43" t="s">
        <v>26</v>
      </c>
    </row>
    <row r="31" spans="5:15" x14ac:dyDescent="0.25">
      <c r="E31" s="44">
        <v>42503</v>
      </c>
      <c r="F31" s="45">
        <v>357.9</v>
      </c>
      <c r="G31" s="45" t="s">
        <v>26</v>
      </c>
      <c r="H31" s="45"/>
      <c r="I31" s="45"/>
      <c r="J31" s="45"/>
      <c r="K31" s="45"/>
      <c r="L31" s="45"/>
      <c r="M31" s="46"/>
      <c r="O31">
        <f>SUM(F29:F30)</f>
        <v>119</v>
      </c>
    </row>
    <row r="32" spans="5:15" x14ac:dyDescent="0.25">
      <c r="E32" s="44">
        <v>42504</v>
      </c>
      <c r="F32" s="45">
        <v>357.9</v>
      </c>
      <c r="G32" s="45" t="s">
        <v>26</v>
      </c>
      <c r="H32" s="45"/>
      <c r="I32" s="45"/>
      <c r="J32" s="45"/>
      <c r="K32" s="45"/>
      <c r="L32" s="45"/>
      <c r="M32" s="45"/>
    </row>
    <row r="33" spans="5:15" x14ac:dyDescent="0.25">
      <c r="E33" s="44">
        <v>42505</v>
      </c>
      <c r="F33" s="45">
        <v>109.1</v>
      </c>
      <c r="G33" s="45" t="s">
        <v>10</v>
      </c>
      <c r="H33" s="45"/>
      <c r="I33" s="45"/>
      <c r="J33" s="46"/>
      <c r="K33" s="45"/>
      <c r="L33" s="45"/>
      <c r="M33" s="46"/>
    </row>
    <row r="34" spans="5:15" x14ac:dyDescent="0.25">
      <c r="E34" s="36">
        <v>42506</v>
      </c>
      <c r="F34" s="9">
        <v>8.2000000000000028</v>
      </c>
      <c r="G34" s="9" t="s">
        <v>10</v>
      </c>
      <c r="H34" s="9">
        <v>4.8</v>
      </c>
      <c r="I34" s="42" t="s">
        <v>24</v>
      </c>
      <c r="J34" s="9" t="s">
        <v>20</v>
      </c>
      <c r="K34" s="9"/>
      <c r="L34" s="40" t="s">
        <v>16</v>
      </c>
      <c r="M34" s="9" t="s">
        <v>10</v>
      </c>
    </row>
    <row r="35" spans="5:15" x14ac:dyDescent="0.25">
      <c r="E35" s="36">
        <v>42507</v>
      </c>
      <c r="F35" s="9">
        <v>42</v>
      </c>
      <c r="G35" s="9" t="s">
        <v>10</v>
      </c>
      <c r="H35" s="9">
        <v>44.900000000000006</v>
      </c>
      <c r="I35" s="42" t="s">
        <v>24</v>
      </c>
      <c r="J35" s="9" t="s">
        <v>18</v>
      </c>
      <c r="K35" s="9"/>
      <c r="L35" s="40" t="s">
        <v>16</v>
      </c>
      <c r="M35" s="18" t="s">
        <v>20</v>
      </c>
    </row>
    <row r="36" spans="5:15" x14ac:dyDescent="0.25">
      <c r="E36" s="36">
        <v>42508</v>
      </c>
      <c r="F36" s="9">
        <v>58.2</v>
      </c>
      <c r="G36" s="9" t="s">
        <v>10</v>
      </c>
      <c r="H36" s="9">
        <v>53.7</v>
      </c>
      <c r="I36" s="38" t="s">
        <v>24</v>
      </c>
      <c r="J36" s="9" t="s">
        <v>18</v>
      </c>
      <c r="K36" s="9"/>
      <c r="L36" s="9" t="s">
        <v>16</v>
      </c>
      <c r="M36" s="18" t="s">
        <v>20</v>
      </c>
    </row>
    <row r="37" spans="5:15" x14ac:dyDescent="0.25">
      <c r="E37" s="44">
        <v>42531</v>
      </c>
      <c r="F37" s="45"/>
      <c r="G37" s="45" t="s">
        <v>27</v>
      </c>
      <c r="H37" s="45"/>
      <c r="I37" s="45"/>
      <c r="J37" s="45" t="s">
        <v>27</v>
      </c>
      <c r="K37" s="45"/>
      <c r="L37" s="45"/>
      <c r="M37" s="45" t="s">
        <v>27</v>
      </c>
      <c r="O37">
        <f>SUM(F34:F36)</f>
        <v>108.4</v>
      </c>
    </row>
    <row r="38" spans="5:15" x14ac:dyDescent="0.25">
      <c r="E38" s="36">
        <v>42532</v>
      </c>
      <c r="F38" s="9">
        <v>51.610000000000014</v>
      </c>
      <c r="G38" s="9" t="s">
        <v>27</v>
      </c>
      <c r="H38" s="9">
        <v>40</v>
      </c>
      <c r="I38" s="9" t="s">
        <v>14</v>
      </c>
      <c r="J38" s="9" t="s">
        <v>15</v>
      </c>
      <c r="K38" s="9">
        <v>14.36</v>
      </c>
      <c r="L38" s="9" t="s">
        <v>16</v>
      </c>
      <c r="M38" s="9" t="s">
        <v>12</v>
      </c>
    </row>
    <row r="39" spans="5:15" x14ac:dyDescent="0.25">
      <c r="E39" s="36">
        <v>42533</v>
      </c>
      <c r="F39" s="9">
        <v>67.94</v>
      </c>
      <c r="G39" s="9" t="s">
        <v>27</v>
      </c>
      <c r="H39" s="9">
        <v>46.56</v>
      </c>
      <c r="I39" s="9" t="s">
        <v>14</v>
      </c>
      <c r="J39" s="9" t="s">
        <v>15</v>
      </c>
      <c r="K39" s="9">
        <v>23.599999999999998</v>
      </c>
      <c r="L39" s="9" t="s">
        <v>16</v>
      </c>
      <c r="M39" s="9" t="s">
        <v>12</v>
      </c>
    </row>
    <row r="40" spans="5:15" x14ac:dyDescent="0.25">
      <c r="E40" s="36">
        <v>42534</v>
      </c>
      <c r="F40" s="9">
        <v>59.38</v>
      </c>
      <c r="G40" s="9" t="s">
        <v>27</v>
      </c>
      <c r="H40" s="9">
        <v>40.33</v>
      </c>
      <c r="I40" s="9" t="s">
        <v>14</v>
      </c>
      <c r="J40" s="9" t="s">
        <v>15</v>
      </c>
      <c r="K40" s="9">
        <v>20.100000000000001</v>
      </c>
      <c r="L40" s="9" t="s">
        <v>16</v>
      </c>
      <c r="M40" s="9" t="s">
        <v>12</v>
      </c>
    </row>
    <row r="41" spans="5:15" x14ac:dyDescent="0.25">
      <c r="E41" s="44">
        <v>42535</v>
      </c>
      <c r="F41" s="45"/>
      <c r="G41" s="46" t="s">
        <v>28</v>
      </c>
      <c r="H41" s="45"/>
      <c r="I41" s="45" t="s">
        <v>29</v>
      </c>
      <c r="J41" s="45" t="s">
        <v>12</v>
      </c>
      <c r="K41" s="45"/>
      <c r="L41" s="45" t="s">
        <v>16</v>
      </c>
      <c r="M41" s="45" t="s">
        <v>10</v>
      </c>
      <c r="O41">
        <f>SUM(F38:F40)</f>
        <v>178.93</v>
      </c>
    </row>
    <row r="42" spans="5:15" x14ac:dyDescent="0.25">
      <c r="E42" s="36">
        <v>42535</v>
      </c>
      <c r="F42" s="9">
        <v>32.67</v>
      </c>
      <c r="G42" s="47" t="s">
        <v>28</v>
      </c>
      <c r="H42" s="9">
        <v>18.500000000000007</v>
      </c>
      <c r="I42" s="9" t="s">
        <v>14</v>
      </c>
      <c r="J42" s="38" t="s">
        <v>12</v>
      </c>
      <c r="K42" s="9">
        <v>21</v>
      </c>
      <c r="L42" s="18" t="s">
        <v>30</v>
      </c>
      <c r="M42" s="38" t="s">
        <v>10</v>
      </c>
    </row>
    <row r="43" spans="5:15" x14ac:dyDescent="0.25">
      <c r="E43" s="39">
        <v>42536</v>
      </c>
      <c r="F43" s="9">
        <v>59.959999999999994</v>
      </c>
      <c r="G43" s="47" t="s">
        <v>28</v>
      </c>
      <c r="H43" s="9">
        <v>29.399999999999991</v>
      </c>
      <c r="I43" s="9" t="s">
        <v>14</v>
      </c>
      <c r="J43" s="38" t="s">
        <v>12</v>
      </c>
      <c r="K43" s="9">
        <v>31.6</v>
      </c>
      <c r="L43" s="18" t="s">
        <v>30</v>
      </c>
      <c r="M43" s="38" t="s">
        <v>10</v>
      </c>
    </row>
    <row r="44" spans="5:15" x14ac:dyDescent="0.25">
      <c r="E44" s="36">
        <v>42537</v>
      </c>
      <c r="F44" s="9">
        <v>11.23</v>
      </c>
      <c r="G44" s="47" t="s">
        <v>28</v>
      </c>
      <c r="H44" s="9">
        <v>5.5</v>
      </c>
      <c r="I44" s="9" t="s">
        <v>14</v>
      </c>
      <c r="J44" s="38" t="s">
        <v>12</v>
      </c>
      <c r="K44" s="9">
        <v>4.3999999999999986</v>
      </c>
      <c r="L44" s="18" t="s">
        <v>30</v>
      </c>
      <c r="M44" s="38" t="s">
        <v>10</v>
      </c>
    </row>
    <row r="45" spans="5:15" x14ac:dyDescent="0.25">
      <c r="E45" s="48">
        <v>42537</v>
      </c>
      <c r="F45" s="45"/>
      <c r="G45" s="45" t="s">
        <v>27</v>
      </c>
      <c r="H45" s="45"/>
      <c r="I45" s="45"/>
      <c r="J45" s="45" t="s">
        <v>28</v>
      </c>
      <c r="K45" s="45"/>
      <c r="L45" s="45"/>
      <c r="M45" s="45"/>
      <c r="O45">
        <f>SUM(F42:F44)</f>
        <v>103.86</v>
      </c>
    </row>
    <row r="46" spans="5:15" x14ac:dyDescent="0.25">
      <c r="E46" s="36">
        <v>42538</v>
      </c>
      <c r="F46" s="9">
        <v>24.712999999999994</v>
      </c>
      <c r="G46" s="38" t="s">
        <v>27</v>
      </c>
      <c r="H46" s="9">
        <v>26.08</v>
      </c>
      <c r="I46" s="9" t="s">
        <v>14</v>
      </c>
      <c r="J46" s="38" t="s">
        <v>28</v>
      </c>
      <c r="K46" s="9">
        <v>0</v>
      </c>
      <c r="L46" s="18" t="s">
        <v>30</v>
      </c>
      <c r="M46" s="9"/>
    </row>
    <row r="47" spans="5:15" x14ac:dyDescent="0.25">
      <c r="E47" s="36">
        <v>42539</v>
      </c>
      <c r="F47" s="9">
        <v>64.262</v>
      </c>
      <c r="G47" s="38" t="s">
        <v>27</v>
      </c>
      <c r="H47" s="9">
        <v>41.61</v>
      </c>
      <c r="I47" s="9" t="s">
        <v>14</v>
      </c>
      <c r="J47" s="38" t="s">
        <v>28</v>
      </c>
      <c r="K47" s="9">
        <v>24</v>
      </c>
      <c r="L47" s="18" t="s">
        <v>30</v>
      </c>
      <c r="M47" s="18" t="s">
        <v>18</v>
      </c>
    </row>
    <row r="48" spans="5:15" x14ac:dyDescent="0.25">
      <c r="E48" s="39">
        <v>42540</v>
      </c>
      <c r="F48" s="9">
        <v>30.561000000000003</v>
      </c>
      <c r="G48" s="38" t="s">
        <v>27</v>
      </c>
      <c r="H48" s="9">
        <v>17.510000000000005</v>
      </c>
      <c r="I48" s="9" t="s">
        <v>14</v>
      </c>
      <c r="J48" s="38" t="s">
        <v>28</v>
      </c>
      <c r="K48" s="9">
        <v>9</v>
      </c>
      <c r="L48" s="18" t="s">
        <v>30</v>
      </c>
      <c r="M48" s="9" t="s">
        <v>18</v>
      </c>
    </row>
    <row r="49" spans="5:15" x14ac:dyDescent="0.25">
      <c r="E49" s="44">
        <v>42561</v>
      </c>
      <c r="F49" s="45"/>
      <c r="G49" s="45" t="s">
        <v>20</v>
      </c>
      <c r="H49" s="45"/>
      <c r="I49" s="45"/>
      <c r="J49" s="45" t="s">
        <v>18</v>
      </c>
      <c r="K49" s="45"/>
      <c r="L49" s="45"/>
      <c r="M49" s="45" t="s">
        <v>20</v>
      </c>
      <c r="O49">
        <f>SUM(F46:F48)</f>
        <v>119.536</v>
      </c>
    </row>
    <row r="50" spans="5:15" x14ac:dyDescent="0.25">
      <c r="E50" s="36">
        <v>42562</v>
      </c>
      <c r="F50" s="9">
        <v>18.199999999999989</v>
      </c>
      <c r="G50" s="9" t="s">
        <v>20</v>
      </c>
      <c r="H50" s="9">
        <v>17.299999999999997</v>
      </c>
      <c r="I50" s="18" t="s">
        <v>31</v>
      </c>
      <c r="J50" s="5" t="s">
        <v>18</v>
      </c>
      <c r="K50" s="9">
        <v>0</v>
      </c>
      <c r="L50" s="9" t="s">
        <v>32</v>
      </c>
      <c r="M50" s="18" t="s">
        <v>10</v>
      </c>
    </row>
    <row r="51" spans="5:15" x14ac:dyDescent="0.25">
      <c r="E51" s="36">
        <v>42563</v>
      </c>
      <c r="F51" s="9">
        <v>45.2</v>
      </c>
      <c r="G51" s="9" t="s">
        <v>20</v>
      </c>
      <c r="H51" s="9">
        <v>20.700000000000003</v>
      </c>
      <c r="I51" s="18" t="s">
        <v>31</v>
      </c>
      <c r="J51" s="9" t="s">
        <v>18</v>
      </c>
      <c r="K51" s="9">
        <v>24.5</v>
      </c>
      <c r="L51" s="9" t="s">
        <v>32</v>
      </c>
      <c r="M51" s="18" t="s">
        <v>10</v>
      </c>
    </row>
    <row r="52" spans="5:15" x14ac:dyDescent="0.25">
      <c r="E52" s="19">
        <v>42564</v>
      </c>
      <c r="F52" s="9">
        <v>43.7</v>
      </c>
      <c r="G52" s="9" t="s">
        <v>20</v>
      </c>
      <c r="H52" s="9">
        <v>22.7</v>
      </c>
      <c r="I52" s="18" t="s">
        <v>31</v>
      </c>
      <c r="J52" s="9" t="s">
        <v>18</v>
      </c>
      <c r="K52" s="9">
        <v>20</v>
      </c>
      <c r="L52" s="9" t="s">
        <v>32</v>
      </c>
      <c r="M52" s="18" t="s">
        <v>10</v>
      </c>
    </row>
    <row r="53" spans="5:15" x14ac:dyDescent="0.25">
      <c r="E53" s="19">
        <v>42565</v>
      </c>
      <c r="F53" s="40">
        <v>9</v>
      </c>
      <c r="G53" s="40" t="s">
        <v>20</v>
      </c>
      <c r="H53" s="40">
        <v>5.7</v>
      </c>
      <c r="I53" s="41" t="s">
        <v>31</v>
      </c>
      <c r="J53" s="5" t="s">
        <v>18</v>
      </c>
      <c r="K53" s="40">
        <v>5.8</v>
      </c>
      <c r="L53" s="9" t="s">
        <v>32</v>
      </c>
      <c r="M53" s="41" t="s">
        <v>10</v>
      </c>
    </row>
    <row r="54" spans="5:15" x14ac:dyDescent="0.25">
      <c r="E54" s="19">
        <v>42566</v>
      </c>
      <c r="F54" s="9">
        <v>44.699999999999996</v>
      </c>
      <c r="G54" s="9" t="s">
        <v>12</v>
      </c>
      <c r="H54" s="9">
        <v>23.9</v>
      </c>
      <c r="I54" s="18" t="s">
        <v>33</v>
      </c>
      <c r="J54" s="9" t="s">
        <v>17</v>
      </c>
      <c r="K54" s="9">
        <v>19.899999999999999</v>
      </c>
      <c r="L54" s="5" t="s">
        <v>34</v>
      </c>
      <c r="M54" s="9" t="s">
        <v>20</v>
      </c>
    </row>
    <row r="55" spans="5:15" x14ac:dyDescent="0.25">
      <c r="E55" s="19">
        <v>42567</v>
      </c>
      <c r="F55" s="9">
        <v>39.9</v>
      </c>
      <c r="G55" s="9" t="s">
        <v>12</v>
      </c>
      <c r="H55" s="9">
        <v>9</v>
      </c>
      <c r="I55" s="18" t="s">
        <v>33</v>
      </c>
      <c r="J55" s="9" t="s">
        <v>17</v>
      </c>
      <c r="K55" s="9">
        <v>18.399999999999999</v>
      </c>
      <c r="L55" s="5" t="s">
        <v>34</v>
      </c>
      <c r="M55" s="9" t="s">
        <v>20</v>
      </c>
    </row>
    <row r="56" spans="5:15" x14ac:dyDescent="0.25">
      <c r="E56" s="19">
        <v>42568</v>
      </c>
      <c r="F56" s="9">
        <v>58.1</v>
      </c>
      <c r="G56" s="9" t="s">
        <v>27</v>
      </c>
      <c r="H56" s="9">
        <v>36</v>
      </c>
      <c r="I56" s="9" t="s">
        <v>35</v>
      </c>
      <c r="J56" s="9" t="s">
        <v>18</v>
      </c>
      <c r="K56" s="9">
        <v>22.3</v>
      </c>
      <c r="L56" s="18" t="s">
        <v>36</v>
      </c>
      <c r="M56" s="18" t="s">
        <v>12</v>
      </c>
    </row>
    <row r="57" spans="5:15" x14ac:dyDescent="0.25">
      <c r="E57" s="19">
        <v>42569</v>
      </c>
      <c r="F57" s="9">
        <v>68.929999999999993</v>
      </c>
      <c r="G57" s="9" t="s">
        <v>27</v>
      </c>
      <c r="H57" s="9">
        <v>45.8</v>
      </c>
      <c r="I57" s="18" t="s">
        <v>35</v>
      </c>
      <c r="J57" s="9" t="s">
        <v>18</v>
      </c>
      <c r="K57" s="9">
        <v>23.499999999999996</v>
      </c>
      <c r="L57" s="18" t="s">
        <v>36</v>
      </c>
      <c r="M57" s="18" t="s">
        <v>12</v>
      </c>
    </row>
    <row r="58" spans="5:15" x14ac:dyDescent="0.25">
      <c r="E58" s="19">
        <v>42570</v>
      </c>
      <c r="F58" s="9">
        <v>68.39</v>
      </c>
      <c r="G58" s="9" t="s">
        <v>27</v>
      </c>
      <c r="H58" s="9">
        <v>47.100000000000009</v>
      </c>
      <c r="I58" s="18" t="s">
        <v>35</v>
      </c>
      <c r="J58" s="9" t="s">
        <v>18</v>
      </c>
      <c r="K58" s="9">
        <v>23.5</v>
      </c>
      <c r="L58" s="18" t="s">
        <v>36</v>
      </c>
      <c r="M58" s="18" t="s">
        <v>12</v>
      </c>
    </row>
    <row r="59" spans="5:15" x14ac:dyDescent="0.25">
      <c r="E59" s="19">
        <v>42571</v>
      </c>
      <c r="F59" s="9">
        <v>31.799999999999997</v>
      </c>
      <c r="G59" s="9" t="s">
        <v>27</v>
      </c>
      <c r="H59" s="9">
        <v>17.099999999999994</v>
      </c>
      <c r="I59" s="18" t="s">
        <v>35</v>
      </c>
      <c r="J59" s="9" t="s">
        <v>18</v>
      </c>
      <c r="K59" s="9">
        <v>9.2000000000000028</v>
      </c>
      <c r="L59" s="18" t="s">
        <v>36</v>
      </c>
      <c r="M59" s="18" t="s">
        <v>12</v>
      </c>
    </row>
    <row r="60" spans="5:15" x14ac:dyDescent="0.25">
      <c r="E60" s="19">
        <v>42572</v>
      </c>
      <c r="F60" s="9">
        <v>22.4</v>
      </c>
      <c r="G60" s="9" t="s">
        <v>12</v>
      </c>
      <c r="H60" s="9">
        <v>2.5</v>
      </c>
      <c r="I60" s="18" t="s">
        <v>35</v>
      </c>
      <c r="J60" s="18" t="s">
        <v>10</v>
      </c>
      <c r="K60" s="9">
        <v>17.8</v>
      </c>
      <c r="L60" s="18" t="s">
        <v>36</v>
      </c>
      <c r="M60" s="9" t="s">
        <v>20</v>
      </c>
    </row>
    <row r="61" spans="5:15" x14ac:dyDescent="0.25">
      <c r="E61" s="19">
        <v>42573</v>
      </c>
      <c r="F61" s="9">
        <v>56.1</v>
      </c>
      <c r="G61" s="9" t="s">
        <v>12</v>
      </c>
      <c r="H61" s="9">
        <v>16.100000000000001</v>
      </c>
      <c r="I61" s="18" t="s">
        <v>35</v>
      </c>
      <c r="J61" s="9" t="s">
        <v>10</v>
      </c>
      <c r="K61" s="9">
        <v>45.1</v>
      </c>
      <c r="L61" s="18" t="s">
        <v>36</v>
      </c>
      <c r="M61" s="9" t="s">
        <v>20</v>
      </c>
    </row>
    <row r="62" spans="5:15" x14ac:dyDescent="0.25">
      <c r="E62" s="19">
        <v>42574</v>
      </c>
      <c r="F62" s="9">
        <v>53.41</v>
      </c>
      <c r="G62" s="9" t="s">
        <v>37</v>
      </c>
      <c r="H62" s="9">
        <v>18.899999999999999</v>
      </c>
      <c r="I62" s="9" t="s">
        <v>38</v>
      </c>
      <c r="J62" s="9" t="s">
        <v>39</v>
      </c>
      <c r="K62" s="9">
        <v>34.51</v>
      </c>
      <c r="L62" s="9" t="s">
        <v>40</v>
      </c>
      <c r="M62" s="9" t="s">
        <v>41</v>
      </c>
    </row>
    <row r="63" spans="5:15" x14ac:dyDescent="0.25">
      <c r="E63" s="19">
        <v>42575</v>
      </c>
      <c r="F63" s="9">
        <v>14.27</v>
      </c>
      <c r="G63" s="9" t="s">
        <v>37</v>
      </c>
      <c r="H63" s="9">
        <v>9.6000000000000014</v>
      </c>
      <c r="I63" s="9" t="s">
        <v>38</v>
      </c>
      <c r="J63" s="9" t="s">
        <v>39</v>
      </c>
      <c r="K63" s="9">
        <v>4.6699999999999982</v>
      </c>
      <c r="L63" s="9" t="s">
        <v>40</v>
      </c>
      <c r="M63" s="9" t="s">
        <v>41</v>
      </c>
    </row>
    <row r="64" spans="5:15" x14ac:dyDescent="0.25">
      <c r="F64" s="167">
        <f>SUM(F50:F63)</f>
        <v>574.1</v>
      </c>
    </row>
    <row r="65" spans="5:25" x14ac:dyDescent="0.25">
      <c r="E65" s="53" t="s">
        <v>42</v>
      </c>
      <c r="F65" s="9">
        <v>5.9</v>
      </c>
      <c r="G65" s="9" t="s">
        <v>43</v>
      </c>
      <c r="H65" s="9">
        <v>0</v>
      </c>
      <c r="I65" s="9" t="s">
        <v>44</v>
      </c>
      <c r="J65" s="9" t="s">
        <v>15</v>
      </c>
      <c r="K65" s="9">
        <v>0</v>
      </c>
      <c r="L65" s="9" t="s">
        <v>45</v>
      </c>
      <c r="M65" s="9" t="s">
        <v>17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5:25" x14ac:dyDescent="0.25">
      <c r="E66" s="53" t="s">
        <v>46</v>
      </c>
      <c r="F66" s="9">
        <v>18.100000000000001</v>
      </c>
      <c r="G66" s="9" t="s">
        <v>18</v>
      </c>
      <c r="H66" s="9">
        <v>22.79</v>
      </c>
      <c r="I66" s="9" t="s">
        <v>44</v>
      </c>
      <c r="J66" s="9" t="s">
        <v>15</v>
      </c>
      <c r="K66" s="9">
        <v>0</v>
      </c>
      <c r="L66" s="9" t="s">
        <v>45</v>
      </c>
      <c r="M66" s="9" t="s">
        <v>17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5:25" x14ac:dyDescent="0.25">
      <c r="E67" s="53" t="s">
        <v>47</v>
      </c>
      <c r="F67" s="9">
        <v>12.3</v>
      </c>
      <c r="G67" s="9" t="s">
        <v>18</v>
      </c>
      <c r="H67" s="9">
        <v>12.24</v>
      </c>
      <c r="I67" s="9" t="s">
        <v>44</v>
      </c>
      <c r="J67" s="9" t="s">
        <v>15</v>
      </c>
      <c r="K67" s="9">
        <v>0</v>
      </c>
      <c r="L67" s="9" t="s">
        <v>45</v>
      </c>
      <c r="M67" s="9" t="s">
        <v>17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5:25" x14ac:dyDescent="0.25">
      <c r="E68" s="53" t="s">
        <v>48</v>
      </c>
      <c r="F68" s="9">
        <v>10.199999999999999</v>
      </c>
      <c r="G68" s="9" t="s">
        <v>18</v>
      </c>
      <c r="H68" s="9">
        <v>10.25</v>
      </c>
      <c r="I68" s="9" t="s">
        <v>44</v>
      </c>
      <c r="J68" s="9" t="s">
        <v>15</v>
      </c>
      <c r="K68" s="9">
        <v>0</v>
      </c>
      <c r="L68" s="9" t="s">
        <v>45</v>
      </c>
      <c r="M68" s="9" t="s">
        <v>17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5:25" x14ac:dyDescent="0.25">
      <c r="E69" s="53" t="s">
        <v>49</v>
      </c>
      <c r="F69" s="9">
        <v>81.400000000000006</v>
      </c>
      <c r="G69" s="9" t="s">
        <v>18</v>
      </c>
      <c r="H69" s="9">
        <v>10.32</v>
      </c>
      <c r="I69" s="9" t="s">
        <v>44</v>
      </c>
      <c r="J69" s="9" t="s">
        <v>15</v>
      </c>
      <c r="K69" s="54">
        <v>47</v>
      </c>
      <c r="L69" s="9" t="s">
        <v>45</v>
      </c>
      <c r="M69" s="9" t="s">
        <v>17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5:25" x14ac:dyDescent="0.25">
      <c r="E70" s="53" t="s">
        <v>50</v>
      </c>
      <c r="F70" s="9">
        <v>15.5</v>
      </c>
      <c r="G70" s="9" t="s">
        <v>18</v>
      </c>
      <c r="H70" s="9">
        <v>14.4</v>
      </c>
      <c r="I70" s="9" t="s">
        <v>44</v>
      </c>
      <c r="J70" s="9" t="s">
        <v>15</v>
      </c>
      <c r="K70" s="9">
        <v>26.7</v>
      </c>
      <c r="L70" s="9" t="s">
        <v>45</v>
      </c>
      <c r="M70" s="9" t="s">
        <v>17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5:25" x14ac:dyDescent="0.25">
      <c r="E71" s="53" t="s">
        <v>51</v>
      </c>
      <c r="F71" s="9">
        <v>22.7</v>
      </c>
      <c r="G71" s="9" t="s">
        <v>18</v>
      </c>
      <c r="H71" s="9">
        <v>8.2200000000000006</v>
      </c>
      <c r="I71" s="9" t="s">
        <v>44</v>
      </c>
      <c r="J71" s="9" t="s">
        <v>15</v>
      </c>
      <c r="K71" s="9">
        <v>17.600000000000001</v>
      </c>
      <c r="L71" s="9" t="s">
        <v>45</v>
      </c>
      <c r="M71" s="9" t="s">
        <v>17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5:25" x14ac:dyDescent="0.25">
      <c r="E72" s="59" t="s">
        <v>52</v>
      </c>
      <c r="F72" s="40">
        <v>39.700000000000003</v>
      </c>
      <c r="G72" s="40" t="s">
        <v>18</v>
      </c>
      <c r="H72" s="40">
        <v>8.6</v>
      </c>
      <c r="I72" s="40" t="s">
        <v>44</v>
      </c>
      <c r="J72" s="40" t="s">
        <v>15</v>
      </c>
      <c r="K72" s="40">
        <v>25.2</v>
      </c>
      <c r="L72" s="40" t="s">
        <v>45</v>
      </c>
      <c r="M72" s="40" t="s">
        <v>17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5:25" x14ac:dyDescent="0.25">
      <c r="E73" s="61"/>
      <c r="F73" s="193">
        <f>SUM(F65:F72)</f>
        <v>205.8</v>
      </c>
      <c r="G73" s="62"/>
      <c r="H73" s="62"/>
      <c r="I73" s="62"/>
      <c r="J73" s="62"/>
      <c r="K73" s="62"/>
      <c r="L73" s="62"/>
      <c r="M73" s="62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5:25" x14ac:dyDescent="0.25">
      <c r="E74" s="60" t="s">
        <v>53</v>
      </c>
      <c r="F74" s="13">
        <v>25.3</v>
      </c>
      <c r="G74" s="13" t="s">
        <v>10</v>
      </c>
      <c r="H74" s="13">
        <v>11.6</v>
      </c>
      <c r="I74" s="13" t="s">
        <v>44</v>
      </c>
      <c r="J74" s="13" t="s">
        <v>15</v>
      </c>
      <c r="K74" s="13">
        <v>10.7</v>
      </c>
      <c r="L74" s="13" t="s">
        <v>45</v>
      </c>
      <c r="M74" s="13" t="s">
        <v>17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5:25" x14ac:dyDescent="0.25">
      <c r="E75" s="53" t="s">
        <v>54</v>
      </c>
      <c r="F75" s="9">
        <v>75.099999999999994</v>
      </c>
      <c r="G75" s="9" t="s">
        <v>10</v>
      </c>
      <c r="H75" s="9">
        <v>42.328000000000003</v>
      </c>
      <c r="I75" s="9" t="s">
        <v>44</v>
      </c>
      <c r="J75" s="9" t="s">
        <v>15</v>
      </c>
      <c r="K75" s="54">
        <v>34</v>
      </c>
      <c r="L75" s="9" t="s">
        <v>45</v>
      </c>
      <c r="M75" s="9" t="s">
        <v>17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5:25" x14ac:dyDescent="0.25">
      <c r="E76" s="53" t="s">
        <v>55</v>
      </c>
      <c r="F76" s="9">
        <v>58.9</v>
      </c>
      <c r="G76" s="9" t="s">
        <v>10</v>
      </c>
      <c r="H76" s="9">
        <v>34.659999999999997</v>
      </c>
      <c r="I76" s="9" t="s">
        <v>44</v>
      </c>
      <c r="J76" s="9" t="s">
        <v>15</v>
      </c>
      <c r="K76" s="9">
        <v>25</v>
      </c>
      <c r="L76" s="9" t="s">
        <v>45</v>
      </c>
      <c r="M76" s="9" t="s">
        <v>17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5:25" x14ac:dyDescent="0.25">
      <c r="E77" s="53" t="s">
        <v>56</v>
      </c>
      <c r="F77" s="9">
        <v>40.4</v>
      </c>
      <c r="G77" s="9" t="s">
        <v>10</v>
      </c>
      <c r="H77" s="9">
        <v>22.32</v>
      </c>
      <c r="I77" s="9" t="s">
        <v>44</v>
      </c>
      <c r="J77" s="9" t="s">
        <v>15</v>
      </c>
      <c r="K77" s="9">
        <v>23.94</v>
      </c>
      <c r="L77" s="9" t="s">
        <v>45</v>
      </c>
      <c r="M77" s="9" t="s">
        <v>17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5:25" x14ac:dyDescent="0.25">
      <c r="E78" s="53" t="s">
        <v>57</v>
      </c>
      <c r="F78" s="9">
        <v>68.7</v>
      </c>
      <c r="G78" s="9" t="s">
        <v>10</v>
      </c>
      <c r="H78" s="9">
        <v>39.74</v>
      </c>
      <c r="I78" s="9" t="s">
        <v>44</v>
      </c>
      <c r="J78" s="9" t="s">
        <v>15</v>
      </c>
      <c r="K78" s="9">
        <v>28.4</v>
      </c>
      <c r="L78" s="9" t="s">
        <v>45</v>
      </c>
      <c r="M78" s="9" t="s">
        <v>17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5:25" x14ac:dyDescent="0.25">
      <c r="E79" s="53" t="s">
        <v>58</v>
      </c>
      <c r="F79" s="9">
        <v>60.8</v>
      </c>
      <c r="G79" s="9" t="s">
        <v>10</v>
      </c>
      <c r="H79" s="9">
        <v>35.200000000000003</v>
      </c>
      <c r="I79" s="9" t="s">
        <v>44</v>
      </c>
      <c r="J79" s="9" t="s">
        <v>15</v>
      </c>
      <c r="K79" s="9">
        <v>23.2</v>
      </c>
      <c r="L79" s="9" t="s">
        <v>45</v>
      </c>
      <c r="M79" s="9" t="s">
        <v>17</v>
      </c>
      <c r="N79" s="1"/>
      <c r="O79" s="1"/>
      <c r="P79" s="1"/>
      <c r="Q79" s="1"/>
      <c r="R79" s="1"/>
      <c r="S79" s="1"/>
      <c r="T79" s="1" t="s">
        <v>59</v>
      </c>
      <c r="U79" s="1">
        <v>73000</v>
      </c>
      <c r="V79" s="1" t="s">
        <v>60</v>
      </c>
      <c r="W79" s="1">
        <v>16000</v>
      </c>
      <c r="X79" s="1" t="s">
        <v>61</v>
      </c>
      <c r="Y79" s="1">
        <v>59500</v>
      </c>
    </row>
    <row r="80" spans="5:25" x14ac:dyDescent="0.25">
      <c r="E80" s="53" t="s">
        <v>62</v>
      </c>
      <c r="F80" s="9">
        <v>28.6</v>
      </c>
      <c r="G80" s="9" t="s">
        <v>10</v>
      </c>
      <c r="H80" s="9">
        <v>22.4</v>
      </c>
      <c r="I80" s="9" t="s">
        <v>44</v>
      </c>
      <c r="J80" s="9" t="s">
        <v>15</v>
      </c>
      <c r="K80" s="9">
        <v>13</v>
      </c>
      <c r="L80" s="9" t="s">
        <v>45</v>
      </c>
      <c r="M80" s="9" t="s">
        <v>17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5:29" x14ac:dyDescent="0.25">
      <c r="F81" s="167">
        <f>SUM(F74:F80)</f>
        <v>357.8</v>
      </c>
    </row>
    <row r="82" spans="5:29" ht="30" x14ac:dyDescent="0.25">
      <c r="E82" s="53" t="s">
        <v>63</v>
      </c>
      <c r="F82" s="9">
        <v>43.87</v>
      </c>
      <c r="G82" s="9" t="s">
        <v>28</v>
      </c>
      <c r="H82" s="9">
        <v>29.5</v>
      </c>
      <c r="I82" s="9" t="s">
        <v>44</v>
      </c>
      <c r="J82" s="9" t="s">
        <v>18</v>
      </c>
      <c r="K82" s="9">
        <v>14.6</v>
      </c>
      <c r="L82" s="9" t="s">
        <v>64</v>
      </c>
      <c r="M82" s="9" t="s">
        <v>10</v>
      </c>
      <c r="N82" s="1"/>
      <c r="O82" s="2"/>
      <c r="P82" s="1"/>
      <c r="Q82" s="1"/>
      <c r="R82" s="1"/>
      <c r="S82" s="1"/>
      <c r="T82" s="69" t="s">
        <v>65</v>
      </c>
      <c r="U82" s="70" t="s">
        <v>66</v>
      </c>
      <c r="V82" s="69" t="s">
        <v>67</v>
      </c>
      <c r="W82" s="69" t="s">
        <v>68</v>
      </c>
      <c r="X82" s="69" t="s">
        <v>69</v>
      </c>
      <c r="Y82" s="2"/>
      <c r="Z82" s="73" t="s">
        <v>60</v>
      </c>
      <c r="AA82" s="1"/>
      <c r="AB82" s="74" t="s">
        <v>61</v>
      </c>
      <c r="AC82" s="1"/>
    </row>
    <row r="83" spans="5:29" x14ac:dyDescent="0.25">
      <c r="E83" s="53" t="s">
        <v>70</v>
      </c>
      <c r="F83" s="9">
        <v>31.54</v>
      </c>
      <c r="G83" s="9" t="s">
        <v>28</v>
      </c>
      <c r="H83" s="9">
        <v>20.399999999999999</v>
      </c>
      <c r="I83" s="9" t="s">
        <v>44</v>
      </c>
      <c r="J83" s="9" t="s">
        <v>18</v>
      </c>
      <c r="K83" s="9">
        <v>12.6</v>
      </c>
      <c r="L83" s="9" t="s">
        <v>64</v>
      </c>
      <c r="M83" s="9" t="s">
        <v>10</v>
      </c>
      <c r="N83" s="1"/>
      <c r="O83" s="2"/>
      <c r="P83" s="1"/>
      <c r="Q83" s="1"/>
      <c r="R83" s="1"/>
      <c r="S83" s="1"/>
      <c r="T83" s="71" t="s">
        <v>71</v>
      </c>
      <c r="U83" s="71" t="s">
        <v>72</v>
      </c>
      <c r="V83" s="71" t="s">
        <v>73</v>
      </c>
      <c r="W83" s="71" t="s">
        <v>74</v>
      </c>
      <c r="X83" s="77">
        <v>2347</v>
      </c>
      <c r="Y83" s="2"/>
      <c r="Z83" s="78">
        <v>514.41095890410963</v>
      </c>
      <c r="AA83" s="1"/>
      <c r="AB83" s="78">
        <v>1912.9657534246576</v>
      </c>
      <c r="AC83" s="1"/>
    </row>
    <row r="84" spans="5:29" x14ac:dyDescent="0.25">
      <c r="E84" s="53" t="s">
        <v>75</v>
      </c>
      <c r="F84" s="9">
        <v>67.599999999999994</v>
      </c>
      <c r="G84" s="9" t="s">
        <v>28</v>
      </c>
      <c r="H84" s="9">
        <v>42.7</v>
      </c>
      <c r="I84" s="9" t="s">
        <v>44</v>
      </c>
      <c r="J84" s="9" t="s">
        <v>18</v>
      </c>
      <c r="K84" s="9">
        <v>25.3</v>
      </c>
      <c r="L84" s="9" t="s">
        <v>64</v>
      </c>
      <c r="M84" s="9" t="s">
        <v>10</v>
      </c>
      <c r="N84" s="1"/>
      <c r="O84" s="2"/>
      <c r="P84" s="1"/>
      <c r="Q84" s="1"/>
      <c r="R84" s="1"/>
      <c r="S84" s="1"/>
      <c r="T84" s="71" t="s">
        <v>71</v>
      </c>
      <c r="U84" s="71" t="s">
        <v>72</v>
      </c>
      <c r="V84" s="71" t="s">
        <v>73</v>
      </c>
      <c r="W84" s="71" t="s">
        <v>76</v>
      </c>
      <c r="X84" s="77">
        <v>55315</v>
      </c>
      <c r="Y84" s="76">
        <v>57662</v>
      </c>
      <c r="Z84" s="78">
        <v>12123.835616438357</v>
      </c>
      <c r="AA84" s="75">
        <v>12638.246575342466</v>
      </c>
      <c r="AB84" s="78">
        <v>45085.513698630137</v>
      </c>
      <c r="AC84" s="75">
        <v>46998.479452054795</v>
      </c>
    </row>
    <row r="85" spans="5:29" x14ac:dyDescent="0.25">
      <c r="E85" s="53" t="s">
        <v>77</v>
      </c>
      <c r="F85" s="9">
        <v>57</v>
      </c>
      <c r="G85" s="9" t="s">
        <v>28</v>
      </c>
      <c r="H85" s="9">
        <v>31.9</v>
      </c>
      <c r="I85" s="9" t="s">
        <v>44</v>
      </c>
      <c r="J85" s="9" t="s">
        <v>18</v>
      </c>
      <c r="K85" s="9">
        <v>20.5</v>
      </c>
      <c r="L85" s="9" t="s">
        <v>64</v>
      </c>
      <c r="M85" s="9" t="s">
        <v>10</v>
      </c>
      <c r="N85" s="1"/>
      <c r="O85" s="2"/>
      <c r="P85" s="1"/>
      <c r="Q85" s="1"/>
      <c r="R85" s="1"/>
      <c r="S85" s="1"/>
      <c r="T85" s="71" t="s">
        <v>71</v>
      </c>
      <c r="U85" s="71" t="s">
        <v>72</v>
      </c>
      <c r="V85" s="71" t="s">
        <v>73</v>
      </c>
      <c r="W85" s="71" t="s">
        <v>78</v>
      </c>
      <c r="X85" s="72">
        <v>4219</v>
      </c>
      <c r="Y85" s="2"/>
      <c r="Z85" s="75">
        <v>924.71232876712327</v>
      </c>
      <c r="AA85" s="1"/>
      <c r="AB85" s="75">
        <v>3438.7739726027398</v>
      </c>
      <c r="AC85" s="1"/>
    </row>
    <row r="86" spans="5:29" ht="15.75" thickBot="1" x14ac:dyDescent="0.3">
      <c r="E86" s="4"/>
      <c r="F86" s="194">
        <f>SUM(F82:F85)</f>
        <v>200.01</v>
      </c>
      <c r="G86" s="51"/>
      <c r="H86" s="51"/>
      <c r="I86" s="51"/>
      <c r="J86" s="51"/>
      <c r="K86" s="51"/>
      <c r="L86" s="51"/>
      <c r="M86" s="51"/>
      <c r="N86" s="1"/>
      <c r="O86" s="2"/>
      <c r="P86" s="1"/>
      <c r="Q86" s="1"/>
      <c r="R86" s="1"/>
      <c r="S86" s="1"/>
      <c r="T86" s="71" t="s">
        <v>71</v>
      </c>
      <c r="U86" s="71" t="s">
        <v>72</v>
      </c>
      <c r="V86" s="71" t="s">
        <v>73</v>
      </c>
      <c r="W86" s="71" t="s">
        <v>79</v>
      </c>
      <c r="X86" s="72">
        <v>3238</v>
      </c>
      <c r="Y86" s="2"/>
      <c r="Z86" s="75">
        <v>709.69863013698625</v>
      </c>
      <c r="AA86" s="1"/>
      <c r="AB86" s="75">
        <v>2639.1917808219177</v>
      </c>
      <c r="AC86" s="1"/>
    </row>
    <row r="87" spans="5:29" x14ac:dyDescent="0.25">
      <c r="E87" s="63" t="s">
        <v>80</v>
      </c>
      <c r="F87" s="64">
        <v>43.2</v>
      </c>
      <c r="G87" s="64" t="s">
        <v>10</v>
      </c>
      <c r="H87" s="64">
        <v>9.5</v>
      </c>
      <c r="I87" s="64" t="s">
        <v>81</v>
      </c>
      <c r="J87" s="64" t="s">
        <v>12</v>
      </c>
      <c r="K87" s="64">
        <v>34.400000000000006</v>
      </c>
      <c r="L87" s="64" t="s">
        <v>82</v>
      </c>
      <c r="M87" s="65" t="s">
        <v>20</v>
      </c>
      <c r="N87" s="1"/>
      <c r="O87" s="2"/>
      <c r="P87" s="1"/>
      <c r="Q87" s="1"/>
      <c r="R87" s="1"/>
      <c r="S87" s="1"/>
      <c r="T87" s="71" t="s">
        <v>71</v>
      </c>
      <c r="U87" s="71" t="s">
        <v>72</v>
      </c>
      <c r="V87" s="71" t="s">
        <v>73</v>
      </c>
      <c r="W87" s="71" t="s">
        <v>83</v>
      </c>
      <c r="X87" s="72">
        <v>449</v>
      </c>
      <c r="Y87" s="49"/>
      <c r="Z87" s="75">
        <v>98.410958904109592</v>
      </c>
      <c r="AA87" s="1"/>
      <c r="AB87" s="75">
        <v>365.96575342465752</v>
      </c>
      <c r="AC87" s="1"/>
    </row>
    <row r="88" spans="5:29" ht="15.75" thickBot="1" x14ac:dyDescent="0.3">
      <c r="E88" s="66" t="s">
        <v>84</v>
      </c>
      <c r="F88" s="67">
        <v>29.8</v>
      </c>
      <c r="G88" s="67" t="s">
        <v>10</v>
      </c>
      <c r="H88" s="67">
        <v>6.5</v>
      </c>
      <c r="I88" s="67" t="s">
        <v>81</v>
      </c>
      <c r="J88" s="67" t="s">
        <v>12</v>
      </c>
      <c r="K88" s="67">
        <v>25.1</v>
      </c>
      <c r="L88" s="67" t="s">
        <v>82</v>
      </c>
      <c r="M88" s="68" t="s">
        <v>20</v>
      </c>
      <c r="N88" s="1"/>
      <c r="O88" s="1"/>
      <c r="P88" s="1"/>
      <c r="Q88" s="1"/>
      <c r="R88" s="1"/>
      <c r="S88" s="1"/>
      <c r="T88" s="71" t="s">
        <v>71</v>
      </c>
      <c r="U88" s="71" t="s">
        <v>72</v>
      </c>
      <c r="V88" s="71" t="s">
        <v>73</v>
      </c>
      <c r="W88" s="71" t="s">
        <v>85</v>
      </c>
      <c r="X88" s="72">
        <v>52</v>
      </c>
      <c r="Y88" s="1"/>
      <c r="Z88" s="75">
        <v>11.397260273972602</v>
      </c>
      <c r="AA88" s="1"/>
      <c r="AB88" s="75">
        <v>42.383561643835613</v>
      </c>
      <c r="AC88" s="1"/>
    </row>
    <row r="89" spans="5:29" x14ac:dyDescent="0.25">
      <c r="E89" s="4"/>
      <c r="F89" s="194">
        <f>SUM(F87:F88)</f>
        <v>73</v>
      </c>
      <c r="G89" s="51"/>
      <c r="H89" s="51">
        <v>1500293</v>
      </c>
      <c r="I89" s="51"/>
      <c r="J89" s="51"/>
      <c r="K89" s="51">
        <v>1500467</v>
      </c>
      <c r="L89" s="51"/>
      <c r="M89" s="51"/>
      <c r="N89" s="1"/>
      <c r="O89" s="1"/>
      <c r="P89" s="1" t="s">
        <v>86</v>
      </c>
      <c r="Q89" s="1" t="s">
        <v>43</v>
      </c>
      <c r="R89" s="1" t="s">
        <v>72</v>
      </c>
      <c r="S89" s="1"/>
      <c r="T89" s="71" t="s">
        <v>71</v>
      </c>
      <c r="U89" s="71" t="s">
        <v>72</v>
      </c>
      <c r="V89" s="71" t="s">
        <v>73</v>
      </c>
      <c r="W89" s="71" t="s">
        <v>87</v>
      </c>
      <c r="X89" s="72">
        <v>667</v>
      </c>
      <c r="Y89" s="1"/>
      <c r="Z89" s="75">
        <v>146.1917808219178</v>
      </c>
      <c r="AA89" s="1"/>
      <c r="AB89" s="75">
        <v>543.65068493150682</v>
      </c>
      <c r="AC89" s="1"/>
    </row>
    <row r="90" spans="5:29" x14ac:dyDescent="0.25">
      <c r="E90" s="79" t="s">
        <v>88</v>
      </c>
      <c r="F90" s="9">
        <v>71.430000000000007</v>
      </c>
      <c r="G90" s="9" t="s">
        <v>89</v>
      </c>
      <c r="H90" s="9">
        <v>22.3</v>
      </c>
      <c r="I90" s="9" t="s">
        <v>90</v>
      </c>
      <c r="J90" s="9" t="s">
        <v>18</v>
      </c>
      <c r="K90" s="9">
        <v>54.2</v>
      </c>
      <c r="L90" s="9" t="s">
        <v>91</v>
      </c>
      <c r="M90" s="9" t="s">
        <v>10</v>
      </c>
      <c r="N90" s="1"/>
      <c r="O90" s="1">
        <v>23</v>
      </c>
      <c r="P90" s="1">
        <v>420.22</v>
      </c>
      <c r="Q90" s="1">
        <v>0</v>
      </c>
      <c r="R90" s="1">
        <v>4.2</v>
      </c>
      <c r="S90" s="1"/>
      <c r="T90" s="71" t="s">
        <v>71</v>
      </c>
      <c r="U90" s="71" t="s">
        <v>72</v>
      </c>
      <c r="V90" s="71" t="s">
        <v>73</v>
      </c>
      <c r="W90" s="71" t="s">
        <v>92</v>
      </c>
      <c r="X90" s="72">
        <v>1118</v>
      </c>
      <c r="Y90" s="1"/>
      <c r="Z90" s="75">
        <v>245.04109589041096</v>
      </c>
      <c r="AA90" s="1"/>
      <c r="AB90" s="75">
        <v>911.24657534246569</v>
      </c>
      <c r="AC90" s="1"/>
    </row>
    <row r="91" spans="5:29" x14ac:dyDescent="0.25">
      <c r="E91" s="79" t="s">
        <v>93</v>
      </c>
      <c r="F91" s="9">
        <v>66.199999999999989</v>
      </c>
      <c r="G91" s="9" t="s">
        <v>89</v>
      </c>
      <c r="H91" s="9">
        <v>27.499999999999996</v>
      </c>
      <c r="I91" s="9" t="s">
        <v>90</v>
      </c>
      <c r="J91" s="9" t="s">
        <v>18</v>
      </c>
      <c r="K91" s="9">
        <v>45.1</v>
      </c>
      <c r="L91" s="9" t="s">
        <v>91</v>
      </c>
      <c r="M91" s="9" t="s">
        <v>10</v>
      </c>
      <c r="N91" s="1"/>
      <c r="O91" s="1">
        <v>24</v>
      </c>
      <c r="P91" s="1">
        <v>355.42</v>
      </c>
      <c r="Q91" s="1">
        <v>22.3</v>
      </c>
      <c r="R91" s="1">
        <v>50.6</v>
      </c>
      <c r="S91" s="1"/>
      <c r="T91" s="71" t="s">
        <v>71</v>
      </c>
      <c r="U91" s="71" t="s">
        <v>72</v>
      </c>
      <c r="V91" s="71" t="s">
        <v>73</v>
      </c>
      <c r="W91" s="71" t="s">
        <v>94</v>
      </c>
      <c r="X91" s="72">
        <v>187</v>
      </c>
      <c r="Y91" s="1"/>
      <c r="Z91" s="75">
        <v>40.986301369863014</v>
      </c>
      <c r="AA91" s="1"/>
      <c r="AB91" s="75">
        <v>152.41780821917808</v>
      </c>
      <c r="AC91" s="1"/>
    </row>
    <row r="92" spans="5:29" x14ac:dyDescent="0.25">
      <c r="E92" s="79" t="s">
        <v>95</v>
      </c>
      <c r="F92" s="9">
        <v>68.960000000000036</v>
      </c>
      <c r="G92" s="9" t="s">
        <v>89</v>
      </c>
      <c r="H92" s="9">
        <v>7</v>
      </c>
      <c r="I92" s="9" t="s">
        <v>90</v>
      </c>
      <c r="J92" s="9" t="s">
        <v>18</v>
      </c>
      <c r="K92" s="9">
        <v>39.999999999999986</v>
      </c>
      <c r="L92" s="9" t="s">
        <v>91</v>
      </c>
      <c r="M92" s="9" t="s">
        <v>10</v>
      </c>
      <c r="N92" s="1"/>
      <c r="O92" s="1">
        <v>25</v>
      </c>
      <c r="P92" s="1">
        <v>289.22000000000003</v>
      </c>
      <c r="Q92" s="1">
        <v>49.8</v>
      </c>
      <c r="R92" s="1">
        <v>95.7</v>
      </c>
      <c r="S92" s="1"/>
      <c r="T92" s="71" t="s">
        <v>71</v>
      </c>
      <c r="U92" s="71" t="s">
        <v>72</v>
      </c>
      <c r="V92" s="71" t="s">
        <v>73</v>
      </c>
      <c r="W92" s="71" t="s">
        <v>96</v>
      </c>
      <c r="X92" s="72">
        <v>602</v>
      </c>
      <c r="Y92" s="1"/>
      <c r="Z92" s="75">
        <v>131.94520547945206</v>
      </c>
      <c r="AA92" s="1"/>
      <c r="AB92" s="75">
        <v>490.67123287671228</v>
      </c>
      <c r="AC92" s="1"/>
    </row>
    <row r="93" spans="5:29" x14ac:dyDescent="0.25">
      <c r="E93" s="80" t="s">
        <v>97</v>
      </c>
      <c r="F93" s="9">
        <v>67.669999999999987</v>
      </c>
      <c r="G93" s="9" t="s">
        <v>89</v>
      </c>
      <c r="H93" s="9">
        <v>39.799999999999997</v>
      </c>
      <c r="I93" s="9" t="s">
        <v>90</v>
      </c>
      <c r="J93" s="9" t="s">
        <v>18</v>
      </c>
      <c r="K93" s="9">
        <v>48.400000000000006</v>
      </c>
      <c r="L93" s="9" t="s">
        <v>91</v>
      </c>
      <c r="M93" s="9" t="s">
        <v>10</v>
      </c>
      <c r="N93" s="1"/>
      <c r="O93" s="1">
        <v>26</v>
      </c>
      <c r="P93" s="1">
        <v>220.26</v>
      </c>
      <c r="Q93" s="1">
        <v>56.8</v>
      </c>
      <c r="R93" s="1">
        <v>135.69999999999999</v>
      </c>
      <c r="S93" s="1"/>
      <c r="T93" s="71" t="s">
        <v>71</v>
      </c>
      <c r="U93" s="71" t="s">
        <v>72</v>
      </c>
      <c r="V93" s="71" t="s">
        <v>73</v>
      </c>
      <c r="W93" s="71" t="s">
        <v>98</v>
      </c>
      <c r="X93" s="72">
        <v>1059</v>
      </c>
      <c r="Y93" s="1"/>
      <c r="Z93" s="75">
        <v>232.10958904109589</v>
      </c>
      <c r="AA93" s="1"/>
      <c r="AB93" s="75">
        <v>863.15753424657532</v>
      </c>
      <c r="AC93" s="1"/>
    </row>
    <row r="94" spans="5:29" x14ac:dyDescent="0.25">
      <c r="E94" s="80" t="s">
        <v>99</v>
      </c>
      <c r="F94" s="9">
        <v>61.11</v>
      </c>
      <c r="G94" s="9" t="s">
        <v>89</v>
      </c>
      <c r="H94" s="9">
        <v>20.200000000000003</v>
      </c>
      <c r="I94" s="9" t="s">
        <v>90</v>
      </c>
      <c r="J94" s="9" t="s">
        <v>18</v>
      </c>
      <c r="K94" s="9">
        <v>36.800000000000011</v>
      </c>
      <c r="L94" s="9" t="s">
        <v>91</v>
      </c>
      <c r="M94" s="9" t="s">
        <v>10</v>
      </c>
      <c r="N94" s="1"/>
      <c r="O94" s="1">
        <v>27</v>
      </c>
      <c r="P94" s="1">
        <v>152.59</v>
      </c>
      <c r="Q94" s="1">
        <v>96.6</v>
      </c>
      <c r="R94" s="1">
        <v>184.1</v>
      </c>
      <c r="S94" s="1"/>
      <c r="T94" s="71" t="s">
        <v>71</v>
      </c>
      <c r="U94" s="71" t="s">
        <v>72</v>
      </c>
      <c r="V94" s="71" t="s">
        <v>73</v>
      </c>
      <c r="W94" s="71" t="s">
        <v>100</v>
      </c>
      <c r="X94" s="72">
        <v>3747</v>
      </c>
      <c r="Y94" s="1">
        <v>15338</v>
      </c>
      <c r="Z94" s="75">
        <v>821.2602739726027</v>
      </c>
      <c r="AA94" s="1">
        <v>3362</v>
      </c>
      <c r="AB94" s="75">
        <v>3054.0616438356165</v>
      </c>
      <c r="AC94" s="1">
        <v>12502</v>
      </c>
    </row>
    <row r="95" spans="5:29" x14ac:dyDescent="0.25">
      <c r="E95" s="80" t="s">
        <v>101</v>
      </c>
      <c r="F95" s="9">
        <v>19.89</v>
      </c>
      <c r="G95" s="9" t="s">
        <v>89</v>
      </c>
      <c r="H95" s="9">
        <v>4.2</v>
      </c>
      <c r="I95" s="9" t="s">
        <v>90</v>
      </c>
      <c r="J95" s="9" t="s">
        <v>18</v>
      </c>
      <c r="K95" s="9">
        <v>16.899999999999999</v>
      </c>
      <c r="L95" s="9" t="s">
        <v>91</v>
      </c>
      <c r="M95" s="9" t="s">
        <v>10</v>
      </c>
      <c r="N95" s="1"/>
      <c r="O95" s="1">
        <v>28</v>
      </c>
      <c r="P95" s="1">
        <v>91.48</v>
      </c>
      <c r="Q95" s="1">
        <v>116.8</v>
      </c>
      <c r="R95" s="1">
        <v>220.9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5:29" x14ac:dyDescent="0.25">
      <c r="E96" s="80" t="s">
        <v>102</v>
      </c>
      <c r="F96" s="9">
        <v>66.010000000000005</v>
      </c>
      <c r="G96" s="9" t="s">
        <v>89</v>
      </c>
      <c r="H96" s="9">
        <v>25.6</v>
      </c>
      <c r="I96" s="9" t="s">
        <v>90</v>
      </c>
      <c r="J96" s="9" t="s">
        <v>18</v>
      </c>
      <c r="K96" s="9">
        <v>42.4</v>
      </c>
      <c r="L96" s="9" t="s">
        <v>91</v>
      </c>
      <c r="M96" s="9" t="s">
        <v>10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5:26" x14ac:dyDescent="0.25">
      <c r="E97" s="53" t="s">
        <v>103</v>
      </c>
      <c r="F97" s="9">
        <v>5.8</v>
      </c>
      <c r="G97" s="9" t="s">
        <v>89</v>
      </c>
      <c r="H97" s="9">
        <v>0</v>
      </c>
      <c r="I97" s="9" t="s">
        <v>90</v>
      </c>
      <c r="J97" s="9" t="s">
        <v>104</v>
      </c>
      <c r="K97" s="9">
        <v>0.4</v>
      </c>
      <c r="L97" s="9" t="s">
        <v>91</v>
      </c>
      <c r="M97" s="9" t="s">
        <v>10</v>
      </c>
      <c r="N97" s="1"/>
      <c r="O97" s="1"/>
      <c r="P97" s="1"/>
      <c r="Q97" s="71"/>
      <c r="R97" s="1"/>
      <c r="S97" s="1"/>
      <c r="T97" s="1"/>
      <c r="U97" s="1"/>
      <c r="V97" s="1"/>
      <c r="W97" s="1"/>
      <c r="X97" s="1"/>
      <c r="Y97" s="1"/>
      <c r="Z97" s="1"/>
    </row>
    <row r="98" spans="5:26" x14ac:dyDescent="0.25">
      <c r="E98" s="1"/>
      <c r="F98" s="6">
        <v>427.07</v>
      </c>
      <c r="G98" s="1"/>
      <c r="H98" s="5">
        <v>146.6</v>
      </c>
      <c r="I98" s="1"/>
      <c r="J98" s="1"/>
      <c r="K98" s="5">
        <v>284.2</v>
      </c>
      <c r="L98" s="1"/>
      <c r="M98" s="1"/>
      <c r="N98" s="1"/>
      <c r="O98" s="1"/>
      <c r="P98" s="1" t="s">
        <v>105</v>
      </c>
      <c r="Q98" s="1" t="s">
        <v>22</v>
      </c>
      <c r="R98" s="1"/>
      <c r="S98" s="1"/>
      <c r="T98" s="1"/>
      <c r="U98" s="1"/>
      <c r="V98" s="1"/>
      <c r="W98" s="1"/>
      <c r="X98" s="1"/>
      <c r="Y98" s="1"/>
      <c r="Z98" s="1"/>
    </row>
    <row r="99" spans="5:26" x14ac:dyDescent="0.25">
      <c r="E99" s="53" t="s">
        <v>103</v>
      </c>
      <c r="F99" s="9">
        <v>3.71</v>
      </c>
      <c r="G99" s="9" t="s">
        <v>28</v>
      </c>
      <c r="H99" s="9">
        <v>5.2</v>
      </c>
      <c r="I99" s="9" t="s">
        <v>44</v>
      </c>
      <c r="J99" s="9" t="s">
        <v>15</v>
      </c>
      <c r="K99" s="9">
        <v>0</v>
      </c>
      <c r="L99" s="9" t="s">
        <v>91</v>
      </c>
      <c r="M99" s="9" t="s">
        <v>28</v>
      </c>
      <c r="N99" s="1"/>
      <c r="O99" s="1">
        <v>30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5:26" x14ac:dyDescent="0.25">
      <c r="E100" s="53"/>
      <c r="F100" s="9"/>
      <c r="G100" s="9"/>
      <c r="H100" s="9"/>
      <c r="I100" s="9"/>
      <c r="J100" s="9"/>
      <c r="K100" s="9"/>
      <c r="L100" s="9"/>
      <c r="M100" s="9"/>
      <c r="N100" s="1"/>
      <c r="O100" s="1">
        <v>1</v>
      </c>
      <c r="P100" s="1">
        <v>100.58</v>
      </c>
      <c r="Q100" s="1">
        <v>339.71</v>
      </c>
      <c r="R100" s="1"/>
      <c r="S100" s="1"/>
      <c r="T100" s="1"/>
      <c r="U100" s="1"/>
      <c r="V100" s="1"/>
      <c r="W100" s="1"/>
      <c r="X100" s="1"/>
      <c r="Y100" s="1"/>
      <c r="Z100" s="1"/>
    </row>
    <row r="101" spans="5:26" x14ac:dyDescent="0.25">
      <c r="E101" s="53" t="s">
        <v>106</v>
      </c>
      <c r="F101" s="9">
        <v>35.67</v>
      </c>
      <c r="G101" s="9" t="s">
        <v>28</v>
      </c>
      <c r="H101" s="9">
        <v>36.710000000000036</v>
      </c>
      <c r="I101" s="9" t="s">
        <v>44</v>
      </c>
      <c r="J101" s="9" t="s">
        <v>15</v>
      </c>
      <c r="K101" s="9"/>
      <c r="L101" s="9" t="s">
        <v>91</v>
      </c>
      <c r="M101" s="9" t="s">
        <v>105</v>
      </c>
      <c r="N101" s="1"/>
      <c r="O101" s="1">
        <v>2</v>
      </c>
      <c r="P101" s="1">
        <v>64.91</v>
      </c>
      <c r="Q101" s="1">
        <v>376.42</v>
      </c>
      <c r="R101" s="1"/>
      <c r="S101" s="1"/>
      <c r="T101" s="1"/>
      <c r="U101" s="1"/>
      <c r="V101" s="1"/>
      <c r="W101" s="1"/>
      <c r="X101" s="1"/>
      <c r="Y101" s="1"/>
      <c r="Z101" s="1"/>
    </row>
    <row r="102" spans="5:26" x14ac:dyDescent="0.25">
      <c r="E102" s="53" t="s">
        <v>107</v>
      </c>
      <c r="F102" s="9">
        <v>25.019999999999996</v>
      </c>
      <c r="G102" s="9" t="s">
        <v>28</v>
      </c>
      <c r="H102" s="9">
        <v>25.269999999999982</v>
      </c>
      <c r="I102" s="9" t="s">
        <v>44</v>
      </c>
      <c r="J102" s="9" t="s">
        <v>15</v>
      </c>
      <c r="K102" s="9"/>
      <c r="L102" s="9"/>
      <c r="M102" s="9"/>
      <c r="N102" s="1"/>
      <c r="O102" s="1">
        <v>3</v>
      </c>
      <c r="P102" s="1">
        <v>39.89</v>
      </c>
      <c r="Q102" s="1">
        <v>401.69</v>
      </c>
      <c r="R102" s="1"/>
      <c r="S102" s="1"/>
      <c r="T102" s="1"/>
      <c r="U102" s="1"/>
      <c r="V102" s="1"/>
      <c r="W102" s="1"/>
      <c r="X102" s="1"/>
      <c r="Y102" s="1"/>
      <c r="Z102" s="1"/>
    </row>
    <row r="103" spans="5:26" x14ac:dyDescent="0.25">
      <c r="E103" s="53" t="s">
        <v>108</v>
      </c>
      <c r="F103" s="9">
        <v>1.7800000000000011</v>
      </c>
      <c r="G103" s="9" t="s">
        <v>28</v>
      </c>
      <c r="H103" s="9">
        <v>0.81000000000000227</v>
      </c>
      <c r="I103" s="9" t="s">
        <v>44</v>
      </c>
      <c r="J103" s="9" t="s">
        <v>15</v>
      </c>
      <c r="K103" s="9"/>
      <c r="L103" s="9"/>
      <c r="M103" s="9"/>
      <c r="N103" s="1"/>
      <c r="O103" s="1">
        <v>4</v>
      </c>
      <c r="P103" s="1">
        <v>38.11</v>
      </c>
      <c r="Q103" s="1">
        <v>402.5</v>
      </c>
      <c r="R103" s="1"/>
      <c r="S103" s="1"/>
      <c r="T103" s="1"/>
      <c r="U103" s="1"/>
      <c r="V103" s="1"/>
      <c r="W103" s="1"/>
      <c r="X103" s="1"/>
      <c r="Y103" s="1"/>
      <c r="Z103" s="1"/>
    </row>
    <row r="104" spans="5:26" x14ac:dyDescent="0.25">
      <c r="E104" s="53" t="s">
        <v>109</v>
      </c>
      <c r="F104" s="83">
        <f>SUM(F99:F103)</f>
        <v>66.180000000000007</v>
      </c>
      <c r="G104" s="9"/>
      <c r="H104" s="9"/>
      <c r="I104" s="9"/>
      <c r="J104" s="9"/>
      <c r="K104" s="9"/>
      <c r="L104" s="9"/>
      <c r="M104" s="9"/>
      <c r="N104" s="1"/>
      <c r="O104" s="53" t="s">
        <v>1</v>
      </c>
      <c r="P104" s="53" t="s">
        <v>110</v>
      </c>
      <c r="Q104" s="53" t="s">
        <v>111</v>
      </c>
      <c r="R104" s="53" t="s">
        <v>112</v>
      </c>
      <c r="S104" s="82" t="s">
        <v>113</v>
      </c>
      <c r="T104" s="82" t="s">
        <v>114</v>
      </c>
      <c r="U104" s="1"/>
      <c r="V104" s="53"/>
      <c r="W104" s="53"/>
      <c r="X104" s="53"/>
      <c r="Y104" s="82"/>
      <c r="Z104" s="82"/>
    </row>
    <row r="105" spans="5:26" x14ac:dyDescent="0.25">
      <c r="E105" s="53" t="s">
        <v>115</v>
      </c>
      <c r="F105" s="9">
        <v>2.2639999999999958</v>
      </c>
      <c r="G105" s="9" t="s">
        <v>20</v>
      </c>
      <c r="H105" s="9">
        <v>2.073599999999999</v>
      </c>
      <c r="I105" s="9" t="s">
        <v>64</v>
      </c>
      <c r="J105" s="9" t="s">
        <v>116</v>
      </c>
      <c r="K105" s="9"/>
      <c r="L105" s="9"/>
      <c r="M105" s="9" t="s">
        <v>20</v>
      </c>
      <c r="N105" s="1"/>
      <c r="O105" s="53">
        <v>5</v>
      </c>
      <c r="P105" s="53">
        <v>39.200000000000003</v>
      </c>
      <c r="Q105" s="53">
        <v>89.100000000000009</v>
      </c>
      <c r="R105" s="53">
        <v>2.3617440000000003</v>
      </c>
      <c r="S105" s="1"/>
      <c r="T105" s="1"/>
      <c r="U105" s="1"/>
      <c r="V105" s="1"/>
      <c r="W105" s="1"/>
      <c r="X105" s="1"/>
      <c r="Y105" s="1"/>
      <c r="Z105" s="1"/>
    </row>
    <row r="106" spans="5:26" x14ac:dyDescent="0.25">
      <c r="E106" s="53" t="s">
        <v>117</v>
      </c>
      <c r="F106" s="9">
        <v>3.7360000000000042</v>
      </c>
      <c r="G106" s="9" t="s">
        <v>20</v>
      </c>
      <c r="H106" s="9">
        <v>3.4830000000000001</v>
      </c>
      <c r="I106" s="9" t="s">
        <v>64</v>
      </c>
      <c r="J106" s="9" t="s">
        <v>116</v>
      </c>
      <c r="K106" s="9"/>
      <c r="L106" s="9"/>
      <c r="M106" s="9" t="s">
        <v>20</v>
      </c>
      <c r="N106" s="1"/>
      <c r="O106" s="53">
        <v>6</v>
      </c>
      <c r="P106" s="53">
        <v>36.936000000000007</v>
      </c>
      <c r="Q106" s="53">
        <v>91.173600000000008</v>
      </c>
      <c r="R106" s="53"/>
      <c r="S106" s="1"/>
      <c r="T106" s="1"/>
      <c r="U106" s="1"/>
      <c r="V106" s="1"/>
      <c r="W106" s="1"/>
      <c r="X106" s="1"/>
      <c r="Y106" s="1"/>
      <c r="Z106" s="1"/>
    </row>
    <row r="107" spans="5:26" x14ac:dyDescent="0.25">
      <c r="E107" s="80" t="s">
        <v>118</v>
      </c>
      <c r="F107" s="9">
        <v>4.7199999999999989</v>
      </c>
      <c r="G107" s="9" t="s">
        <v>20</v>
      </c>
      <c r="H107" s="9">
        <v>6.97</v>
      </c>
      <c r="I107" s="9" t="s">
        <v>64</v>
      </c>
      <c r="J107" s="9" t="s">
        <v>116</v>
      </c>
      <c r="K107" s="9"/>
      <c r="L107" s="9"/>
      <c r="M107" s="9" t="s">
        <v>20</v>
      </c>
      <c r="N107" s="1"/>
      <c r="O107" s="53">
        <v>7</v>
      </c>
      <c r="P107" s="53">
        <v>33.200000000000003</v>
      </c>
      <c r="Q107" s="53">
        <v>97.791300000000007</v>
      </c>
      <c r="R107" s="53"/>
      <c r="S107" s="1"/>
      <c r="T107" s="1"/>
      <c r="U107" s="1"/>
      <c r="V107" s="1"/>
      <c r="W107" s="1"/>
      <c r="X107" s="1"/>
      <c r="Y107" s="1"/>
      <c r="Z107" s="1"/>
    </row>
    <row r="108" spans="5:26" x14ac:dyDescent="0.25">
      <c r="E108" s="80" t="s">
        <v>119</v>
      </c>
      <c r="F108" s="239">
        <v>3.1200000000000045</v>
      </c>
      <c r="G108" s="239" t="s">
        <v>20</v>
      </c>
      <c r="H108" s="9">
        <v>2.2599999999999998</v>
      </c>
      <c r="I108" s="239" t="s">
        <v>64</v>
      </c>
      <c r="J108" s="9" t="s">
        <v>116</v>
      </c>
      <c r="K108" s="239"/>
      <c r="L108" s="239"/>
      <c r="M108" s="239" t="s">
        <v>20</v>
      </c>
      <c r="N108" s="1"/>
      <c r="O108" s="53">
        <v>8</v>
      </c>
      <c r="P108" s="53">
        <v>28.480000000000004</v>
      </c>
      <c r="Q108" s="53">
        <v>108.81540000000001</v>
      </c>
      <c r="R108" s="53"/>
      <c r="S108" s="1"/>
      <c r="T108" s="1"/>
      <c r="U108" s="1"/>
      <c r="V108" s="1"/>
      <c r="W108" s="1"/>
      <c r="X108" s="1"/>
      <c r="Y108" s="1"/>
      <c r="Z108" s="1"/>
    </row>
    <row r="109" spans="5:26" x14ac:dyDescent="0.25">
      <c r="E109" s="80" t="s">
        <v>119</v>
      </c>
      <c r="F109" s="240"/>
      <c r="G109" s="240"/>
      <c r="H109" s="9">
        <v>3.888528</v>
      </c>
      <c r="I109" s="240"/>
      <c r="J109" s="9" t="s">
        <v>120</v>
      </c>
      <c r="K109" s="240"/>
      <c r="L109" s="240"/>
      <c r="M109" s="240"/>
      <c r="N109" s="1"/>
      <c r="O109" s="53">
        <v>9</v>
      </c>
      <c r="P109" s="53">
        <v>25.36</v>
      </c>
      <c r="Q109" s="53">
        <v>102.6918</v>
      </c>
      <c r="R109" s="53">
        <v>3.888528</v>
      </c>
      <c r="S109" s="1"/>
      <c r="T109" s="1"/>
      <c r="U109" s="1"/>
      <c r="V109" s="1"/>
      <c r="W109" s="1"/>
      <c r="X109" s="1"/>
      <c r="Y109" s="1"/>
      <c r="Z109" s="1"/>
    </row>
    <row r="110" spans="5:26" x14ac:dyDescent="0.25">
      <c r="E110" s="80" t="s">
        <v>121</v>
      </c>
      <c r="F110" s="9">
        <v>4.5599999999999987</v>
      </c>
      <c r="G110" s="9" t="s">
        <v>20</v>
      </c>
      <c r="H110" s="9">
        <v>3.3318880000000002</v>
      </c>
      <c r="I110" s="9" t="s">
        <v>64</v>
      </c>
      <c r="J110" s="9" t="s">
        <v>120</v>
      </c>
      <c r="K110" s="9"/>
      <c r="L110" s="9"/>
      <c r="M110" s="9" t="s">
        <v>20</v>
      </c>
      <c r="N110" s="1"/>
      <c r="O110" s="53">
        <v>10</v>
      </c>
      <c r="P110" s="53">
        <v>20.8</v>
      </c>
      <c r="Q110" s="53">
        <v>93.433499999999995</v>
      </c>
      <c r="R110" s="53">
        <v>7.2204160000000002</v>
      </c>
      <c r="S110" s="1"/>
      <c r="T110" s="1"/>
      <c r="U110" s="1"/>
      <c r="V110" s="1"/>
      <c r="W110" s="1"/>
      <c r="X110" s="1"/>
      <c r="Y110" s="1"/>
      <c r="Z110" s="1"/>
    </row>
    <row r="111" spans="5:26" x14ac:dyDescent="0.25">
      <c r="E111" s="80" t="s">
        <v>122</v>
      </c>
      <c r="F111" s="9">
        <v>13.36</v>
      </c>
      <c r="G111" s="9" t="s">
        <v>20</v>
      </c>
      <c r="H111" s="9">
        <v>11.88824</v>
      </c>
      <c r="I111" s="9" t="s">
        <v>64</v>
      </c>
      <c r="J111" s="9" t="s">
        <v>120</v>
      </c>
      <c r="K111" s="9"/>
      <c r="L111" s="9"/>
      <c r="M111" s="9" t="s">
        <v>20</v>
      </c>
      <c r="N111" s="1"/>
      <c r="O111" s="53">
        <v>11</v>
      </c>
      <c r="P111" s="53">
        <v>7.4400000000000013</v>
      </c>
      <c r="Q111" s="53">
        <v>76.90140000000001</v>
      </c>
      <c r="R111" s="53">
        <v>19.108656</v>
      </c>
      <c r="S111" s="1">
        <v>405.60718799999995</v>
      </c>
      <c r="T111" s="1"/>
      <c r="U111" s="1"/>
      <c r="V111" s="1"/>
      <c r="W111" s="1"/>
      <c r="X111" s="1"/>
      <c r="Y111" s="1"/>
      <c r="Z111" s="1"/>
    </row>
    <row r="112" spans="5:26" x14ac:dyDescent="0.25">
      <c r="E112" s="80" t="s">
        <v>123</v>
      </c>
      <c r="F112" s="9">
        <v>11.845049999999958</v>
      </c>
      <c r="G112" s="9" t="s">
        <v>15</v>
      </c>
      <c r="H112" s="9"/>
      <c r="I112" s="9" t="s">
        <v>64</v>
      </c>
      <c r="J112" s="9" t="s">
        <v>120</v>
      </c>
      <c r="K112" s="9">
        <v>12.257103999999998</v>
      </c>
      <c r="L112" s="9"/>
      <c r="M112" s="9" t="s">
        <v>120</v>
      </c>
      <c r="N112" s="1"/>
      <c r="O112" s="53">
        <v>12</v>
      </c>
      <c r="P112" s="53">
        <v>30.480000000000004</v>
      </c>
      <c r="Q112" s="53">
        <v>68.185800000000015</v>
      </c>
      <c r="R112" s="53">
        <v>38.805759999999999</v>
      </c>
      <c r="S112" s="1">
        <v>393.76213799999999</v>
      </c>
      <c r="T112" s="1"/>
      <c r="U112" s="1"/>
      <c r="V112" s="1"/>
      <c r="W112" s="1"/>
      <c r="X112" s="1"/>
      <c r="Y112" s="1"/>
      <c r="Z112" s="1"/>
    </row>
    <row r="113" spans="5:31" x14ac:dyDescent="0.25">
      <c r="E113" s="80" t="s">
        <v>124</v>
      </c>
      <c r="F113" s="9"/>
      <c r="G113" s="9"/>
      <c r="H113" s="9"/>
      <c r="I113" s="9" t="s">
        <v>64</v>
      </c>
      <c r="J113" s="9"/>
      <c r="K113" s="9">
        <v>3.79</v>
      </c>
      <c r="L113" s="9"/>
      <c r="M113" s="9" t="s">
        <v>116</v>
      </c>
      <c r="N113" s="1"/>
      <c r="O113" s="53">
        <v>13</v>
      </c>
      <c r="P113" s="53">
        <v>30.480000000000004</v>
      </c>
      <c r="Q113" s="53">
        <v>82.879199999999997</v>
      </c>
      <c r="R113" s="53">
        <v>1.4870240000000001</v>
      </c>
      <c r="S113" s="1">
        <v>394.94664299999999</v>
      </c>
      <c r="T113" s="1">
        <v>325.8288</v>
      </c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5:31" x14ac:dyDescent="0.25">
      <c r="E114" s="1"/>
      <c r="F114" s="6">
        <v>43.605049999999963</v>
      </c>
      <c r="G114" s="1"/>
      <c r="H114" s="6">
        <v>33.895255999999996</v>
      </c>
      <c r="I114" s="1"/>
      <c r="J114" s="1"/>
      <c r="K114" s="6">
        <v>16.047103999999997</v>
      </c>
      <c r="L114" s="1"/>
      <c r="M114" s="1"/>
      <c r="N114" s="1"/>
      <c r="O114" s="53">
        <v>14</v>
      </c>
      <c r="P114" s="53">
        <v>23.840000000000003</v>
      </c>
      <c r="Q114" s="53">
        <v>82.879199999999997</v>
      </c>
      <c r="R114" s="53">
        <v>1.4870240000000001</v>
      </c>
      <c r="S114" s="1">
        <v>307.97129999999999</v>
      </c>
      <c r="T114" s="1">
        <v>325.8288</v>
      </c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5:31" x14ac:dyDescent="0.25"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53">
        <v>15</v>
      </c>
      <c r="P115" s="53">
        <v>20.32</v>
      </c>
      <c r="Q115" s="53">
        <v>82.879199999999997</v>
      </c>
      <c r="R115" s="53">
        <v>1.4870240000000001</v>
      </c>
      <c r="S115" s="1">
        <v>294.99892799999998</v>
      </c>
      <c r="T115" s="1">
        <v>328.36320000000001</v>
      </c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5:31" x14ac:dyDescent="0.25">
      <c r="E116" s="80" t="s">
        <v>125</v>
      </c>
      <c r="F116" s="9">
        <v>6.6400000000000006</v>
      </c>
      <c r="G116" s="9" t="s">
        <v>20</v>
      </c>
      <c r="H116" s="9"/>
      <c r="I116" s="9" t="s">
        <v>90</v>
      </c>
      <c r="J116" s="9"/>
      <c r="K116" s="9"/>
      <c r="L116" s="9"/>
      <c r="M116" s="9"/>
      <c r="N116" s="1"/>
      <c r="O116" s="53">
        <v>16</v>
      </c>
      <c r="P116" s="53">
        <v>16.64</v>
      </c>
      <c r="Q116" s="53">
        <v>90.096300000000014</v>
      </c>
      <c r="R116" s="53">
        <v>0</v>
      </c>
      <c r="S116" s="1">
        <v>344.09461800000003</v>
      </c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5:31" x14ac:dyDescent="0.25">
      <c r="E117" s="80" t="s">
        <v>126</v>
      </c>
      <c r="F117" s="9">
        <v>3.5200000000000031</v>
      </c>
      <c r="G117" s="9" t="s">
        <v>20</v>
      </c>
      <c r="H117" s="9">
        <v>2.5344000000000051</v>
      </c>
      <c r="I117" s="9" t="s">
        <v>90</v>
      </c>
      <c r="J117" s="9" t="s">
        <v>17</v>
      </c>
      <c r="K117" s="9"/>
      <c r="L117" s="9"/>
      <c r="M117" s="9" t="s">
        <v>20</v>
      </c>
      <c r="N117" s="1"/>
      <c r="O117" s="53">
        <v>17</v>
      </c>
      <c r="P117" s="53">
        <v>12.4</v>
      </c>
      <c r="Q117" s="53">
        <v>93.42540000000001</v>
      </c>
      <c r="R117" s="53">
        <v>0</v>
      </c>
      <c r="S117" s="1">
        <v>344.09461800000003</v>
      </c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5:31" x14ac:dyDescent="0.25">
      <c r="E118" s="80" t="s">
        <v>127</v>
      </c>
      <c r="F118" s="9">
        <v>3.6799999999999997</v>
      </c>
      <c r="G118" s="9" t="s">
        <v>20</v>
      </c>
      <c r="H118" s="9">
        <v>8.8371000000000173</v>
      </c>
      <c r="I118" s="9" t="s">
        <v>90</v>
      </c>
      <c r="J118" s="9" t="s">
        <v>116</v>
      </c>
      <c r="K118" s="9"/>
      <c r="L118" s="9"/>
      <c r="M118" s="9" t="s">
        <v>20</v>
      </c>
      <c r="N118" s="1"/>
      <c r="O118" s="53">
        <v>18</v>
      </c>
      <c r="P118" s="53">
        <v>9.36</v>
      </c>
      <c r="Q118" s="53">
        <v>81.567000000000007</v>
      </c>
      <c r="R118" s="53">
        <v>0</v>
      </c>
      <c r="S118" s="1">
        <v>343.66166099999998</v>
      </c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5:31" x14ac:dyDescent="0.25">
      <c r="E119" s="80" t="s">
        <v>128</v>
      </c>
      <c r="F119" s="9">
        <v>4.24</v>
      </c>
      <c r="G119" s="9" t="s">
        <v>20</v>
      </c>
      <c r="H119" s="9">
        <v>3.3290999999999968</v>
      </c>
      <c r="I119" s="9" t="s">
        <v>90</v>
      </c>
      <c r="J119" s="9" t="s">
        <v>116</v>
      </c>
      <c r="K119" s="9"/>
      <c r="L119" s="9"/>
      <c r="M119" s="9" t="s">
        <v>20</v>
      </c>
      <c r="N119" s="1"/>
      <c r="O119" s="53">
        <v>19</v>
      </c>
      <c r="P119" s="1">
        <v>7.9200000000000008</v>
      </c>
      <c r="Q119" s="1">
        <v>61.932600000000001</v>
      </c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5:31" x14ac:dyDescent="0.25">
      <c r="E120" s="80" t="s">
        <v>129</v>
      </c>
      <c r="F120" s="9">
        <v>3.0400000000000009</v>
      </c>
      <c r="G120" s="9" t="s">
        <v>20</v>
      </c>
      <c r="H120" s="9">
        <v>3.9215999999999962</v>
      </c>
      <c r="I120" s="9" t="s">
        <v>90</v>
      </c>
      <c r="J120" s="9" t="s">
        <v>116</v>
      </c>
      <c r="K120" s="9"/>
      <c r="L120" s="9"/>
      <c r="M120" s="9" t="s">
        <v>20</v>
      </c>
      <c r="N120" s="1"/>
      <c r="O120" s="53">
        <v>20</v>
      </c>
      <c r="P120" s="1">
        <v>0</v>
      </c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5:31" x14ac:dyDescent="0.25">
      <c r="E121" s="80" t="s">
        <v>130</v>
      </c>
      <c r="F121" s="9">
        <v>1.4399999999999986</v>
      </c>
      <c r="G121" s="9" t="s">
        <v>20</v>
      </c>
      <c r="H121" s="9"/>
      <c r="I121" s="9" t="s">
        <v>90</v>
      </c>
      <c r="J121" s="9" t="s">
        <v>116</v>
      </c>
      <c r="K121" s="9"/>
      <c r="L121" s="9"/>
      <c r="M121" s="9" t="s">
        <v>20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5:31" x14ac:dyDescent="0.25">
      <c r="E122" s="1"/>
      <c r="F122" s="6">
        <v>22.560000000000002</v>
      </c>
      <c r="G122" s="1"/>
      <c r="H122" s="6">
        <v>18.622200000000014</v>
      </c>
      <c r="I122" s="1"/>
      <c r="J122" s="1"/>
      <c r="K122" s="1"/>
      <c r="L122" s="1"/>
      <c r="M122" s="1"/>
      <c r="N122" s="1"/>
      <c r="O122" s="1"/>
      <c r="P122" s="1"/>
      <c r="Q122" s="1" t="s">
        <v>131</v>
      </c>
      <c r="R122" s="1" t="s">
        <v>110</v>
      </c>
      <c r="S122" s="1" t="s">
        <v>111</v>
      </c>
      <c r="T122" s="1" t="s">
        <v>113</v>
      </c>
      <c r="U122" s="1" t="s">
        <v>132</v>
      </c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5:31" x14ac:dyDescent="0.25">
      <c r="E123" s="53" t="s">
        <v>133</v>
      </c>
      <c r="F123" s="9">
        <v>55.120000000000005</v>
      </c>
      <c r="G123" s="9" t="s">
        <v>18</v>
      </c>
      <c r="H123" s="9">
        <v>33.700000000000003</v>
      </c>
      <c r="I123" s="9" t="s">
        <v>134</v>
      </c>
      <c r="J123" s="9" t="s">
        <v>20</v>
      </c>
      <c r="K123" s="9">
        <v>19.893599999999999</v>
      </c>
      <c r="L123" s="9" t="s">
        <v>135</v>
      </c>
      <c r="M123" s="9" t="s">
        <v>116</v>
      </c>
      <c r="N123" s="1"/>
      <c r="O123" s="1">
        <v>19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5:31" x14ac:dyDescent="0.25">
      <c r="E124" s="53" t="s">
        <v>136</v>
      </c>
      <c r="F124" s="9">
        <v>61.519999999999996</v>
      </c>
      <c r="G124" s="9" t="s">
        <v>18</v>
      </c>
      <c r="H124" s="9">
        <v>39.119999999999997</v>
      </c>
      <c r="I124" s="9" t="s">
        <v>134</v>
      </c>
      <c r="J124" s="9" t="s">
        <v>20</v>
      </c>
      <c r="K124" s="9">
        <v>25.433999999999997</v>
      </c>
      <c r="L124" s="9" t="s">
        <v>135</v>
      </c>
      <c r="M124" s="9" t="s">
        <v>116</v>
      </c>
      <c r="N124" s="1"/>
      <c r="O124" s="1">
        <v>20</v>
      </c>
      <c r="P124" s="1"/>
      <c r="Q124" s="1">
        <v>124</v>
      </c>
      <c r="R124" s="1">
        <v>0</v>
      </c>
      <c r="S124" s="1">
        <v>61.932600000000001</v>
      </c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5:31" x14ac:dyDescent="0.25">
      <c r="E125" s="53" t="s">
        <v>137</v>
      </c>
      <c r="F125" s="9">
        <v>18.479999999999997</v>
      </c>
      <c r="G125" s="9" t="s">
        <v>18</v>
      </c>
      <c r="H125" s="9">
        <v>16.800000000000011</v>
      </c>
      <c r="I125" s="9" t="s">
        <v>134</v>
      </c>
      <c r="J125" s="9" t="s">
        <v>20</v>
      </c>
      <c r="K125" s="9">
        <v>0.64420000000001476</v>
      </c>
      <c r="L125" s="9" t="s">
        <v>135</v>
      </c>
      <c r="M125" s="9" t="s">
        <v>116</v>
      </c>
      <c r="N125" s="1"/>
      <c r="O125" s="1">
        <v>21</v>
      </c>
      <c r="P125" s="1"/>
      <c r="Q125" s="1">
        <v>68.88</v>
      </c>
      <c r="R125" s="1">
        <v>33.68</v>
      </c>
      <c r="S125" s="1">
        <v>81.8262</v>
      </c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5:31" x14ac:dyDescent="0.25">
      <c r="E126" s="53" t="s">
        <v>138</v>
      </c>
      <c r="F126" s="9">
        <v>14.24</v>
      </c>
      <c r="G126" s="9" t="s">
        <v>18</v>
      </c>
      <c r="H126" s="9">
        <v>14.559999999999988</v>
      </c>
      <c r="I126" s="9" t="s">
        <v>134</v>
      </c>
      <c r="J126" s="9" t="s">
        <v>20</v>
      </c>
      <c r="K126" s="9"/>
      <c r="L126" s="9" t="s">
        <v>139</v>
      </c>
      <c r="M126" s="9" t="s">
        <v>18</v>
      </c>
      <c r="N126" s="1"/>
      <c r="O126" s="1">
        <v>22</v>
      </c>
      <c r="P126" s="1"/>
      <c r="Q126" s="1">
        <v>7.3599999999999994</v>
      </c>
      <c r="R126" s="1">
        <v>72.8</v>
      </c>
      <c r="S126" s="1">
        <v>107.2602</v>
      </c>
      <c r="T126" s="1"/>
      <c r="U126" s="1"/>
      <c r="V126" s="1"/>
      <c r="W126" s="50"/>
      <c r="X126" s="52"/>
      <c r="Y126" s="52"/>
      <c r="Z126" s="52"/>
      <c r="AA126" s="52"/>
      <c r="AB126" s="52"/>
      <c r="AC126" s="52"/>
      <c r="AD126" s="52"/>
      <c r="AE126" s="52"/>
    </row>
    <row r="127" spans="5:31" x14ac:dyDescent="0.25">
      <c r="E127" s="239" t="s">
        <v>140</v>
      </c>
      <c r="F127" s="9">
        <v>2.6400000000000148</v>
      </c>
      <c r="G127" s="9" t="s">
        <v>18</v>
      </c>
      <c r="H127" s="239">
        <v>2.6400000000000148</v>
      </c>
      <c r="I127" s="239" t="s">
        <v>134</v>
      </c>
      <c r="J127" s="239" t="s">
        <v>20</v>
      </c>
      <c r="K127" s="239">
        <v>8.8000000000000025</v>
      </c>
      <c r="L127" s="239" t="s">
        <v>139</v>
      </c>
      <c r="M127" s="239" t="s">
        <v>18</v>
      </c>
      <c r="N127" s="1"/>
      <c r="O127" s="1">
        <v>23</v>
      </c>
      <c r="P127" s="1"/>
      <c r="Q127" s="1">
        <v>28.64</v>
      </c>
      <c r="R127" s="1">
        <v>89.600000000000009</v>
      </c>
      <c r="S127" s="1">
        <v>110.35440000000001</v>
      </c>
      <c r="T127" s="1"/>
      <c r="U127" s="1"/>
      <c r="V127" s="1"/>
      <c r="W127" s="50"/>
      <c r="X127" s="52"/>
      <c r="Y127" s="52"/>
      <c r="Z127" s="52"/>
      <c r="AA127" s="52"/>
      <c r="AB127" s="52"/>
      <c r="AC127" s="52"/>
      <c r="AD127" s="52"/>
      <c r="AE127" s="52"/>
    </row>
    <row r="128" spans="5:31" x14ac:dyDescent="0.25">
      <c r="E128" s="240"/>
      <c r="F128" s="9">
        <v>10.799418000000003</v>
      </c>
      <c r="G128" s="9" t="s">
        <v>15</v>
      </c>
      <c r="H128" s="240"/>
      <c r="I128" s="240"/>
      <c r="J128" s="240"/>
      <c r="K128" s="240"/>
      <c r="L128" s="240"/>
      <c r="M128" s="240"/>
      <c r="N128" s="1"/>
      <c r="O128" s="1">
        <v>24</v>
      </c>
      <c r="P128" s="1"/>
      <c r="Q128" s="1">
        <v>14.4</v>
      </c>
      <c r="R128" s="1">
        <v>104.16</v>
      </c>
      <c r="S128" s="1">
        <v>110.35440000000001</v>
      </c>
      <c r="T128" s="1">
        <v>343.66166099999998</v>
      </c>
      <c r="U128" s="1"/>
      <c r="V128" s="1"/>
      <c r="W128" s="50"/>
      <c r="X128" s="52"/>
      <c r="Y128" s="52"/>
      <c r="Z128" s="52"/>
      <c r="AA128" s="52"/>
      <c r="AB128" s="52"/>
      <c r="AC128" s="52"/>
      <c r="AD128" s="52"/>
      <c r="AE128" s="52"/>
    </row>
    <row r="129" spans="5:31" x14ac:dyDescent="0.25">
      <c r="E129" s="53"/>
      <c r="F129" s="83">
        <v>162.79941800000003</v>
      </c>
      <c r="G129" s="9"/>
      <c r="H129" s="83">
        <v>106.82000000000001</v>
      </c>
      <c r="I129" s="9"/>
      <c r="J129" s="9"/>
      <c r="K129" s="83">
        <v>54.771800000000013</v>
      </c>
      <c r="L129" s="9"/>
      <c r="M129" s="9"/>
      <c r="N129" s="1"/>
      <c r="O129" s="1">
        <v>25</v>
      </c>
      <c r="P129" s="1"/>
      <c r="Q129" s="1">
        <v>23.200000000000003</v>
      </c>
      <c r="R129" s="1">
        <v>106.80000000000001</v>
      </c>
      <c r="S129" s="1">
        <v>89.432100000000005</v>
      </c>
      <c r="T129" s="1">
        <v>332.86224299999998</v>
      </c>
      <c r="U129" s="1">
        <v>123</v>
      </c>
      <c r="V129" s="1"/>
      <c r="W129" s="52"/>
      <c r="X129" s="52"/>
      <c r="Y129" s="52"/>
      <c r="Z129" s="52"/>
      <c r="AA129" s="52"/>
      <c r="AB129" s="52"/>
      <c r="AC129" s="52"/>
      <c r="AD129" s="52"/>
      <c r="AE129" s="52"/>
    </row>
    <row r="130" spans="5:31" x14ac:dyDescent="0.25">
      <c r="E130" s="53"/>
      <c r="F130" s="9"/>
      <c r="G130" s="9"/>
      <c r="H130" s="9"/>
      <c r="I130" s="9"/>
      <c r="J130" s="9"/>
      <c r="K130" s="9"/>
      <c r="L130" s="9"/>
      <c r="M130" s="9"/>
      <c r="N130" s="1"/>
      <c r="O130" s="1">
        <v>26</v>
      </c>
      <c r="P130" s="1"/>
      <c r="Q130" s="1">
        <v>0.9</v>
      </c>
      <c r="R130" s="1"/>
      <c r="S130" s="1"/>
      <c r="T130" s="1">
        <v>357.58</v>
      </c>
      <c r="U130" s="1">
        <v>87.7</v>
      </c>
      <c r="V130" s="1"/>
      <c r="W130" s="52"/>
      <c r="X130" s="52"/>
      <c r="Y130" s="52"/>
      <c r="Z130" s="52"/>
      <c r="AA130" s="52"/>
      <c r="AB130" s="52"/>
      <c r="AC130" s="52"/>
      <c r="AD130" s="52"/>
      <c r="AE130" s="52"/>
    </row>
    <row r="131" spans="5:31" x14ac:dyDescent="0.25">
      <c r="E131" s="53" t="s">
        <v>141</v>
      </c>
      <c r="F131" s="9">
        <v>35.299999999999997</v>
      </c>
      <c r="G131" s="9" t="s">
        <v>142</v>
      </c>
      <c r="H131" s="9">
        <v>24.717757000000006</v>
      </c>
      <c r="I131" s="9" t="s">
        <v>143</v>
      </c>
      <c r="J131" s="9" t="s">
        <v>22</v>
      </c>
      <c r="K131" s="9">
        <v>0.9</v>
      </c>
      <c r="L131" s="9" t="s">
        <v>139</v>
      </c>
      <c r="M131" s="9" t="s">
        <v>43</v>
      </c>
      <c r="N131" s="1"/>
      <c r="O131" s="1"/>
      <c r="P131" s="1"/>
      <c r="Q131" s="1"/>
      <c r="R131" s="1"/>
      <c r="S131" s="1"/>
      <c r="T131" s="1"/>
      <c r="U131" s="1"/>
      <c r="V131" s="1"/>
      <c r="W131" s="52"/>
      <c r="X131" s="51"/>
      <c r="Y131" s="51"/>
      <c r="Z131" s="51"/>
      <c r="AA131" s="51"/>
      <c r="AB131" s="51"/>
      <c r="AC131" s="52"/>
      <c r="AD131" s="52"/>
      <c r="AE131" s="52"/>
    </row>
    <row r="132" spans="5:31" ht="15.75" thickBot="1" x14ac:dyDescent="0.3">
      <c r="E132" s="53" t="s">
        <v>144</v>
      </c>
      <c r="F132" s="9">
        <v>5.5</v>
      </c>
      <c r="G132" s="9" t="s">
        <v>142</v>
      </c>
      <c r="H132" s="9">
        <v>0</v>
      </c>
      <c r="I132" s="9" t="s">
        <v>143</v>
      </c>
      <c r="J132" s="9" t="s">
        <v>15</v>
      </c>
      <c r="K132" s="9">
        <v>16.2</v>
      </c>
      <c r="L132" s="9" t="s">
        <v>139</v>
      </c>
      <c r="M132" s="9" t="s">
        <v>43</v>
      </c>
      <c r="N132" s="1"/>
      <c r="O132" s="1"/>
      <c r="P132" s="1"/>
      <c r="Q132" s="1"/>
      <c r="R132" s="1"/>
      <c r="S132" s="1"/>
      <c r="T132" s="1"/>
      <c r="U132" s="1"/>
      <c r="V132" s="1"/>
      <c r="W132" s="51"/>
      <c r="X132" s="51"/>
      <c r="Y132" s="51"/>
      <c r="Z132" s="51"/>
      <c r="AA132" s="51"/>
      <c r="AB132" s="51"/>
      <c r="AC132" s="52"/>
      <c r="AD132" s="52"/>
      <c r="AE132" s="52"/>
    </row>
    <row r="133" spans="5:31" x14ac:dyDescent="0.25">
      <c r="E133" s="53"/>
      <c r="F133" s="195">
        <f>SUM(F131:F132)</f>
        <v>40.799999999999997</v>
      </c>
      <c r="G133" s="9" t="s">
        <v>145</v>
      </c>
      <c r="H133" s="9"/>
      <c r="I133" s="9"/>
      <c r="J133" s="9"/>
      <c r="K133" s="9">
        <v>5.73</v>
      </c>
      <c r="L133" s="9"/>
      <c r="M133" s="9" t="s">
        <v>28</v>
      </c>
      <c r="N133" s="1"/>
      <c r="O133" s="84" t="s">
        <v>18</v>
      </c>
      <c r="P133" s="85"/>
      <c r="Q133" s="91">
        <v>74.3</v>
      </c>
      <c r="R133" s="86" t="s">
        <v>116</v>
      </c>
      <c r="S133" s="52"/>
      <c r="T133" s="52"/>
      <c r="U133" s="52"/>
      <c r="V133" s="1"/>
      <c r="W133" s="51"/>
      <c r="X133" s="51"/>
      <c r="Y133" s="51"/>
      <c r="Z133" s="51"/>
      <c r="AA133" s="51"/>
      <c r="AB133" s="51"/>
      <c r="AC133" s="52"/>
      <c r="AD133" s="52"/>
      <c r="AE133" s="52"/>
    </row>
    <row r="134" spans="5:31" x14ac:dyDescent="0.25">
      <c r="E134" s="3"/>
      <c r="F134" s="7"/>
      <c r="G134" s="7"/>
      <c r="H134" s="7"/>
      <c r="I134" s="7"/>
      <c r="J134" s="7"/>
      <c r="K134" s="7"/>
      <c r="L134" s="7"/>
      <c r="M134" s="7"/>
      <c r="N134" s="1"/>
      <c r="O134" s="87">
        <v>146.6</v>
      </c>
      <c r="P134" s="52"/>
      <c r="Q134" s="38">
        <v>82.2</v>
      </c>
      <c r="R134" s="58" t="s">
        <v>12</v>
      </c>
      <c r="S134" s="52"/>
      <c r="T134" s="52"/>
      <c r="U134" s="52"/>
      <c r="V134" s="1"/>
      <c r="W134" s="51"/>
      <c r="X134" s="51"/>
      <c r="Y134" s="51"/>
      <c r="Z134" s="51"/>
      <c r="AA134" s="51"/>
      <c r="AB134" s="51"/>
      <c r="AC134" s="52"/>
      <c r="AD134" s="52"/>
      <c r="AE134" s="52"/>
    </row>
    <row r="135" spans="5:31" x14ac:dyDescent="0.25">
      <c r="E135" s="53" t="s">
        <v>146</v>
      </c>
      <c r="F135" s="9">
        <v>0.29999999999999716</v>
      </c>
      <c r="G135" s="9" t="s">
        <v>142</v>
      </c>
      <c r="H135" s="9">
        <v>0</v>
      </c>
      <c r="I135" s="9"/>
      <c r="J135" s="9" t="s">
        <v>22</v>
      </c>
      <c r="K135" s="9">
        <v>0</v>
      </c>
      <c r="L135" s="9"/>
      <c r="M135" s="9" t="s">
        <v>147</v>
      </c>
      <c r="N135" s="1"/>
      <c r="O135" s="88">
        <v>39.76</v>
      </c>
      <c r="P135" s="52"/>
      <c r="Q135" s="38">
        <v>16.2</v>
      </c>
      <c r="R135" s="58" t="s">
        <v>18</v>
      </c>
      <c r="S135" s="52"/>
      <c r="T135" s="52"/>
      <c r="U135" s="52"/>
      <c r="V135" s="1"/>
      <c r="W135" s="4"/>
      <c r="X135" s="4"/>
      <c r="Y135" s="4"/>
      <c r="Z135" s="4"/>
      <c r="AA135" s="4"/>
      <c r="AB135" s="4"/>
      <c r="AC135" s="52"/>
      <c r="AD135" s="52"/>
      <c r="AE135" s="52"/>
    </row>
    <row r="136" spans="5:31" x14ac:dyDescent="0.25">
      <c r="E136" s="53" t="s">
        <v>148</v>
      </c>
      <c r="F136" s="9">
        <v>0</v>
      </c>
      <c r="G136" s="9" t="s">
        <v>142</v>
      </c>
      <c r="H136" s="9">
        <v>0</v>
      </c>
      <c r="I136" s="9"/>
      <c r="J136" s="9" t="s">
        <v>22</v>
      </c>
      <c r="K136" s="9">
        <v>0</v>
      </c>
      <c r="L136" s="9"/>
      <c r="M136" s="9" t="s">
        <v>147</v>
      </c>
      <c r="N136" s="1"/>
      <c r="O136" s="89">
        <v>186.35999999999999</v>
      </c>
      <c r="P136" s="52"/>
      <c r="Q136" s="38">
        <v>8</v>
      </c>
      <c r="R136" s="58" t="s">
        <v>17</v>
      </c>
      <c r="S136" s="52"/>
      <c r="T136" s="52"/>
      <c r="U136" s="52"/>
      <c r="V136" s="1"/>
      <c r="W136" s="4"/>
      <c r="X136" s="4"/>
      <c r="Y136" s="4"/>
      <c r="Z136" s="4"/>
      <c r="AA136" s="4"/>
      <c r="AB136" s="4"/>
      <c r="AC136" s="52"/>
      <c r="AD136" s="52"/>
      <c r="AE136" s="52"/>
    </row>
    <row r="137" spans="5:31" x14ac:dyDescent="0.25">
      <c r="E137" s="53" t="s">
        <v>149</v>
      </c>
      <c r="F137" s="9">
        <v>8.9000000000000057</v>
      </c>
      <c r="G137" s="9" t="s">
        <v>142</v>
      </c>
      <c r="H137" s="9">
        <v>0.25999999999999091</v>
      </c>
      <c r="I137" s="9"/>
      <c r="J137" s="9" t="s">
        <v>22</v>
      </c>
      <c r="K137" s="9">
        <v>0</v>
      </c>
      <c r="L137" s="9"/>
      <c r="M137" s="9" t="s">
        <v>147</v>
      </c>
      <c r="N137" s="1"/>
      <c r="O137" s="56"/>
      <c r="P137" s="52"/>
      <c r="Q137" s="38">
        <v>5.73</v>
      </c>
      <c r="R137" s="58" t="s">
        <v>28</v>
      </c>
      <c r="S137" s="52"/>
      <c r="T137" s="52"/>
      <c r="U137" s="52"/>
      <c r="V137" s="1"/>
      <c r="W137" s="50"/>
      <c r="X137" s="52"/>
      <c r="Y137" s="52"/>
      <c r="Z137" s="52"/>
      <c r="AA137" s="52"/>
      <c r="AB137" s="52"/>
      <c r="AC137" s="52"/>
      <c r="AD137" s="52"/>
      <c r="AE137" s="52"/>
    </row>
    <row r="138" spans="5:31" ht="15.75" thickBot="1" x14ac:dyDescent="0.3">
      <c r="E138" s="53" t="s">
        <v>150</v>
      </c>
      <c r="F138" s="9">
        <v>17.299999999999997</v>
      </c>
      <c r="G138" s="9" t="s">
        <v>142</v>
      </c>
      <c r="H138" s="9">
        <v>14.800000000000011</v>
      </c>
      <c r="I138" s="9"/>
      <c r="J138" s="9" t="s">
        <v>22</v>
      </c>
      <c r="K138" s="9">
        <v>0</v>
      </c>
      <c r="L138" s="9"/>
      <c r="M138" s="9" t="s">
        <v>147</v>
      </c>
      <c r="N138" s="1"/>
      <c r="O138" s="57"/>
      <c r="P138" s="81"/>
      <c r="Q138" s="55">
        <v>186.42999999999998</v>
      </c>
      <c r="R138" s="90"/>
      <c r="S138" s="52"/>
      <c r="T138" s="52"/>
      <c r="U138" s="52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5:31" x14ac:dyDescent="0.25">
      <c r="E139" s="53" t="s">
        <v>151</v>
      </c>
      <c r="F139" s="9">
        <v>63.7</v>
      </c>
      <c r="G139" s="9" t="s">
        <v>142</v>
      </c>
      <c r="H139" s="9">
        <v>37</v>
      </c>
      <c r="I139" s="9"/>
      <c r="J139" s="9" t="s">
        <v>22</v>
      </c>
      <c r="K139" s="9">
        <v>23.01</v>
      </c>
      <c r="L139" s="9"/>
      <c r="M139" s="9" t="s">
        <v>147</v>
      </c>
      <c r="N139" s="1"/>
      <c r="O139" s="4"/>
      <c r="P139" s="50"/>
      <c r="Q139" s="50"/>
      <c r="R139" s="50"/>
      <c r="S139" s="50"/>
      <c r="T139" s="50"/>
      <c r="U139" s="50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5:31" s="95" customFormat="1" x14ac:dyDescent="0.25">
      <c r="E140" s="96" t="s">
        <v>152</v>
      </c>
      <c r="F140" s="97">
        <f>9-0</f>
        <v>9</v>
      </c>
      <c r="G140" s="97" t="s">
        <v>142</v>
      </c>
      <c r="H140" s="97">
        <v>6</v>
      </c>
      <c r="I140" s="97"/>
      <c r="J140" s="97" t="s">
        <v>22</v>
      </c>
      <c r="K140" s="97">
        <v>3.3</v>
      </c>
      <c r="L140" s="97"/>
      <c r="M140" s="97" t="s">
        <v>147</v>
      </c>
      <c r="O140" s="96"/>
      <c r="P140" s="96" t="s">
        <v>161</v>
      </c>
      <c r="Q140" s="96" t="s">
        <v>162</v>
      </c>
      <c r="R140" s="96" t="s">
        <v>114</v>
      </c>
      <c r="S140" s="96"/>
    </row>
    <row r="141" spans="5:31" s="95" customFormat="1" x14ac:dyDescent="0.25">
      <c r="E141" s="100"/>
      <c r="F141" s="145">
        <f>F135+F136+F137+F138+F139+F140</f>
        <v>99.2</v>
      </c>
      <c r="G141" s="145"/>
      <c r="H141" s="145">
        <f>H135+H136+H137+H138+H139+H140</f>
        <v>58.06</v>
      </c>
      <c r="I141" s="145"/>
      <c r="J141" s="145"/>
      <c r="K141" s="145">
        <f>K135+K136+K137+K138+K139+K140</f>
        <v>26.310000000000002</v>
      </c>
      <c r="L141" s="145"/>
      <c r="M141" s="145"/>
      <c r="O141" s="96" t="s">
        <v>159</v>
      </c>
      <c r="P141" s="96">
        <v>149.12</v>
      </c>
      <c r="Q141" s="96">
        <v>65.59</v>
      </c>
      <c r="R141" s="96">
        <v>30.7</v>
      </c>
      <c r="S141" s="96"/>
    </row>
    <row r="142" spans="5:31" s="95" customFormat="1" x14ac:dyDescent="0.25">
      <c r="E142" s="96"/>
      <c r="F142" s="97"/>
      <c r="G142" s="97"/>
      <c r="H142" s="97"/>
      <c r="I142" s="97"/>
      <c r="J142" s="97"/>
      <c r="K142" s="97"/>
      <c r="L142" s="97"/>
      <c r="M142" s="97"/>
      <c r="O142" s="96" t="s">
        <v>163</v>
      </c>
      <c r="P142" s="96">
        <v>149.12</v>
      </c>
      <c r="Q142" s="96">
        <v>72.23</v>
      </c>
      <c r="R142" s="96">
        <v>0</v>
      </c>
      <c r="S142" s="96"/>
    </row>
    <row r="143" spans="5:31" s="95" customFormat="1" x14ac:dyDescent="0.25">
      <c r="E143" s="100" t="s">
        <v>152</v>
      </c>
      <c r="F143" s="145">
        <v>304.22000000000003</v>
      </c>
      <c r="G143" s="145" t="s">
        <v>105</v>
      </c>
      <c r="H143" s="145">
        <v>161</v>
      </c>
      <c r="I143" s="145" t="s">
        <v>21</v>
      </c>
      <c r="J143" s="145" t="s">
        <v>142</v>
      </c>
      <c r="K143" s="145">
        <v>146.65</v>
      </c>
      <c r="L143" s="145" t="s">
        <v>45</v>
      </c>
      <c r="M143" s="145" t="s">
        <v>72</v>
      </c>
      <c r="O143" s="96" t="s">
        <v>167</v>
      </c>
      <c r="P143" s="96">
        <v>122.7</v>
      </c>
      <c r="Q143" s="96">
        <v>88.95</v>
      </c>
      <c r="R143" s="96">
        <v>8.9</v>
      </c>
      <c r="S143" s="96"/>
    </row>
    <row r="144" spans="5:31" s="95" customFormat="1" x14ac:dyDescent="0.25">
      <c r="E144" s="96"/>
      <c r="F144" s="97"/>
      <c r="G144" s="97"/>
      <c r="H144" s="97"/>
      <c r="I144" s="97"/>
      <c r="J144" s="97"/>
      <c r="K144" s="97"/>
      <c r="L144" s="97"/>
      <c r="M144" s="97"/>
      <c r="O144" s="96" t="s">
        <v>257</v>
      </c>
      <c r="P144" s="96">
        <v>55.35</v>
      </c>
      <c r="Q144" s="96">
        <v>128.83000000000001</v>
      </c>
      <c r="R144" s="96">
        <v>37</v>
      </c>
      <c r="S144" s="96"/>
    </row>
    <row r="145" spans="4:23" s="95" customFormat="1" x14ac:dyDescent="0.25">
      <c r="E145" s="96"/>
      <c r="F145" s="97"/>
      <c r="G145" s="97"/>
      <c r="H145" s="97"/>
      <c r="I145" s="97"/>
      <c r="J145" s="97"/>
      <c r="K145" s="97"/>
      <c r="L145" s="97"/>
      <c r="M145" s="97"/>
      <c r="O145" s="96" t="s">
        <v>255</v>
      </c>
      <c r="P145" s="96">
        <v>0.31</v>
      </c>
      <c r="Q145" s="96">
        <v>161.26</v>
      </c>
      <c r="R145" s="96">
        <v>58.3</v>
      </c>
      <c r="S145" s="96"/>
    </row>
    <row r="146" spans="4:23" s="95" customFormat="1" x14ac:dyDescent="0.25">
      <c r="E146" s="96" t="s">
        <v>153</v>
      </c>
      <c r="F146" s="97">
        <f>(333.4-324)</f>
        <v>9.3999999999999773</v>
      </c>
      <c r="G146" s="97" t="s">
        <v>17</v>
      </c>
      <c r="H146" s="97">
        <f>(8.75-0)</f>
        <v>8.75</v>
      </c>
      <c r="I146" s="97"/>
      <c r="J146" s="97" t="s">
        <v>28</v>
      </c>
      <c r="K146" s="97">
        <v>0</v>
      </c>
      <c r="L146" s="97"/>
      <c r="M146" s="97" t="s">
        <v>13</v>
      </c>
      <c r="O146" s="96"/>
      <c r="P146" s="96"/>
      <c r="Q146" s="96"/>
      <c r="R146" s="96"/>
      <c r="S146" s="96"/>
    </row>
    <row r="147" spans="4:23" s="95" customFormat="1" x14ac:dyDescent="0.25">
      <c r="E147" s="96" t="s">
        <v>154</v>
      </c>
      <c r="F147" s="97">
        <f>(324-284.3)</f>
        <v>39.699999999999989</v>
      </c>
      <c r="G147" s="97" t="s">
        <v>17</v>
      </c>
      <c r="H147" s="97">
        <f>(20.46-8.75)</f>
        <v>11.71</v>
      </c>
      <c r="I147" s="97"/>
      <c r="J147" s="97" t="s">
        <v>28</v>
      </c>
      <c r="K147" s="97">
        <f>(27.14-0)</f>
        <v>27.14</v>
      </c>
      <c r="L147" s="97"/>
      <c r="M147" s="97" t="s">
        <v>13</v>
      </c>
      <c r="O147" s="96"/>
      <c r="P147" s="96" t="s">
        <v>203</v>
      </c>
      <c r="Q147" s="96" t="s">
        <v>111</v>
      </c>
      <c r="R147" s="96" t="s">
        <v>161</v>
      </c>
      <c r="S147" s="96"/>
    </row>
    <row r="148" spans="4:23" s="95" customFormat="1" x14ac:dyDescent="0.25">
      <c r="E148" s="96" t="s">
        <v>155</v>
      </c>
      <c r="F148" s="97">
        <f>(284.3-217.9)</f>
        <v>66.400000000000006</v>
      </c>
      <c r="G148" s="97" t="s">
        <v>17</v>
      </c>
      <c r="H148" s="97">
        <f>(32.21-20.46)</f>
        <v>11.75</v>
      </c>
      <c r="I148" s="97"/>
      <c r="J148" s="97" t="s">
        <v>28</v>
      </c>
      <c r="K148" s="97">
        <f>(84.62-27.14)</f>
        <v>57.480000000000004</v>
      </c>
      <c r="L148" s="97"/>
      <c r="M148" s="97" t="s">
        <v>13</v>
      </c>
      <c r="O148" s="96" t="s">
        <v>255</v>
      </c>
      <c r="P148" s="96">
        <v>146.5</v>
      </c>
      <c r="Q148" s="96">
        <v>33.36</v>
      </c>
      <c r="R148" s="96">
        <v>0.31</v>
      </c>
      <c r="S148" s="96"/>
    </row>
    <row r="149" spans="4:23" s="95" customFormat="1" x14ac:dyDescent="0.25">
      <c r="E149" s="96" t="s">
        <v>156</v>
      </c>
      <c r="F149" s="97">
        <f>(217.9-165.7)</f>
        <v>52.200000000000017</v>
      </c>
      <c r="G149" s="97" t="s">
        <v>17</v>
      </c>
      <c r="H149" s="97">
        <f>(41.32-32.21)</f>
        <v>9.11</v>
      </c>
      <c r="I149" s="97"/>
      <c r="J149" s="97" t="s">
        <v>28</v>
      </c>
      <c r="K149" s="97">
        <f>(132.04-84.62)</f>
        <v>47.419999999999987</v>
      </c>
      <c r="L149" s="97"/>
      <c r="M149" s="97" t="s">
        <v>13</v>
      </c>
      <c r="O149" s="96" t="s">
        <v>254</v>
      </c>
      <c r="P149" s="96">
        <v>130.5</v>
      </c>
      <c r="Q149" s="96">
        <v>36.49</v>
      </c>
      <c r="R149" s="96">
        <v>10.46</v>
      </c>
      <c r="S149" s="96"/>
    </row>
    <row r="150" spans="4:23" s="95" customFormat="1" x14ac:dyDescent="0.25">
      <c r="E150" s="96" t="s">
        <v>157</v>
      </c>
      <c r="F150" s="97">
        <f>(165.7-98)</f>
        <v>67.699999999999989</v>
      </c>
      <c r="G150" s="97" t="s">
        <v>17</v>
      </c>
      <c r="H150" s="97">
        <f>(53.32-41.32)</f>
        <v>12</v>
      </c>
      <c r="I150" s="97"/>
      <c r="J150" s="97" t="s">
        <v>28</v>
      </c>
      <c r="K150" s="97">
        <f>(188.96-132.04)</f>
        <v>56.920000000000016</v>
      </c>
      <c r="L150" s="97"/>
      <c r="M150" s="97" t="s">
        <v>13</v>
      </c>
      <c r="O150" s="96" t="s">
        <v>250</v>
      </c>
      <c r="P150" s="96">
        <v>61.5</v>
      </c>
      <c r="Q150" s="96">
        <v>54.12</v>
      </c>
      <c r="R150" s="96">
        <v>63.02</v>
      </c>
      <c r="S150" s="96"/>
    </row>
    <row r="151" spans="4:23" s="95" customFormat="1" x14ac:dyDescent="0.25">
      <c r="E151" s="96" t="s">
        <v>158</v>
      </c>
      <c r="F151" s="97">
        <f>(98-30.7)</f>
        <v>67.3</v>
      </c>
      <c r="G151" s="97" t="s">
        <v>17</v>
      </c>
      <c r="H151" s="97">
        <f>(65.59-53.32)</f>
        <v>12.270000000000003</v>
      </c>
      <c r="I151" s="97"/>
      <c r="J151" s="97" t="s">
        <v>28</v>
      </c>
      <c r="K151" s="97">
        <f>(248.05-188.96)</f>
        <v>59.09</v>
      </c>
      <c r="L151" s="97"/>
      <c r="M151" s="97" t="s">
        <v>13</v>
      </c>
      <c r="O151" s="96"/>
      <c r="P151" s="96">
        <v>6.7</v>
      </c>
      <c r="Q151" s="96">
        <v>81.17</v>
      </c>
      <c r="R151" s="96">
        <v>136.71</v>
      </c>
      <c r="S151" s="96"/>
    </row>
    <row r="152" spans="4:23" s="95" customFormat="1" x14ac:dyDescent="0.25">
      <c r="E152" s="96"/>
      <c r="F152" s="145">
        <f>SUM(F146:F151)</f>
        <v>302.7</v>
      </c>
      <c r="G152" s="97"/>
      <c r="H152" s="97"/>
      <c r="I152" s="97"/>
      <c r="J152" s="97"/>
      <c r="K152" s="97"/>
      <c r="L152" s="97"/>
      <c r="M152" s="97"/>
      <c r="O152" s="96"/>
      <c r="P152" s="96"/>
      <c r="Q152" s="96">
        <v>12.036</v>
      </c>
      <c r="R152" s="96">
        <v>27.79</v>
      </c>
      <c r="S152" s="96"/>
    </row>
    <row r="153" spans="4:23" s="95" customFormat="1" x14ac:dyDescent="0.25">
      <c r="E153" s="98" t="s">
        <v>163</v>
      </c>
      <c r="F153" s="97"/>
      <c r="G153" s="97" t="s">
        <v>160</v>
      </c>
      <c r="H153" s="97"/>
      <c r="I153" s="97"/>
      <c r="J153" s="97" t="s">
        <v>160</v>
      </c>
      <c r="K153" s="97"/>
      <c r="L153" s="97"/>
      <c r="M153" s="97" t="s">
        <v>160</v>
      </c>
      <c r="O153" s="96"/>
      <c r="P153" s="96" t="s">
        <v>251</v>
      </c>
      <c r="Q153" s="96" t="s">
        <v>131</v>
      </c>
      <c r="R153" s="96" t="s">
        <v>251</v>
      </c>
      <c r="S153" s="96" t="s">
        <v>203</v>
      </c>
    </row>
    <row r="154" spans="4:23" s="95" customFormat="1" x14ac:dyDescent="0.25">
      <c r="D154" s="96" t="s">
        <v>164</v>
      </c>
      <c r="E154" s="96" t="s">
        <v>163</v>
      </c>
      <c r="F154" s="97">
        <f>P142-P143</f>
        <v>26.42</v>
      </c>
      <c r="G154" s="97" t="s">
        <v>160</v>
      </c>
      <c r="H154" s="97">
        <f>Q143-Q142</f>
        <v>16.72</v>
      </c>
      <c r="I154" s="97" t="s">
        <v>165</v>
      </c>
      <c r="J154" s="97" t="s">
        <v>28</v>
      </c>
      <c r="K154" s="97">
        <f>R143-R142</f>
        <v>8.9</v>
      </c>
      <c r="L154" s="97" t="s">
        <v>166</v>
      </c>
      <c r="M154" s="97" t="s">
        <v>17</v>
      </c>
      <c r="O154" s="96" t="s">
        <v>248</v>
      </c>
      <c r="P154" s="96">
        <v>81.02</v>
      </c>
      <c r="Q154" s="96"/>
      <c r="R154" s="96"/>
      <c r="S154" s="96"/>
      <c r="T154" s="95" t="s">
        <v>251</v>
      </c>
      <c r="U154" s="95">
        <v>112.66</v>
      </c>
      <c r="V154" s="95">
        <v>81.02</v>
      </c>
    </row>
    <row r="155" spans="4:23" s="95" customFormat="1" x14ac:dyDescent="0.25">
      <c r="E155" s="99" t="s">
        <v>167</v>
      </c>
      <c r="F155" s="97">
        <v>67.349999999999994</v>
      </c>
      <c r="G155" s="97" t="s">
        <v>160</v>
      </c>
      <c r="H155" s="97">
        <f>(Q144-Q143)</f>
        <v>39.88000000000001</v>
      </c>
      <c r="I155" s="97"/>
      <c r="J155" s="97" t="s">
        <v>28</v>
      </c>
      <c r="K155" s="97">
        <f>(R144-R143)</f>
        <v>28.1</v>
      </c>
      <c r="L155" s="97"/>
      <c r="M155" s="97" t="s">
        <v>17</v>
      </c>
      <c r="O155" s="96" t="s">
        <v>259</v>
      </c>
      <c r="P155" s="96">
        <v>1.9359999999999999</v>
      </c>
      <c r="Q155" s="96"/>
      <c r="R155" s="96"/>
      <c r="S155" s="96"/>
      <c r="T155" s="95" t="s">
        <v>258</v>
      </c>
      <c r="U155" s="95">
        <v>31.8</v>
      </c>
      <c r="V155" s="95">
        <v>31.8</v>
      </c>
      <c r="W155" s="95">
        <f>V154+V155+V156</f>
        <v>114.756</v>
      </c>
    </row>
    <row r="156" spans="4:23" s="95" customFormat="1" x14ac:dyDescent="0.25">
      <c r="E156" s="98" t="s">
        <v>257</v>
      </c>
      <c r="F156" s="97">
        <f>P144-P145</f>
        <v>55.04</v>
      </c>
      <c r="G156" s="97" t="s">
        <v>160</v>
      </c>
      <c r="H156" s="97">
        <f>Q145-Q144</f>
        <v>32.429999999999978</v>
      </c>
      <c r="I156" s="97"/>
      <c r="J156" s="97"/>
      <c r="K156" s="97">
        <f>R145-R144</f>
        <v>21.299999999999997</v>
      </c>
      <c r="L156" s="97"/>
      <c r="M156" s="97"/>
      <c r="O156" s="96" t="s">
        <v>245</v>
      </c>
      <c r="P156" s="96">
        <v>31.8</v>
      </c>
      <c r="Q156" s="96"/>
      <c r="R156" s="96"/>
      <c r="S156" s="96"/>
      <c r="T156" s="95" t="s">
        <v>256</v>
      </c>
      <c r="U156" s="95">
        <v>1.9359999999999999</v>
      </c>
      <c r="V156" s="95">
        <v>1.9359999999999999</v>
      </c>
      <c r="W156" s="95">
        <v>83.67</v>
      </c>
    </row>
    <row r="157" spans="4:23" s="95" customFormat="1" x14ac:dyDescent="0.25">
      <c r="D157" s="96" t="s">
        <v>166</v>
      </c>
      <c r="E157" s="96" t="s">
        <v>255</v>
      </c>
      <c r="F157" s="97">
        <f>(P148-P149)</f>
        <v>16</v>
      </c>
      <c r="G157" s="97" t="s">
        <v>10</v>
      </c>
      <c r="H157" s="97">
        <f>Q149-Q148</f>
        <v>3.1300000000000026</v>
      </c>
      <c r="I157" s="97" t="s">
        <v>35</v>
      </c>
      <c r="J157" s="97" t="s">
        <v>116</v>
      </c>
      <c r="K157" s="97">
        <f>R149-R148</f>
        <v>10.15</v>
      </c>
      <c r="L157" s="97" t="s">
        <v>243</v>
      </c>
      <c r="M157" s="97" t="s">
        <v>160</v>
      </c>
      <c r="O157" s="96"/>
      <c r="P157" s="100">
        <f>SUM(P154:P156)</f>
        <v>114.75599999999999</v>
      </c>
      <c r="Q157" s="97"/>
      <c r="R157" s="96"/>
      <c r="S157" s="96"/>
      <c r="W157" s="95">
        <f>W155-W156</f>
        <v>31.085999999999999</v>
      </c>
    </row>
    <row r="158" spans="4:23" s="95" customFormat="1" x14ac:dyDescent="0.25">
      <c r="E158" s="101" t="s">
        <v>254</v>
      </c>
      <c r="F158" s="97">
        <f>(P149-P150)</f>
        <v>69</v>
      </c>
      <c r="G158" s="97" t="s">
        <v>10</v>
      </c>
      <c r="H158" s="97">
        <f>(Q150-Q149)</f>
        <v>17.629999999999995</v>
      </c>
      <c r="I158" s="97"/>
      <c r="J158" s="97" t="s">
        <v>253</v>
      </c>
      <c r="K158" s="97">
        <f>R150-R149</f>
        <v>52.56</v>
      </c>
      <c r="L158" s="97"/>
      <c r="M158" s="97" t="s">
        <v>160</v>
      </c>
      <c r="O158" s="96" t="s">
        <v>247</v>
      </c>
      <c r="P158" s="96">
        <v>114.756</v>
      </c>
      <c r="Q158" s="96">
        <v>0</v>
      </c>
      <c r="R158" s="96">
        <v>112.66</v>
      </c>
      <c r="S158" s="96"/>
      <c r="T158" s="96" t="s">
        <v>252</v>
      </c>
      <c r="V158" s="95" t="s">
        <v>251</v>
      </c>
    </row>
    <row r="159" spans="4:23" s="95" customFormat="1" x14ac:dyDescent="0.25">
      <c r="E159" s="102" t="s">
        <v>250</v>
      </c>
      <c r="F159" s="97">
        <f>P150-P151</f>
        <v>54.8</v>
      </c>
      <c r="G159" s="97" t="s">
        <v>10</v>
      </c>
      <c r="H159" s="97">
        <f>Q151-Q150-Q152</f>
        <v>15.014000000000005</v>
      </c>
      <c r="I159" s="97"/>
      <c r="J159" s="97" t="s">
        <v>249</v>
      </c>
      <c r="K159" s="97">
        <f>R151-R150-R152</f>
        <v>45.9</v>
      </c>
      <c r="L159" s="97"/>
      <c r="M159" s="97" t="s">
        <v>160</v>
      </c>
      <c r="O159" s="96" t="s">
        <v>244</v>
      </c>
      <c r="P159" s="96">
        <v>83.67</v>
      </c>
      <c r="Q159" s="96">
        <v>32.299999999999997</v>
      </c>
      <c r="R159" s="96">
        <v>83.67</v>
      </c>
      <c r="S159" s="96">
        <v>0</v>
      </c>
      <c r="T159" s="103">
        <v>44.4</v>
      </c>
      <c r="U159" s="104">
        <f>P159+T159</f>
        <v>128.07</v>
      </c>
      <c r="V159" s="105">
        <v>83.98</v>
      </c>
    </row>
    <row r="160" spans="4:23" s="95" customFormat="1" x14ac:dyDescent="0.25">
      <c r="D160" s="96" t="s">
        <v>238</v>
      </c>
      <c r="E160" s="106" t="s">
        <v>248</v>
      </c>
      <c r="F160" s="97"/>
      <c r="G160" s="97" t="s">
        <v>241</v>
      </c>
      <c r="H160" s="97"/>
      <c r="I160" s="97"/>
      <c r="J160" s="97" t="s">
        <v>241</v>
      </c>
      <c r="K160" s="97"/>
      <c r="L160" s="97"/>
      <c r="M160" s="97" t="s">
        <v>241</v>
      </c>
      <c r="O160" s="96" t="s">
        <v>242</v>
      </c>
      <c r="P160" s="96">
        <v>72.180000000000007</v>
      </c>
      <c r="Q160" s="96">
        <v>70</v>
      </c>
      <c r="R160" s="96"/>
      <c r="S160" s="96">
        <v>15.6</v>
      </c>
      <c r="T160" s="107">
        <v>38.39</v>
      </c>
    </row>
    <row r="161" spans="4:23" s="95" customFormat="1" x14ac:dyDescent="0.25">
      <c r="E161" s="108" t="s">
        <v>247</v>
      </c>
      <c r="F161" s="109">
        <f>P157-P159</f>
        <v>31.085999999999984</v>
      </c>
      <c r="G161" s="109" t="s">
        <v>241</v>
      </c>
      <c r="H161" s="110">
        <f>Q159-Q158</f>
        <v>32.299999999999997</v>
      </c>
      <c r="I161" s="109"/>
      <c r="J161" s="109" t="s">
        <v>18</v>
      </c>
      <c r="K161" s="109"/>
      <c r="L161" s="109"/>
      <c r="M161" s="109" t="s">
        <v>241</v>
      </c>
      <c r="O161" s="96" t="s">
        <v>240</v>
      </c>
      <c r="P161" s="96">
        <v>20.83</v>
      </c>
      <c r="Q161" s="96">
        <v>105</v>
      </c>
      <c r="R161" s="96"/>
      <c r="S161" s="96">
        <v>36.6</v>
      </c>
      <c r="T161" s="95">
        <f>T159+T160</f>
        <v>82.789999999999992</v>
      </c>
      <c r="U161" s="95" t="s">
        <v>246</v>
      </c>
      <c r="W161" s="95" t="s">
        <v>245</v>
      </c>
    </row>
    <row r="162" spans="4:23" s="95" customFormat="1" x14ac:dyDescent="0.25">
      <c r="E162" s="109" t="s">
        <v>244</v>
      </c>
      <c r="F162" s="109">
        <f>U159-P160</f>
        <v>55.889999999999986</v>
      </c>
      <c r="G162" s="109" t="s">
        <v>241</v>
      </c>
      <c r="H162" s="109">
        <f>Q160-Q159</f>
        <v>37.700000000000003</v>
      </c>
      <c r="I162" s="109" t="s">
        <v>35</v>
      </c>
      <c r="J162" s="109" t="s">
        <v>18</v>
      </c>
      <c r="K162" s="109">
        <f>S160-S159</f>
        <v>15.6</v>
      </c>
      <c r="L162" s="109" t="s">
        <v>243</v>
      </c>
      <c r="M162" s="109" t="s">
        <v>10</v>
      </c>
      <c r="O162" s="96" t="s">
        <v>239</v>
      </c>
      <c r="P162" s="96">
        <v>0</v>
      </c>
      <c r="Q162" s="96">
        <v>22.1</v>
      </c>
      <c r="R162" s="96"/>
      <c r="S162" s="96">
        <v>44.8</v>
      </c>
      <c r="T162" s="96">
        <v>105</v>
      </c>
    </row>
    <row r="163" spans="4:23" s="95" customFormat="1" x14ac:dyDescent="0.25">
      <c r="E163" s="109" t="s">
        <v>242</v>
      </c>
      <c r="F163" s="109">
        <f>P160-P161</f>
        <v>51.350000000000009</v>
      </c>
      <c r="G163" s="109" t="s">
        <v>241</v>
      </c>
      <c r="H163" s="109">
        <f>Q161-Q160</f>
        <v>35</v>
      </c>
      <c r="I163" s="109"/>
      <c r="J163" s="109" t="s">
        <v>18</v>
      </c>
      <c r="K163" s="109">
        <f>S161-S160</f>
        <v>21</v>
      </c>
      <c r="L163" s="109"/>
      <c r="M163" s="109" t="s">
        <v>10</v>
      </c>
      <c r="O163" s="96"/>
      <c r="P163" s="96"/>
      <c r="Q163" s="96"/>
      <c r="R163" s="96"/>
      <c r="S163" s="96"/>
      <c r="T163" s="95">
        <v>80.66</v>
      </c>
    </row>
    <row r="164" spans="4:23" s="95" customFormat="1" x14ac:dyDescent="0.25">
      <c r="E164" s="109" t="s">
        <v>240</v>
      </c>
      <c r="F164" s="109">
        <v>20.83</v>
      </c>
      <c r="G164" s="109"/>
      <c r="H164" s="109">
        <v>2.2400000000000002</v>
      </c>
      <c r="I164" s="109"/>
      <c r="J164" s="109" t="s">
        <v>18</v>
      </c>
      <c r="K164" s="109">
        <f>S162-S161</f>
        <v>8.1999999999999957</v>
      </c>
      <c r="L164" s="109"/>
      <c r="M164" s="109" t="s">
        <v>10</v>
      </c>
      <c r="P164" s="95" t="s">
        <v>203</v>
      </c>
      <c r="Q164" s="95" t="s">
        <v>111</v>
      </c>
      <c r="R164" s="95" t="s">
        <v>131</v>
      </c>
    </row>
    <row r="165" spans="4:23" s="95" customFormat="1" x14ac:dyDescent="0.25">
      <c r="E165" s="109" t="s">
        <v>239</v>
      </c>
      <c r="F165" s="109"/>
      <c r="G165" s="109" t="s">
        <v>10</v>
      </c>
      <c r="H165" s="109"/>
      <c r="I165" s="109"/>
      <c r="J165" s="109" t="s">
        <v>10</v>
      </c>
      <c r="K165" s="109"/>
      <c r="L165" s="109"/>
      <c r="M165" s="109" t="s">
        <v>10</v>
      </c>
      <c r="O165" s="95" t="s">
        <v>237</v>
      </c>
      <c r="P165" s="95">
        <v>44.2</v>
      </c>
      <c r="Q165" s="95">
        <v>71.08</v>
      </c>
      <c r="R165" s="95">
        <v>0</v>
      </c>
    </row>
    <row r="166" spans="4:23" s="95" customFormat="1" x14ac:dyDescent="0.25">
      <c r="D166" s="95" t="s">
        <v>238</v>
      </c>
      <c r="E166" s="111" t="s">
        <v>237</v>
      </c>
      <c r="F166" s="109">
        <f>P165-P166</f>
        <v>38.400000000000006</v>
      </c>
      <c r="G166" s="109" t="s">
        <v>10</v>
      </c>
      <c r="H166" s="109">
        <v>16.8</v>
      </c>
      <c r="I166" s="109" t="s">
        <v>235</v>
      </c>
      <c r="J166" s="109" t="s">
        <v>116</v>
      </c>
      <c r="K166" s="109">
        <f>R166-R165</f>
        <v>21.8</v>
      </c>
      <c r="L166" s="109" t="s">
        <v>234</v>
      </c>
      <c r="M166" s="109" t="s">
        <v>18</v>
      </c>
      <c r="O166" s="95" t="s">
        <v>233</v>
      </c>
      <c r="P166" s="95">
        <v>5.8</v>
      </c>
      <c r="Q166" s="95">
        <v>103.01</v>
      </c>
      <c r="R166" s="95">
        <v>21.8</v>
      </c>
      <c r="T166" s="95">
        <v>5.4</v>
      </c>
    </row>
    <row r="167" spans="4:23" s="95" customFormat="1" x14ac:dyDescent="0.25">
      <c r="E167" s="111" t="s">
        <v>236</v>
      </c>
      <c r="F167" s="109">
        <v>19.390000000000043</v>
      </c>
      <c r="G167" s="109" t="s">
        <v>13</v>
      </c>
      <c r="H167" s="109">
        <v>2.8</v>
      </c>
      <c r="I167" s="109" t="s">
        <v>235</v>
      </c>
      <c r="J167" s="109" t="s">
        <v>18</v>
      </c>
      <c r="K167" s="109">
        <v>16.399999999999999</v>
      </c>
      <c r="L167" s="109" t="s">
        <v>234</v>
      </c>
      <c r="M167" s="109" t="s">
        <v>207</v>
      </c>
    </row>
    <row r="168" spans="4:23" s="95" customFormat="1" x14ac:dyDescent="0.25">
      <c r="E168" s="109" t="s">
        <v>231</v>
      </c>
      <c r="F168" s="109">
        <f>P170-P171</f>
        <v>69.829999999999984</v>
      </c>
      <c r="G168" s="109" t="s">
        <v>13</v>
      </c>
      <c r="H168" s="109">
        <f>Q171-Q170</f>
        <v>6.6000000000000005</v>
      </c>
      <c r="I168" s="109" t="s">
        <v>235</v>
      </c>
      <c r="J168" s="109" t="s">
        <v>18</v>
      </c>
      <c r="K168" s="109">
        <f>R171-R170</f>
        <v>61.01</v>
      </c>
      <c r="L168" s="109" t="s">
        <v>234</v>
      </c>
      <c r="M168" s="109" t="s">
        <v>207</v>
      </c>
      <c r="O168" s="96"/>
      <c r="P168" s="96" t="s">
        <v>13</v>
      </c>
      <c r="Q168" s="96" t="s">
        <v>18</v>
      </c>
      <c r="R168" s="96" t="s">
        <v>207</v>
      </c>
    </row>
    <row r="169" spans="4:23" s="95" customFormat="1" x14ac:dyDescent="0.25">
      <c r="E169" s="111" t="s">
        <v>230</v>
      </c>
      <c r="F169" s="109">
        <f>P171-P172</f>
        <v>70.139999999999986</v>
      </c>
      <c r="G169" s="109" t="s">
        <v>13</v>
      </c>
      <c r="H169" s="109">
        <f>T172-Q171</f>
        <v>1.5000000000000018</v>
      </c>
      <c r="I169" s="109"/>
      <c r="J169" s="109" t="s">
        <v>18</v>
      </c>
      <c r="K169" s="109">
        <f>R172-R171</f>
        <v>61.56</v>
      </c>
      <c r="L169" s="109"/>
      <c r="M169" s="109" t="s">
        <v>207</v>
      </c>
      <c r="O169" s="96" t="s">
        <v>233</v>
      </c>
      <c r="P169" s="96">
        <v>275.54000000000002</v>
      </c>
      <c r="Q169" s="96" t="s">
        <v>232</v>
      </c>
      <c r="R169" s="96" t="s">
        <v>232</v>
      </c>
    </row>
    <row r="170" spans="4:23" s="95" customFormat="1" x14ac:dyDescent="0.25">
      <c r="E170" s="109" t="s">
        <v>229</v>
      </c>
      <c r="F170" s="109">
        <f>P172-P173</f>
        <v>66.830000000000013</v>
      </c>
      <c r="G170" s="109" t="s">
        <v>13</v>
      </c>
      <c r="H170" s="109">
        <f>T173-Q172</f>
        <v>11.884999999999998</v>
      </c>
      <c r="I170" s="109"/>
      <c r="J170" s="109" t="s">
        <v>18</v>
      </c>
      <c r="K170" s="109">
        <f>R173-R172</f>
        <v>59.02000000000001</v>
      </c>
      <c r="L170" s="109"/>
      <c r="M170" s="109" t="s">
        <v>207</v>
      </c>
      <c r="O170" s="96" t="s">
        <v>231</v>
      </c>
      <c r="P170" s="96">
        <v>256.14999999999998</v>
      </c>
      <c r="Q170" s="96">
        <v>2.8</v>
      </c>
      <c r="R170" s="96">
        <v>16.399999999999999</v>
      </c>
    </row>
    <row r="171" spans="4:23" s="95" customFormat="1" x14ac:dyDescent="0.25">
      <c r="E171" s="109" t="s">
        <v>225</v>
      </c>
      <c r="F171" s="109">
        <v>49.35</v>
      </c>
      <c r="G171" s="109" t="s">
        <v>13</v>
      </c>
      <c r="H171" s="109">
        <f>Q174-Q173</f>
        <v>4.5</v>
      </c>
      <c r="I171" s="109"/>
      <c r="J171" s="109" t="s">
        <v>18</v>
      </c>
      <c r="K171" s="109">
        <f>R174-R173</f>
        <v>44.429999999999978</v>
      </c>
      <c r="L171" s="109"/>
      <c r="M171" s="109" t="s">
        <v>207</v>
      </c>
      <c r="O171" s="106" t="s">
        <v>230</v>
      </c>
      <c r="P171" s="106">
        <v>186.32</v>
      </c>
      <c r="Q171" s="96">
        <v>9.4</v>
      </c>
      <c r="R171" s="96">
        <v>77.41</v>
      </c>
    </row>
    <row r="172" spans="4:23" s="95" customFormat="1" x14ac:dyDescent="0.25">
      <c r="E172" s="109"/>
      <c r="F172" s="114">
        <f>SUM(F154:F171)</f>
        <v>761.70600000000013</v>
      </c>
      <c r="G172" s="109"/>
      <c r="H172" s="109"/>
      <c r="I172" s="109"/>
      <c r="J172" s="109"/>
      <c r="K172" s="109"/>
      <c r="L172" s="109"/>
      <c r="M172" s="109"/>
      <c r="O172" s="96" t="s">
        <v>229</v>
      </c>
      <c r="P172" s="96">
        <v>116.18</v>
      </c>
      <c r="Q172" s="96">
        <v>42.2</v>
      </c>
      <c r="R172" s="96">
        <v>138.97</v>
      </c>
      <c r="S172" s="107">
        <v>31.3</v>
      </c>
      <c r="T172" s="95">
        <f>Q172-S172</f>
        <v>10.900000000000002</v>
      </c>
    </row>
    <row r="173" spans="4:23" s="95" customFormat="1" x14ac:dyDescent="0.25">
      <c r="E173" s="109" t="s">
        <v>225</v>
      </c>
      <c r="F173" s="112"/>
      <c r="G173" s="112" t="s">
        <v>10</v>
      </c>
      <c r="H173" s="112"/>
      <c r="I173" s="112"/>
      <c r="J173" s="112" t="s">
        <v>10</v>
      </c>
      <c r="K173" s="112"/>
      <c r="L173" s="112"/>
      <c r="M173" s="112" t="s">
        <v>10</v>
      </c>
      <c r="O173" s="96" t="s">
        <v>225</v>
      </c>
      <c r="P173" s="96">
        <v>49.35</v>
      </c>
      <c r="Q173" s="96">
        <v>55.7</v>
      </c>
      <c r="R173" s="96">
        <v>197.99</v>
      </c>
      <c r="S173" s="107">
        <v>1.615</v>
      </c>
      <c r="T173" s="95">
        <f>Q173-S173</f>
        <v>54.085000000000001</v>
      </c>
    </row>
    <row r="174" spans="4:23" s="95" customFormat="1" x14ac:dyDescent="0.25">
      <c r="E174" s="94" t="s">
        <v>228</v>
      </c>
      <c r="F174" s="196">
        <f>P177-P178</f>
        <v>22.699999999999996</v>
      </c>
      <c r="G174" s="112" t="s">
        <v>10</v>
      </c>
      <c r="H174" s="113">
        <v>23.93</v>
      </c>
      <c r="I174" s="112" t="s">
        <v>14</v>
      </c>
      <c r="J174" s="112" t="s">
        <v>13</v>
      </c>
      <c r="K174" s="112"/>
      <c r="L174" s="112"/>
      <c r="M174" s="112" t="s">
        <v>10</v>
      </c>
      <c r="O174" s="96" t="s">
        <v>224</v>
      </c>
      <c r="P174" s="96">
        <v>0</v>
      </c>
      <c r="Q174" s="96">
        <v>60.2</v>
      </c>
      <c r="R174" s="96">
        <v>242.42</v>
      </c>
    </row>
    <row r="175" spans="4:23" s="95" customFormat="1" x14ac:dyDescent="0.25">
      <c r="E175" s="93" t="s">
        <v>227</v>
      </c>
      <c r="F175" s="196">
        <f>P178-P179</f>
        <v>8.8000000000000007</v>
      </c>
      <c r="G175" s="112" t="s">
        <v>10</v>
      </c>
      <c r="H175" s="112">
        <f>Q179-Q178</f>
        <v>11.770000000000003</v>
      </c>
      <c r="I175" s="112"/>
      <c r="J175" s="112" t="s">
        <v>10</v>
      </c>
      <c r="K175" s="112"/>
      <c r="L175" s="112"/>
      <c r="M175" s="112" t="s">
        <v>10</v>
      </c>
      <c r="P175" s="95" t="s">
        <v>203</v>
      </c>
      <c r="Q175" s="95" t="s">
        <v>219</v>
      </c>
    </row>
    <row r="176" spans="4:23" s="95" customFormat="1" x14ac:dyDescent="0.25">
      <c r="E176" s="93" t="s">
        <v>226</v>
      </c>
      <c r="F176" s="112"/>
      <c r="G176" s="112" t="s">
        <v>26</v>
      </c>
      <c r="H176" s="112"/>
      <c r="I176" s="112"/>
      <c r="J176" s="112" t="s">
        <v>26</v>
      </c>
      <c r="K176" s="112"/>
      <c r="L176" s="112"/>
      <c r="M176" s="112" t="s">
        <v>26</v>
      </c>
      <c r="O176" s="95" t="s">
        <v>225</v>
      </c>
      <c r="P176" s="95">
        <v>51.3</v>
      </c>
    </row>
    <row r="177" spans="4:18" s="95" customFormat="1" x14ac:dyDescent="0.25">
      <c r="E177" s="109" t="s">
        <v>222</v>
      </c>
      <c r="F177" s="112"/>
      <c r="G177" s="112" t="s">
        <v>26</v>
      </c>
      <c r="H177" s="112"/>
      <c r="I177" s="112"/>
      <c r="J177" s="112" t="s">
        <v>26</v>
      </c>
      <c r="K177" s="112"/>
      <c r="L177" s="112"/>
      <c r="M177" s="112" t="s">
        <v>26</v>
      </c>
      <c r="O177" s="95" t="s">
        <v>224</v>
      </c>
      <c r="P177" s="95">
        <v>51.3</v>
      </c>
      <c r="Q177" s="95">
        <v>0</v>
      </c>
    </row>
    <row r="178" spans="4:18" s="95" customFormat="1" x14ac:dyDescent="0.25">
      <c r="E178" s="109" t="s">
        <v>220</v>
      </c>
      <c r="F178" s="112"/>
      <c r="G178" s="112" t="s">
        <v>26</v>
      </c>
      <c r="H178" s="112"/>
      <c r="I178" s="112"/>
      <c r="J178" s="112" t="s">
        <v>26</v>
      </c>
      <c r="K178" s="112"/>
      <c r="L178" s="112"/>
      <c r="M178" s="112" t="s">
        <v>26</v>
      </c>
      <c r="O178" s="95" t="s">
        <v>223</v>
      </c>
      <c r="P178" s="95">
        <v>28.6</v>
      </c>
      <c r="Q178" s="95">
        <v>23.93</v>
      </c>
    </row>
    <row r="179" spans="4:18" s="95" customFormat="1" x14ac:dyDescent="0.25">
      <c r="E179" s="109" t="s">
        <v>218</v>
      </c>
      <c r="F179" s="109">
        <f>P182-P183</f>
        <v>42.699999999999989</v>
      </c>
      <c r="G179" s="109" t="s">
        <v>26</v>
      </c>
      <c r="H179" s="109">
        <v>15.9</v>
      </c>
      <c r="I179" s="109"/>
      <c r="J179" s="109" t="s">
        <v>12</v>
      </c>
      <c r="K179" s="109">
        <v>23.73</v>
      </c>
      <c r="L179" s="109"/>
      <c r="M179" s="109" t="s">
        <v>13</v>
      </c>
      <c r="O179" s="95" t="s">
        <v>222</v>
      </c>
      <c r="P179" s="95">
        <v>19.8</v>
      </c>
      <c r="Q179" s="95">
        <v>35.700000000000003</v>
      </c>
    </row>
    <row r="180" spans="4:18" s="95" customFormat="1" x14ac:dyDescent="0.25">
      <c r="D180" s="104" t="s">
        <v>221</v>
      </c>
      <c r="E180" s="114" t="s">
        <v>217</v>
      </c>
      <c r="F180" s="111">
        <f>P183-P184</f>
        <v>19.599999999999994</v>
      </c>
      <c r="G180" s="109" t="s">
        <v>26</v>
      </c>
      <c r="H180" s="109">
        <f>Q184-Q183</f>
        <v>21.4</v>
      </c>
      <c r="I180" s="109"/>
      <c r="J180" s="109" t="s">
        <v>12</v>
      </c>
      <c r="K180" s="109">
        <f>R184-R183</f>
        <v>37.11</v>
      </c>
      <c r="L180" s="109"/>
      <c r="M180" s="109" t="s">
        <v>13</v>
      </c>
      <c r="O180" s="95" t="s">
        <v>220</v>
      </c>
    </row>
    <row r="181" spans="4:18" s="95" customFormat="1" x14ac:dyDescent="0.25">
      <c r="E181" s="109" t="s">
        <v>216</v>
      </c>
      <c r="F181" s="109">
        <f>P184-P185</f>
        <v>90.800000000000011</v>
      </c>
      <c r="G181" s="109" t="s">
        <v>26</v>
      </c>
      <c r="H181" s="109">
        <f>Q185-Q184</f>
        <v>21.200000000000003</v>
      </c>
      <c r="I181" s="109"/>
      <c r="J181" s="109" t="s">
        <v>12</v>
      </c>
      <c r="K181" s="109">
        <f>R185-R184</f>
        <v>37.129999999999995</v>
      </c>
      <c r="L181" s="109"/>
      <c r="M181" s="109" t="s">
        <v>13</v>
      </c>
      <c r="P181" s="95" t="s">
        <v>182</v>
      </c>
      <c r="Q181" s="95" t="s">
        <v>178</v>
      </c>
      <c r="R181" s="95" t="s">
        <v>219</v>
      </c>
    </row>
    <row r="182" spans="4:18" s="95" customFormat="1" x14ac:dyDescent="0.25">
      <c r="E182" s="109" t="s">
        <v>215</v>
      </c>
      <c r="F182" s="109">
        <f>P182-153.1</f>
        <v>14.599999999999994</v>
      </c>
      <c r="G182" s="109" t="s">
        <v>26</v>
      </c>
      <c r="H182" s="109">
        <f>Q186-Q185</f>
        <v>5.7999999999999972</v>
      </c>
      <c r="I182" s="109"/>
      <c r="J182" s="109" t="s">
        <v>12</v>
      </c>
      <c r="K182" s="109">
        <f>R186-R185</f>
        <v>11.39</v>
      </c>
      <c r="L182" s="109"/>
      <c r="M182" s="109" t="s">
        <v>13</v>
      </c>
      <c r="O182" s="95" t="s">
        <v>218</v>
      </c>
      <c r="P182" s="95">
        <v>167.7</v>
      </c>
      <c r="Q182" s="95">
        <v>0</v>
      </c>
      <c r="R182" s="95">
        <v>0</v>
      </c>
    </row>
    <row r="183" spans="4:18" s="95" customFormat="1" x14ac:dyDescent="0.25">
      <c r="E183" s="114" t="s">
        <v>169</v>
      </c>
      <c r="F183" s="114">
        <f>SUM(F179:F182)</f>
        <v>167.7</v>
      </c>
      <c r="G183" s="114"/>
      <c r="H183" s="114">
        <f>SUM(H179:H182)</f>
        <v>64.3</v>
      </c>
      <c r="I183" s="114"/>
      <c r="J183" s="114"/>
      <c r="K183" s="114">
        <f>SUM(K179:K182)</f>
        <v>109.36</v>
      </c>
      <c r="L183" s="114"/>
      <c r="M183" s="114"/>
      <c r="O183" s="95" t="s">
        <v>217</v>
      </c>
      <c r="P183" s="95">
        <v>125</v>
      </c>
      <c r="Q183" s="95">
        <v>15.9</v>
      </c>
      <c r="R183" s="95">
        <v>23.73</v>
      </c>
    </row>
    <row r="184" spans="4:18" s="95" customFormat="1" x14ac:dyDescent="0.25">
      <c r="D184" s="115" t="s">
        <v>10</v>
      </c>
      <c r="E184" s="111" t="s">
        <v>215</v>
      </c>
      <c r="F184" s="109"/>
      <c r="G184" s="109" t="s">
        <v>10</v>
      </c>
      <c r="H184" s="109"/>
      <c r="I184" s="109"/>
      <c r="J184" s="109" t="s">
        <v>10</v>
      </c>
      <c r="K184" s="109"/>
      <c r="L184" s="109"/>
      <c r="M184" s="109" t="s">
        <v>10</v>
      </c>
      <c r="O184" s="114" t="s">
        <v>216</v>
      </c>
      <c r="P184" s="104">
        <v>105.4</v>
      </c>
      <c r="Q184" s="95">
        <v>37.299999999999997</v>
      </c>
      <c r="R184" s="95">
        <v>60.84</v>
      </c>
    </row>
    <row r="185" spans="4:18" s="95" customFormat="1" x14ac:dyDescent="0.25">
      <c r="E185" s="111" t="s">
        <v>214</v>
      </c>
      <c r="F185" s="109">
        <f>R189-P190</f>
        <v>37.97</v>
      </c>
      <c r="G185" s="109" t="s">
        <v>10</v>
      </c>
      <c r="H185" s="109">
        <f>Q190-Q189</f>
        <v>38.700000000000003</v>
      </c>
      <c r="I185" s="109"/>
      <c r="J185" s="109" t="s">
        <v>12</v>
      </c>
      <c r="K185" s="109"/>
      <c r="L185" s="109"/>
      <c r="M185" s="109"/>
      <c r="O185" s="109" t="s">
        <v>215</v>
      </c>
      <c r="P185" s="95">
        <v>14.6</v>
      </c>
      <c r="Q185" s="95">
        <v>58.5</v>
      </c>
      <c r="R185" s="95">
        <v>97.97</v>
      </c>
    </row>
    <row r="186" spans="4:18" s="95" customFormat="1" x14ac:dyDescent="0.25">
      <c r="E186" s="109" t="s">
        <v>209</v>
      </c>
      <c r="F186" s="109">
        <v>10.9</v>
      </c>
      <c r="G186" s="109" t="s">
        <v>10</v>
      </c>
      <c r="H186" s="109">
        <f>Q191-Q190</f>
        <v>10.900000000000006</v>
      </c>
      <c r="I186" s="109"/>
      <c r="J186" s="109" t="s">
        <v>12</v>
      </c>
      <c r="K186" s="109"/>
      <c r="L186" s="109"/>
      <c r="M186" s="109" t="s">
        <v>10</v>
      </c>
      <c r="Q186" s="95">
        <v>64.3</v>
      </c>
      <c r="R186" s="95">
        <v>109.36</v>
      </c>
    </row>
    <row r="187" spans="4:18" s="95" customFormat="1" x14ac:dyDescent="0.25">
      <c r="E187" s="114" t="s">
        <v>169</v>
      </c>
      <c r="F187" s="114">
        <f>SUM(F185:F186)</f>
        <v>48.87</v>
      </c>
      <c r="G187" s="114"/>
      <c r="H187" s="114">
        <f>SUM(H185:H186)</f>
        <v>49.600000000000009</v>
      </c>
      <c r="I187" s="114"/>
      <c r="J187" s="114"/>
      <c r="K187" s="114"/>
      <c r="L187" s="114"/>
      <c r="M187" s="114"/>
      <c r="P187" s="95" t="s">
        <v>203</v>
      </c>
      <c r="Q187" s="95" t="s">
        <v>178</v>
      </c>
    </row>
    <row r="188" spans="4:18" s="95" customFormat="1" x14ac:dyDescent="0.25">
      <c r="D188" s="116" t="s">
        <v>26</v>
      </c>
      <c r="E188" s="111" t="s">
        <v>209</v>
      </c>
      <c r="F188" s="109"/>
      <c r="G188" s="109" t="s">
        <v>26</v>
      </c>
      <c r="H188" s="109"/>
      <c r="I188" s="109"/>
      <c r="J188" s="109" t="s">
        <v>26</v>
      </c>
      <c r="K188" s="109"/>
      <c r="L188" s="109"/>
      <c r="M188" s="109" t="s">
        <v>26</v>
      </c>
      <c r="O188" s="95" t="s">
        <v>215</v>
      </c>
      <c r="P188" s="95">
        <v>84</v>
      </c>
      <c r="Q188" s="95">
        <v>58.5</v>
      </c>
    </row>
    <row r="189" spans="4:18" s="95" customFormat="1" x14ac:dyDescent="0.25">
      <c r="E189" s="111" t="s">
        <v>208</v>
      </c>
      <c r="F189" s="109">
        <v>23.91</v>
      </c>
      <c r="G189" s="109" t="s">
        <v>26</v>
      </c>
      <c r="H189" s="109">
        <f>Q197-Q196</f>
        <v>23.550000000000011</v>
      </c>
      <c r="I189" s="109"/>
      <c r="J189" s="109" t="s">
        <v>28</v>
      </c>
      <c r="K189" s="109">
        <f>R197-R196</f>
        <v>32.47</v>
      </c>
      <c r="L189" s="109"/>
      <c r="M189" s="109" t="s">
        <v>160</v>
      </c>
      <c r="O189" s="95" t="s">
        <v>214</v>
      </c>
      <c r="P189" s="95">
        <v>85</v>
      </c>
      <c r="Q189" s="95">
        <v>64.3</v>
      </c>
      <c r="R189" s="95">
        <f>P189-2.03</f>
        <v>82.97</v>
      </c>
    </row>
    <row r="190" spans="4:18" s="95" customFormat="1" x14ac:dyDescent="0.25">
      <c r="E190" s="111" t="s">
        <v>206</v>
      </c>
      <c r="F190" s="109">
        <f>P197-P198</f>
        <v>57.3</v>
      </c>
      <c r="G190" s="109" t="s">
        <v>26</v>
      </c>
      <c r="H190" s="109">
        <f>Q198-Q197</f>
        <v>13.180000000000007</v>
      </c>
      <c r="I190" s="109"/>
      <c r="J190" s="109" t="s">
        <v>28</v>
      </c>
      <c r="K190" s="109">
        <f>R198-R197</f>
        <v>21.850000000000023</v>
      </c>
      <c r="L190" s="109"/>
      <c r="M190" s="109" t="s">
        <v>160</v>
      </c>
      <c r="O190" s="95" t="s">
        <v>209</v>
      </c>
      <c r="P190" s="95">
        <v>45</v>
      </c>
      <c r="Q190" s="95">
        <v>103</v>
      </c>
    </row>
    <row r="191" spans="4:18" s="95" customFormat="1" x14ac:dyDescent="0.25">
      <c r="D191" s="104" t="s">
        <v>207</v>
      </c>
      <c r="E191" s="111" t="s">
        <v>206</v>
      </c>
      <c r="F191" s="109"/>
      <c r="G191" s="109" t="s">
        <v>207</v>
      </c>
      <c r="H191" s="109"/>
      <c r="I191" s="109"/>
      <c r="J191" s="109" t="s">
        <v>207</v>
      </c>
      <c r="K191" s="109"/>
      <c r="L191" s="109"/>
      <c r="M191" s="109" t="s">
        <v>207</v>
      </c>
      <c r="O191" s="95" t="s">
        <v>208</v>
      </c>
      <c r="P191" s="95">
        <v>0</v>
      </c>
      <c r="Q191" s="95">
        <v>113.9</v>
      </c>
    </row>
    <row r="192" spans="4:18" s="95" customFormat="1" x14ac:dyDescent="0.25">
      <c r="E192" s="109" t="s">
        <v>205</v>
      </c>
      <c r="F192" s="109"/>
      <c r="G192" s="109" t="s">
        <v>207</v>
      </c>
      <c r="H192" s="109"/>
      <c r="I192" s="109"/>
      <c r="J192" s="109" t="s">
        <v>207</v>
      </c>
      <c r="K192" s="109"/>
      <c r="L192" s="109"/>
      <c r="M192" s="109" t="s">
        <v>207</v>
      </c>
      <c r="O192" s="104" t="s">
        <v>208</v>
      </c>
      <c r="P192" s="104">
        <v>34.1</v>
      </c>
      <c r="Q192" s="104" t="s">
        <v>213</v>
      </c>
      <c r="R192" s="104"/>
    </row>
    <row r="193" spans="4:20" s="95" customFormat="1" x14ac:dyDescent="0.25">
      <c r="E193" s="111" t="s">
        <v>212</v>
      </c>
      <c r="F193" s="109"/>
      <c r="G193" s="109" t="s">
        <v>207</v>
      </c>
      <c r="H193" s="109"/>
      <c r="I193" s="109"/>
      <c r="J193" s="109" t="s">
        <v>207</v>
      </c>
      <c r="K193" s="109"/>
      <c r="L193" s="109"/>
      <c r="M193" s="109" t="s">
        <v>207</v>
      </c>
    </row>
    <row r="194" spans="4:20" s="95" customFormat="1" x14ac:dyDescent="0.25">
      <c r="E194" s="111" t="s">
        <v>202</v>
      </c>
      <c r="F194" s="109">
        <f>P200-P201</f>
        <v>47.140000000000015</v>
      </c>
      <c r="G194" s="109" t="s">
        <v>207</v>
      </c>
      <c r="H194" s="109">
        <v>34.200000000000003</v>
      </c>
      <c r="I194" s="109"/>
      <c r="J194" s="109" t="s">
        <v>10</v>
      </c>
      <c r="K194" s="109">
        <v>15.53</v>
      </c>
      <c r="L194" s="109"/>
      <c r="M194" s="109" t="s">
        <v>120</v>
      </c>
      <c r="P194" s="95" t="s">
        <v>182</v>
      </c>
      <c r="Q194" s="95" t="s">
        <v>211</v>
      </c>
      <c r="R194" s="95" t="s">
        <v>210</v>
      </c>
    </row>
    <row r="195" spans="4:20" s="95" customFormat="1" x14ac:dyDescent="0.25">
      <c r="E195" s="111" t="s">
        <v>200</v>
      </c>
      <c r="F195" s="109">
        <f>P201-P202</f>
        <v>69.209999999999994</v>
      </c>
      <c r="G195" s="109" t="s">
        <v>207</v>
      </c>
      <c r="H195" s="109">
        <f>Q202-Q201</f>
        <v>42</v>
      </c>
      <c r="I195" s="109"/>
      <c r="J195" s="109" t="s">
        <v>10</v>
      </c>
      <c r="K195" s="109">
        <f>R202-R201</f>
        <v>27.57</v>
      </c>
      <c r="L195" s="109"/>
      <c r="M195" s="109" t="s">
        <v>120</v>
      </c>
      <c r="O195" s="95" t="s">
        <v>209</v>
      </c>
      <c r="P195" s="95">
        <v>36.200000000000003</v>
      </c>
      <c r="Q195" s="95">
        <v>292.58</v>
      </c>
      <c r="R195" s="95">
        <v>200.92</v>
      </c>
    </row>
    <row r="196" spans="4:20" s="95" customFormat="1" x14ac:dyDescent="0.25">
      <c r="E196" s="109" t="s">
        <v>199</v>
      </c>
      <c r="F196" s="109">
        <f>P202-P203</f>
        <v>69.97</v>
      </c>
      <c r="G196" s="109" t="s">
        <v>207</v>
      </c>
      <c r="H196" s="109">
        <f>Q203-Q202</f>
        <v>40.399999999999991</v>
      </c>
      <c r="I196" s="109"/>
      <c r="J196" s="109" t="s">
        <v>10</v>
      </c>
      <c r="K196" s="109">
        <f>R203-R202</f>
        <v>27.509999999999998</v>
      </c>
      <c r="L196" s="109"/>
      <c r="M196" s="109" t="s">
        <v>120</v>
      </c>
      <c r="O196" s="95" t="s">
        <v>208</v>
      </c>
      <c r="P196" s="95">
        <v>84.3</v>
      </c>
      <c r="Q196" s="95">
        <v>292.58</v>
      </c>
      <c r="R196" s="95">
        <v>200.92</v>
      </c>
      <c r="S196" s="95">
        <v>84.3</v>
      </c>
      <c r="T196" s="95">
        <v>59</v>
      </c>
    </row>
    <row r="197" spans="4:20" s="95" customFormat="1" x14ac:dyDescent="0.25">
      <c r="E197" s="111" t="s">
        <v>198</v>
      </c>
      <c r="F197" s="109">
        <f>P203-P204</f>
        <v>53.73</v>
      </c>
      <c r="G197" s="109" t="s">
        <v>207</v>
      </c>
      <c r="H197" s="109">
        <f>Q204-Q203</f>
        <v>32.900000000000006</v>
      </c>
      <c r="I197" s="109"/>
      <c r="J197" s="109" t="s">
        <v>10</v>
      </c>
      <c r="K197" s="109">
        <f>R204-R203</f>
        <v>21.89</v>
      </c>
      <c r="L197" s="109"/>
      <c r="M197" s="109" t="s">
        <v>120</v>
      </c>
      <c r="O197" s="95" t="s">
        <v>206</v>
      </c>
      <c r="P197" s="95">
        <v>59</v>
      </c>
      <c r="Q197" s="95">
        <v>316.13</v>
      </c>
      <c r="R197" s="95">
        <v>233.39</v>
      </c>
      <c r="S197" s="95">
        <v>1.39</v>
      </c>
      <c r="T197" s="95">
        <v>1.232</v>
      </c>
    </row>
    <row r="198" spans="4:20" s="95" customFormat="1" x14ac:dyDescent="0.25">
      <c r="E198" s="114" t="s">
        <v>169</v>
      </c>
      <c r="F198" s="114">
        <f>SUM(F194:F197)</f>
        <v>240.04999999999998</v>
      </c>
      <c r="G198" s="114"/>
      <c r="H198" s="114">
        <f>SUM(H194:H197)</f>
        <v>149.5</v>
      </c>
      <c r="I198" s="114"/>
      <c r="J198" s="114"/>
      <c r="K198" s="114">
        <f>SUM(K194:K197)</f>
        <v>92.5</v>
      </c>
      <c r="L198" s="114"/>
      <c r="M198" s="114"/>
      <c r="O198" s="95" t="s">
        <v>205</v>
      </c>
      <c r="P198" s="95">
        <v>1.7</v>
      </c>
      <c r="Q198" s="95">
        <v>329.31</v>
      </c>
      <c r="R198" s="95">
        <v>255.24</v>
      </c>
      <c r="S198" s="95">
        <v>59</v>
      </c>
    </row>
    <row r="199" spans="4:20" s="95" customFormat="1" x14ac:dyDescent="0.25">
      <c r="E199" s="109"/>
      <c r="F199" s="109"/>
      <c r="G199" s="109"/>
      <c r="H199" s="109"/>
      <c r="I199" s="109"/>
      <c r="J199" s="109"/>
      <c r="K199" s="109"/>
      <c r="L199" s="109"/>
      <c r="M199" s="109"/>
      <c r="P199" s="95" t="s">
        <v>204</v>
      </c>
      <c r="Q199" s="95" t="s">
        <v>203</v>
      </c>
      <c r="R199" s="95" t="s">
        <v>112</v>
      </c>
      <c r="S199" s="95">
        <f>S196-S197-S198</f>
        <v>23.909999999999997</v>
      </c>
    </row>
    <row r="200" spans="4:20" s="95" customFormat="1" ht="15.75" thickBot="1" x14ac:dyDescent="0.3">
      <c r="D200" s="104" t="s">
        <v>26</v>
      </c>
      <c r="E200" s="117">
        <v>42781</v>
      </c>
      <c r="F200" s="118"/>
      <c r="G200" s="118"/>
      <c r="H200" s="118"/>
      <c r="I200" s="118"/>
      <c r="J200" s="118"/>
      <c r="K200" s="118"/>
      <c r="L200" s="118"/>
      <c r="M200" s="118"/>
      <c r="O200" s="95" t="s">
        <v>202</v>
      </c>
      <c r="P200" s="95">
        <v>240.05</v>
      </c>
    </row>
    <row r="201" spans="4:20" s="95" customFormat="1" x14ac:dyDescent="0.25">
      <c r="D201" s="95" t="s">
        <v>201</v>
      </c>
      <c r="E201" s="119">
        <v>42782</v>
      </c>
      <c r="F201" s="120"/>
      <c r="G201" s="120"/>
      <c r="H201" s="120"/>
      <c r="I201" s="120"/>
      <c r="J201" s="120"/>
      <c r="K201" s="120"/>
      <c r="L201" s="120"/>
      <c r="M201" s="121"/>
      <c r="O201" s="95" t="s">
        <v>200</v>
      </c>
      <c r="P201" s="95">
        <v>192.91</v>
      </c>
      <c r="Q201" s="95">
        <v>34.200000000000003</v>
      </c>
      <c r="R201" s="95">
        <v>15.53</v>
      </c>
    </row>
    <row r="202" spans="4:20" s="95" customFormat="1" x14ac:dyDescent="0.25">
      <c r="E202" s="122">
        <v>42783</v>
      </c>
      <c r="F202" s="97">
        <f>P209-P210</f>
        <v>21.899999999999977</v>
      </c>
      <c r="G202" s="97" t="s">
        <v>26</v>
      </c>
      <c r="H202" s="97">
        <f>Q210-Q209</f>
        <v>20.160000000000025</v>
      </c>
      <c r="I202" s="97" t="s">
        <v>184</v>
      </c>
      <c r="J202" s="97" t="s">
        <v>27</v>
      </c>
      <c r="K202" s="97"/>
      <c r="L202" s="97"/>
      <c r="M202" s="123" t="s">
        <v>110</v>
      </c>
      <c r="O202" s="95" t="s">
        <v>199</v>
      </c>
      <c r="P202" s="95">
        <v>123.7</v>
      </c>
      <c r="Q202" s="95">
        <v>76.2</v>
      </c>
      <c r="R202" s="95">
        <v>43.1</v>
      </c>
    </row>
    <row r="203" spans="4:20" s="95" customFormat="1" x14ac:dyDescent="0.25">
      <c r="E203" s="122">
        <v>42784</v>
      </c>
      <c r="F203" s="97">
        <f>P210-P212</f>
        <v>31.699999999999989</v>
      </c>
      <c r="G203" s="97" t="s">
        <v>26</v>
      </c>
      <c r="H203" s="97">
        <f>Q212-Q210</f>
        <v>33.079999999999984</v>
      </c>
      <c r="I203" s="97" t="s">
        <v>184</v>
      </c>
      <c r="J203" s="97" t="s">
        <v>27</v>
      </c>
      <c r="K203" s="97"/>
      <c r="L203" s="97"/>
      <c r="M203" s="123" t="s">
        <v>110</v>
      </c>
      <c r="O203" s="95" t="s">
        <v>198</v>
      </c>
      <c r="P203" s="95">
        <v>53.73</v>
      </c>
      <c r="Q203" s="95">
        <v>116.6</v>
      </c>
      <c r="R203" s="95">
        <v>70.61</v>
      </c>
    </row>
    <row r="204" spans="4:20" s="95" customFormat="1" x14ac:dyDescent="0.25">
      <c r="E204" s="122">
        <v>42785</v>
      </c>
      <c r="F204" s="97">
        <f>P212-P213</f>
        <v>28.400000000000034</v>
      </c>
      <c r="G204" s="97" t="s">
        <v>26</v>
      </c>
      <c r="H204" s="97">
        <f t="shared" ref="H204:H209" si="0">Q213-Q212</f>
        <v>28.389999999999986</v>
      </c>
      <c r="I204" s="97" t="s">
        <v>184</v>
      </c>
      <c r="J204" s="97" t="s">
        <v>27</v>
      </c>
      <c r="K204" s="97"/>
      <c r="L204" s="97"/>
      <c r="M204" s="123" t="s">
        <v>110</v>
      </c>
      <c r="O204" s="95" t="s">
        <v>197</v>
      </c>
      <c r="P204" s="95">
        <v>0</v>
      </c>
      <c r="Q204" s="95">
        <v>149.5</v>
      </c>
      <c r="R204" s="95">
        <v>92.5</v>
      </c>
    </row>
    <row r="205" spans="4:20" s="95" customFormat="1" x14ac:dyDescent="0.25">
      <c r="E205" s="122">
        <v>42786</v>
      </c>
      <c r="F205" s="124">
        <f>37.1+9.09</f>
        <v>46.19</v>
      </c>
      <c r="G205" s="97" t="s">
        <v>26</v>
      </c>
      <c r="H205" s="97">
        <f t="shared" si="0"/>
        <v>26.120000000000005</v>
      </c>
      <c r="I205" s="97" t="s">
        <v>184</v>
      </c>
      <c r="J205" s="97" t="s">
        <v>27</v>
      </c>
      <c r="K205" s="97"/>
      <c r="L205" s="97"/>
      <c r="M205" s="123" t="s">
        <v>110</v>
      </c>
    </row>
    <row r="206" spans="4:20" s="95" customFormat="1" x14ac:dyDescent="0.25">
      <c r="E206" s="122">
        <v>42787</v>
      </c>
      <c r="F206" s="124">
        <v>37.1</v>
      </c>
      <c r="G206" s="97" t="s">
        <v>26</v>
      </c>
      <c r="H206" s="97">
        <f t="shared" si="0"/>
        <v>21.949999999999989</v>
      </c>
      <c r="I206" s="97" t="s">
        <v>184</v>
      </c>
      <c r="J206" s="97" t="s">
        <v>27</v>
      </c>
      <c r="K206" s="97">
        <v>33.200000000000003</v>
      </c>
      <c r="L206" s="97" t="s">
        <v>196</v>
      </c>
      <c r="M206" s="123" t="s">
        <v>110</v>
      </c>
      <c r="P206" s="95" t="s">
        <v>182</v>
      </c>
      <c r="Q206" s="95" t="s">
        <v>177</v>
      </c>
      <c r="R206" s="95" t="s">
        <v>110</v>
      </c>
    </row>
    <row r="207" spans="4:20" s="95" customFormat="1" x14ac:dyDescent="0.25">
      <c r="E207" s="122">
        <v>42788</v>
      </c>
      <c r="F207" s="97">
        <f>P215-P216</f>
        <v>65.7</v>
      </c>
      <c r="G207" s="97" t="s">
        <v>26</v>
      </c>
      <c r="H207" s="97">
        <f t="shared" si="0"/>
        <v>24.75</v>
      </c>
      <c r="I207" s="97" t="s">
        <v>184</v>
      </c>
      <c r="J207" s="97" t="s">
        <v>27</v>
      </c>
      <c r="K207" s="97">
        <f>R216-R215</f>
        <v>42.2</v>
      </c>
      <c r="L207" s="97" t="s">
        <v>196</v>
      </c>
      <c r="M207" s="123" t="s">
        <v>110</v>
      </c>
      <c r="O207" s="125">
        <v>42781</v>
      </c>
      <c r="P207" s="95">
        <v>356.4</v>
      </c>
    </row>
    <row r="208" spans="4:20" s="95" customFormat="1" x14ac:dyDescent="0.25">
      <c r="E208" s="126" t="s">
        <v>190</v>
      </c>
      <c r="F208" s="97">
        <f>P216-P217</f>
        <v>69.5</v>
      </c>
      <c r="G208" s="97" t="s">
        <v>26</v>
      </c>
      <c r="H208" s="97">
        <f t="shared" si="0"/>
        <v>24.879999999999995</v>
      </c>
      <c r="I208" s="97" t="s">
        <v>184</v>
      </c>
      <c r="J208" s="97" t="s">
        <v>27</v>
      </c>
      <c r="K208" s="97">
        <f>R217-R216</f>
        <v>43.599999999999994</v>
      </c>
      <c r="L208" s="97" t="s">
        <v>196</v>
      </c>
      <c r="M208" s="123" t="s">
        <v>110</v>
      </c>
      <c r="O208" s="125">
        <v>42782</v>
      </c>
    </row>
    <row r="209" spans="4:18" s="95" customFormat="1" ht="15.75" thickBot="1" x14ac:dyDescent="0.3">
      <c r="E209" s="127" t="s">
        <v>186</v>
      </c>
      <c r="F209" s="128">
        <f>P217-P218</f>
        <v>58.3</v>
      </c>
      <c r="G209" s="128" t="s">
        <v>26</v>
      </c>
      <c r="H209" s="128">
        <f t="shared" si="0"/>
        <v>25.04000000000002</v>
      </c>
      <c r="I209" s="128" t="s">
        <v>184</v>
      </c>
      <c r="J209" s="128" t="s">
        <v>27</v>
      </c>
      <c r="K209" s="128">
        <f>R218-R217</f>
        <v>38.699999999999989</v>
      </c>
      <c r="L209" s="128" t="s">
        <v>196</v>
      </c>
      <c r="M209" s="129" t="s">
        <v>110</v>
      </c>
      <c r="O209" s="125">
        <v>42783</v>
      </c>
      <c r="P209" s="95">
        <v>350.4</v>
      </c>
      <c r="Q209" s="95">
        <v>332.38</v>
      </c>
    </row>
    <row r="210" spans="4:18" s="95" customFormat="1" ht="15.75" thickBot="1" x14ac:dyDescent="0.3">
      <c r="E210" s="130" t="s">
        <v>169</v>
      </c>
      <c r="F210" s="131">
        <f>SUM(F202:F209)</f>
        <v>358.79</v>
      </c>
      <c r="G210" s="131"/>
      <c r="H210" s="131">
        <f>SUM(H202:H209)</f>
        <v>204.37</v>
      </c>
      <c r="I210" s="131"/>
      <c r="J210" s="131"/>
      <c r="K210" s="131">
        <f>SUM(K206:K209)</f>
        <v>157.69999999999999</v>
      </c>
      <c r="L210" s="131"/>
      <c r="M210" s="132"/>
      <c r="O210" s="125">
        <v>42784</v>
      </c>
      <c r="P210" s="95">
        <v>328.5</v>
      </c>
      <c r="Q210" s="95">
        <v>352.54</v>
      </c>
    </row>
    <row r="211" spans="4:18" s="95" customFormat="1" ht="15.75" thickBot="1" x14ac:dyDescent="0.3">
      <c r="E211" s="133"/>
      <c r="F211" s="134"/>
      <c r="G211" s="134"/>
      <c r="H211" s="134"/>
      <c r="I211" s="134"/>
      <c r="J211" s="134"/>
      <c r="K211" s="134"/>
      <c r="L211" s="134"/>
      <c r="M211" s="134"/>
      <c r="O211" s="125"/>
    </row>
    <row r="212" spans="4:18" s="95" customFormat="1" x14ac:dyDescent="0.25">
      <c r="D212" s="104" t="s">
        <v>195</v>
      </c>
      <c r="E212" s="135" t="s">
        <v>172</v>
      </c>
      <c r="F212" s="120">
        <f>157.7-147.6</f>
        <v>10.099999999999994</v>
      </c>
      <c r="G212" s="120" t="s">
        <v>23</v>
      </c>
      <c r="H212" s="120">
        <f>173.4-163.6</f>
        <v>9.8000000000000114</v>
      </c>
      <c r="I212" s="120" t="s">
        <v>184</v>
      </c>
      <c r="J212" s="120" t="s">
        <v>43</v>
      </c>
      <c r="K212" s="241" t="s">
        <v>173</v>
      </c>
      <c r="L212" s="242"/>
      <c r="M212" s="97" t="s">
        <v>110</v>
      </c>
      <c r="O212" s="125">
        <v>42785</v>
      </c>
      <c r="P212" s="95">
        <v>296.8</v>
      </c>
      <c r="Q212" s="95">
        <v>385.62</v>
      </c>
    </row>
    <row r="213" spans="4:18" s="95" customFormat="1" x14ac:dyDescent="0.25">
      <c r="E213" s="126" t="s">
        <v>194</v>
      </c>
      <c r="F213" s="97">
        <f>147.6-128.9</f>
        <v>18.699999999999989</v>
      </c>
      <c r="G213" s="97" t="s">
        <v>23</v>
      </c>
      <c r="H213" s="97">
        <f>209.5-173.4</f>
        <v>36.099999999999994</v>
      </c>
      <c r="I213" s="97" t="s">
        <v>184</v>
      </c>
      <c r="J213" s="97" t="s">
        <v>43</v>
      </c>
      <c r="K213" s="243"/>
      <c r="L213" s="244"/>
      <c r="M213" s="97" t="s">
        <v>110</v>
      </c>
      <c r="O213" s="125">
        <v>42786</v>
      </c>
      <c r="P213" s="95">
        <v>268.39999999999998</v>
      </c>
      <c r="Q213" s="95">
        <v>414.01</v>
      </c>
    </row>
    <row r="214" spans="4:18" s="95" customFormat="1" ht="15.75" thickBot="1" x14ac:dyDescent="0.3">
      <c r="E214" s="136" t="s">
        <v>193</v>
      </c>
      <c r="F214" s="137">
        <f>128.9-123.7</f>
        <v>5.2000000000000028</v>
      </c>
      <c r="G214" s="137" t="s">
        <v>23</v>
      </c>
      <c r="H214" s="137">
        <f>217.4-209.5</f>
        <v>7.9000000000000057</v>
      </c>
      <c r="I214" s="137" t="s">
        <v>184</v>
      </c>
      <c r="J214" s="137" t="s">
        <v>43</v>
      </c>
      <c r="K214" s="243"/>
      <c r="L214" s="244"/>
      <c r="M214" s="97" t="s">
        <v>110</v>
      </c>
      <c r="O214" s="125">
        <v>42787</v>
      </c>
      <c r="P214" s="95" t="s">
        <v>192</v>
      </c>
      <c r="Q214" s="95">
        <v>440.13</v>
      </c>
      <c r="R214" s="95">
        <v>0</v>
      </c>
    </row>
    <row r="215" spans="4:18" s="95" customFormat="1" ht="15.75" thickBot="1" x14ac:dyDescent="0.3">
      <c r="E215" s="138" t="s">
        <v>169</v>
      </c>
      <c r="F215" s="139">
        <f>SUM(F212:F214)</f>
        <v>33.999999999999986</v>
      </c>
      <c r="G215" s="139"/>
      <c r="H215" s="139">
        <f>SUM(H212:H214)</f>
        <v>53.800000000000011</v>
      </c>
      <c r="I215" s="139"/>
      <c r="J215" s="140"/>
      <c r="K215" s="245"/>
      <c r="L215" s="245"/>
      <c r="M215" s="97"/>
      <c r="O215" s="95" t="s">
        <v>191</v>
      </c>
      <c r="P215" s="95">
        <v>193.5</v>
      </c>
      <c r="Q215" s="95">
        <v>462.08</v>
      </c>
      <c r="R215" s="95">
        <v>33.200000000000003</v>
      </c>
    </row>
    <row r="216" spans="4:18" s="95" customFormat="1" ht="15.75" thickBot="1" x14ac:dyDescent="0.3">
      <c r="F216" s="118"/>
      <c r="G216" s="118"/>
      <c r="H216" s="118"/>
      <c r="I216" s="118"/>
      <c r="J216" s="118"/>
      <c r="K216" s="118"/>
      <c r="L216" s="118"/>
      <c r="M216" s="118"/>
      <c r="O216" s="95" t="s">
        <v>190</v>
      </c>
      <c r="P216" s="95">
        <v>127.8</v>
      </c>
      <c r="Q216" s="95">
        <v>486.83</v>
      </c>
      <c r="R216" s="95">
        <v>75.400000000000006</v>
      </c>
    </row>
    <row r="217" spans="4:18" s="95" customFormat="1" x14ac:dyDescent="0.25">
      <c r="D217" s="104" t="s">
        <v>189</v>
      </c>
      <c r="E217" s="92" t="s">
        <v>188</v>
      </c>
      <c r="F217" s="242" t="s">
        <v>187</v>
      </c>
      <c r="G217" s="242"/>
      <c r="H217" s="242"/>
      <c r="I217" s="242"/>
      <c r="J217" s="242"/>
      <c r="K217" s="242"/>
      <c r="L217" s="242"/>
      <c r="M217" s="246"/>
      <c r="O217" s="95" t="s">
        <v>186</v>
      </c>
      <c r="P217" s="95">
        <v>58.3</v>
      </c>
      <c r="Q217" s="95">
        <v>511.71</v>
      </c>
      <c r="R217" s="95">
        <v>119</v>
      </c>
    </row>
    <row r="218" spans="4:18" s="95" customFormat="1" x14ac:dyDescent="0.25">
      <c r="E218" s="126" t="s">
        <v>185</v>
      </c>
      <c r="F218" s="247"/>
      <c r="G218" s="247"/>
      <c r="H218" s="247"/>
      <c r="I218" s="247"/>
      <c r="J218" s="247"/>
      <c r="K218" s="247"/>
      <c r="L218" s="247"/>
      <c r="M218" s="248"/>
      <c r="O218" s="95" t="s">
        <v>172</v>
      </c>
      <c r="P218" s="95">
        <v>0</v>
      </c>
      <c r="Q218" s="95">
        <v>536.75</v>
      </c>
      <c r="R218" s="95">
        <v>157.69999999999999</v>
      </c>
    </row>
    <row r="219" spans="4:18" s="95" customFormat="1" ht="15.75" thickBot="1" x14ac:dyDescent="0.3">
      <c r="E219" s="127" t="s">
        <v>181</v>
      </c>
      <c r="F219" s="197">
        <v>47.5</v>
      </c>
      <c r="G219" s="128" t="s">
        <v>26</v>
      </c>
      <c r="H219" s="128">
        <f>552.45-535.8</f>
        <v>16.650000000000091</v>
      </c>
      <c r="I219" s="128" t="s">
        <v>184</v>
      </c>
      <c r="J219" s="128" t="s">
        <v>183</v>
      </c>
      <c r="K219" s="128">
        <f>159.8-124.5</f>
        <v>35.300000000000011</v>
      </c>
      <c r="L219" s="128"/>
      <c r="M219" s="129" t="s">
        <v>20</v>
      </c>
      <c r="P219" s="95" t="s">
        <v>182</v>
      </c>
      <c r="Q219" s="95" t="s">
        <v>177</v>
      </c>
      <c r="R219" s="95" t="s">
        <v>110</v>
      </c>
    </row>
    <row r="220" spans="4:18" s="95" customFormat="1" x14ac:dyDescent="0.25">
      <c r="E220" s="133"/>
      <c r="F220" s="118"/>
      <c r="G220" s="118"/>
      <c r="H220" s="118"/>
      <c r="I220" s="118"/>
      <c r="J220" s="118"/>
      <c r="K220" s="118"/>
      <c r="L220" s="118"/>
      <c r="M220" s="118"/>
      <c r="O220" s="125">
        <v>42795</v>
      </c>
      <c r="P220" s="95">
        <v>47.5</v>
      </c>
      <c r="Q220" s="95">
        <v>535.79999999999995</v>
      </c>
      <c r="R220" s="95">
        <v>124.5</v>
      </c>
    </row>
    <row r="221" spans="4:18" s="95" customFormat="1" ht="15.75" thickBot="1" x14ac:dyDescent="0.3">
      <c r="F221" s="118"/>
      <c r="G221" s="118"/>
      <c r="H221" s="118"/>
      <c r="I221" s="118"/>
      <c r="J221" s="118"/>
      <c r="K221" s="118"/>
      <c r="L221" s="118"/>
      <c r="M221" s="118"/>
      <c r="O221" s="125">
        <v>42796</v>
      </c>
      <c r="P221" s="95">
        <v>0</v>
      </c>
      <c r="Q221" s="95">
        <v>552.45000000000005</v>
      </c>
      <c r="R221" s="95">
        <v>159.80000000000001</v>
      </c>
    </row>
    <row r="222" spans="4:18" s="95" customFormat="1" x14ac:dyDescent="0.25">
      <c r="D222" s="104" t="s">
        <v>12</v>
      </c>
      <c r="E222" s="135" t="s">
        <v>181</v>
      </c>
      <c r="F222" s="249" t="s">
        <v>175</v>
      </c>
      <c r="G222" s="250"/>
      <c r="H222" s="250"/>
      <c r="I222" s="250"/>
      <c r="J222" s="250"/>
      <c r="K222" s="250"/>
      <c r="L222" s="250"/>
      <c r="M222" s="251"/>
      <c r="Q222" s="95">
        <f>Q221-Q220</f>
        <v>16.650000000000091</v>
      </c>
      <c r="R222" s="95">
        <f>R221-R220</f>
        <v>35.300000000000011</v>
      </c>
    </row>
    <row r="223" spans="4:18" s="95" customFormat="1" ht="15.75" thickBot="1" x14ac:dyDescent="0.3">
      <c r="E223" s="141" t="s">
        <v>180</v>
      </c>
      <c r="F223" s="142">
        <v>18.46</v>
      </c>
      <c r="G223" s="142" t="s">
        <v>12</v>
      </c>
      <c r="H223" s="142">
        <v>18</v>
      </c>
      <c r="I223" s="142" t="s">
        <v>179</v>
      </c>
      <c r="J223" s="142" t="s">
        <v>27</v>
      </c>
      <c r="K223" s="142"/>
      <c r="L223" s="142"/>
      <c r="M223" s="143" t="s">
        <v>12</v>
      </c>
      <c r="P223" s="95" t="s">
        <v>178</v>
      </c>
      <c r="Q223" s="95" t="s">
        <v>177</v>
      </c>
    </row>
    <row r="224" spans="4:18" s="95" customFormat="1" ht="15.75" thickBot="1" x14ac:dyDescent="0.3">
      <c r="F224" s="118"/>
      <c r="G224" s="118"/>
      <c r="H224" s="118"/>
      <c r="I224" s="118"/>
      <c r="J224" s="118"/>
      <c r="K224" s="118"/>
      <c r="L224" s="118"/>
      <c r="M224" s="118"/>
      <c r="O224" s="125">
        <v>42796</v>
      </c>
      <c r="P224" s="95">
        <f>19.3-3.96</f>
        <v>15.34</v>
      </c>
      <c r="Q224" s="95">
        <v>552.45000000000005</v>
      </c>
    </row>
    <row r="225" spans="4:17" s="95" customFormat="1" x14ac:dyDescent="0.25">
      <c r="D225" s="104" t="s">
        <v>17</v>
      </c>
      <c r="E225" s="135" t="s">
        <v>176</v>
      </c>
      <c r="F225" s="252" t="s">
        <v>175</v>
      </c>
      <c r="G225" s="252"/>
      <c r="H225" s="252"/>
      <c r="I225" s="252"/>
      <c r="J225" s="252"/>
      <c r="K225" s="252"/>
      <c r="L225" s="252"/>
      <c r="M225" s="253"/>
      <c r="O225" s="125">
        <v>42797</v>
      </c>
      <c r="P225" s="95">
        <v>4.8</v>
      </c>
      <c r="Q225" s="95">
        <v>570.47</v>
      </c>
    </row>
    <row r="226" spans="4:17" s="95" customFormat="1" x14ac:dyDescent="0.25">
      <c r="E226" s="254" t="s">
        <v>174</v>
      </c>
      <c r="F226" s="255">
        <v>21.5</v>
      </c>
      <c r="G226" s="255" t="s">
        <v>170</v>
      </c>
      <c r="H226" s="97">
        <v>8.4</v>
      </c>
      <c r="I226" s="97" t="s">
        <v>18</v>
      </c>
      <c r="J226" s="255" t="s">
        <v>173</v>
      </c>
      <c r="K226" s="255"/>
      <c r="L226" s="255"/>
      <c r="M226" s="256" t="s">
        <v>17</v>
      </c>
      <c r="P226" s="95" t="s">
        <v>110</v>
      </c>
      <c r="Q226" s="95" t="s">
        <v>131</v>
      </c>
    </row>
    <row r="227" spans="4:17" s="95" customFormat="1" x14ac:dyDescent="0.25">
      <c r="E227" s="254"/>
      <c r="F227" s="255"/>
      <c r="G227" s="255"/>
      <c r="H227" s="97">
        <v>11.31</v>
      </c>
      <c r="I227" s="97" t="s">
        <v>116</v>
      </c>
      <c r="J227" s="255"/>
      <c r="K227" s="255"/>
      <c r="L227" s="255"/>
      <c r="M227" s="257"/>
      <c r="O227" s="95" t="s">
        <v>172</v>
      </c>
    </row>
    <row r="228" spans="4:17" s="95" customFormat="1" x14ac:dyDescent="0.25">
      <c r="E228" s="136" t="s">
        <v>171</v>
      </c>
      <c r="F228" s="137">
        <f>56.25+15</f>
        <v>71.25</v>
      </c>
      <c r="G228" s="144" t="s">
        <v>170</v>
      </c>
      <c r="H228" s="137">
        <v>46.85</v>
      </c>
      <c r="I228" s="97" t="s">
        <v>116</v>
      </c>
      <c r="J228" s="137"/>
      <c r="K228" s="137">
        <v>23.1</v>
      </c>
      <c r="L228" s="118"/>
      <c r="M228" s="137" t="s">
        <v>160</v>
      </c>
    </row>
    <row r="229" spans="4:17" s="95" customFormat="1" x14ac:dyDescent="0.25">
      <c r="E229" s="100" t="s">
        <v>169</v>
      </c>
      <c r="F229" s="145">
        <f>SUM(F226:F228)</f>
        <v>92.75</v>
      </c>
      <c r="G229" s="145"/>
      <c r="H229" s="145">
        <f>SUM(H226:H228)</f>
        <v>66.56</v>
      </c>
      <c r="I229" s="145"/>
      <c r="J229" s="145"/>
      <c r="K229" s="145">
        <f>SUM(K226:K228)</f>
        <v>23.1</v>
      </c>
      <c r="L229" s="145"/>
      <c r="M229" s="145"/>
    </row>
    <row r="230" spans="4:17" s="95" customFormat="1" x14ac:dyDescent="0.25">
      <c r="F230" s="118"/>
      <c r="G230" s="118"/>
      <c r="H230" s="118"/>
      <c r="I230" s="118"/>
      <c r="J230" s="118"/>
      <c r="K230" s="118"/>
      <c r="L230" s="118"/>
      <c r="M230" s="118"/>
    </row>
    <row r="231" spans="4:17" s="95" customFormat="1" x14ac:dyDescent="0.25">
      <c r="D231" s="104" t="s">
        <v>26</v>
      </c>
      <c r="E231" s="146">
        <v>42822</v>
      </c>
      <c r="F231" s="97">
        <v>18.27</v>
      </c>
      <c r="G231" s="97" t="s">
        <v>26</v>
      </c>
      <c r="H231" s="97">
        <v>11.4</v>
      </c>
      <c r="I231" s="118" t="s">
        <v>17</v>
      </c>
      <c r="J231" s="97" t="s">
        <v>26</v>
      </c>
      <c r="K231" s="97">
        <v>0</v>
      </c>
      <c r="L231" s="97"/>
      <c r="M231" s="97"/>
    </row>
    <row r="232" spans="4:17" s="95" customFormat="1" x14ac:dyDescent="0.25">
      <c r="E232" s="146">
        <v>42823</v>
      </c>
      <c r="F232" s="97">
        <v>21.3</v>
      </c>
      <c r="G232" s="97" t="s">
        <v>26</v>
      </c>
      <c r="H232" s="97">
        <v>21</v>
      </c>
      <c r="I232" s="97" t="s">
        <v>17</v>
      </c>
      <c r="J232" s="97" t="s">
        <v>26</v>
      </c>
      <c r="K232" s="97">
        <v>0</v>
      </c>
      <c r="L232" s="97"/>
      <c r="M232" s="97"/>
    </row>
    <row r="233" spans="4:17" s="95" customFormat="1" x14ac:dyDescent="0.25">
      <c r="E233" s="97" t="s">
        <v>168</v>
      </c>
      <c r="F233" s="97">
        <v>10.199999999999999</v>
      </c>
      <c r="G233" s="97" t="s">
        <v>26</v>
      </c>
      <c r="H233" s="97">
        <v>8.6999999999999993</v>
      </c>
      <c r="I233" s="97" t="s">
        <v>17</v>
      </c>
      <c r="J233" s="97" t="s">
        <v>26</v>
      </c>
      <c r="K233" s="97">
        <v>0</v>
      </c>
      <c r="L233" s="97"/>
      <c r="M233" s="97"/>
    </row>
    <row r="234" spans="4:17" s="95" customFormat="1" x14ac:dyDescent="0.25">
      <c r="E234" s="96"/>
      <c r="F234" s="145">
        <f>SUM(F231:F233)</f>
        <v>49.769999999999996</v>
      </c>
      <c r="G234" s="97"/>
      <c r="H234" s="97"/>
      <c r="I234" s="97"/>
      <c r="J234" s="97"/>
      <c r="K234" s="97"/>
      <c r="L234" s="97"/>
      <c r="M234" s="97"/>
    </row>
    <row r="235" spans="4:17" s="95" customFormat="1" x14ac:dyDescent="0.25">
      <c r="E235" s="96"/>
      <c r="F235" s="97"/>
      <c r="G235" s="97"/>
      <c r="H235" s="97"/>
      <c r="I235" s="97"/>
      <c r="J235" s="97"/>
      <c r="K235" s="97"/>
      <c r="L235" s="97"/>
      <c r="M235" s="97"/>
    </row>
    <row r="236" spans="4:17" s="95" customFormat="1" x14ac:dyDescent="0.25">
      <c r="E236" s="96"/>
      <c r="F236" s="97"/>
      <c r="G236" s="97"/>
      <c r="H236" s="97"/>
      <c r="I236" s="97"/>
      <c r="J236" s="97"/>
      <c r="K236" s="97"/>
      <c r="L236" s="97"/>
      <c r="M236" s="97"/>
    </row>
    <row r="237" spans="4:17" s="95" customFormat="1" x14ac:dyDescent="0.25">
      <c r="E237" s="96"/>
      <c r="F237" s="97"/>
      <c r="G237" s="97"/>
      <c r="H237" s="97"/>
      <c r="I237" s="97"/>
      <c r="J237" s="97"/>
      <c r="K237" s="97"/>
      <c r="L237" s="97"/>
      <c r="M237" s="97"/>
    </row>
    <row r="238" spans="4:17" s="95" customFormat="1" x14ac:dyDescent="0.25">
      <c r="E238" s="96"/>
      <c r="F238" s="97"/>
      <c r="G238" s="97"/>
      <c r="H238" s="97"/>
      <c r="I238" s="97"/>
      <c r="J238" s="97"/>
      <c r="K238" s="97"/>
      <c r="L238" s="97"/>
      <c r="M238" s="97"/>
    </row>
    <row r="239" spans="4:17" s="95" customFormat="1" x14ac:dyDescent="0.25">
      <c r="F239" s="118"/>
      <c r="G239" s="118"/>
      <c r="H239" s="118"/>
      <c r="I239" s="118"/>
      <c r="J239" s="118"/>
      <c r="K239" s="118"/>
      <c r="L239" s="118"/>
      <c r="M239" s="118"/>
    </row>
    <row r="240" spans="4:17" ht="15.75" thickBot="1" x14ac:dyDescent="0.3"/>
    <row r="241" spans="4:8" ht="15.75" thickBot="1" x14ac:dyDescent="0.3">
      <c r="D241" s="198" t="s">
        <v>342</v>
      </c>
      <c r="E241" s="199"/>
      <c r="F241" s="199"/>
      <c r="G241" s="200">
        <f>F234+F229+F223+F219+F215+F210+F198+F187+F183+F175+F174+F172+F152+F143+F141+F133+F129+F122+F114+F104+F98+F89+F86+F81+F73+F64+O49+O45+O41+O37+O31+O28+O23+O16</f>
        <v>6211.2466180000001</v>
      </c>
      <c r="H241" s="201" t="s">
        <v>340</v>
      </c>
    </row>
  </sheetData>
  <mergeCells count="25">
    <mergeCell ref="K212:L215"/>
    <mergeCell ref="F217:M218"/>
    <mergeCell ref="F222:M222"/>
    <mergeCell ref="F225:M225"/>
    <mergeCell ref="E226:E227"/>
    <mergeCell ref="F226:F227"/>
    <mergeCell ref="G226:G227"/>
    <mergeCell ref="J226:L227"/>
    <mergeCell ref="M226:M227"/>
    <mergeCell ref="E3:M4"/>
    <mergeCell ref="L127:L128"/>
    <mergeCell ref="M127:M128"/>
    <mergeCell ref="F21:F22"/>
    <mergeCell ref="G21:G22"/>
    <mergeCell ref="F108:F109"/>
    <mergeCell ref="G108:G109"/>
    <mergeCell ref="K108:K109"/>
    <mergeCell ref="L108:L109"/>
    <mergeCell ref="I108:I109"/>
    <mergeCell ref="M108:M109"/>
    <mergeCell ref="E127:E128"/>
    <mergeCell ref="H127:H128"/>
    <mergeCell ref="I127:I128"/>
    <mergeCell ref="J127:J128"/>
    <mergeCell ref="K127:K128"/>
  </mergeCells>
  <hyperlinks>
    <hyperlink ref="E176" r:id="rId1"/>
    <hyperlink ref="E174" r:id="rId2"/>
    <hyperlink ref="E175" r:id="rId3"/>
    <hyperlink ref="E217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73"/>
  <sheetViews>
    <sheetView topLeftCell="A7" workbookViewId="0">
      <selection activeCell="D10" sqref="D10"/>
    </sheetView>
  </sheetViews>
  <sheetFormatPr defaultRowHeight="15" x14ac:dyDescent="0.25"/>
  <cols>
    <col min="1" max="1" width="20" bestFit="1" customWidth="1"/>
    <col min="2" max="2" width="7" bestFit="1" customWidth="1"/>
    <col min="3" max="6" width="8" bestFit="1" customWidth="1"/>
    <col min="7" max="7" width="10.85546875" bestFit="1" customWidth="1"/>
    <col min="8" max="8" width="8.140625" bestFit="1" customWidth="1"/>
    <col min="9" max="9" width="10.42578125" bestFit="1" customWidth="1"/>
    <col min="11" max="11" width="8" bestFit="1" customWidth="1"/>
    <col min="12" max="12" width="8.85546875" bestFit="1" customWidth="1"/>
    <col min="13" max="13" width="8" bestFit="1" customWidth="1"/>
    <col min="14" max="14" width="9" bestFit="1" customWidth="1"/>
    <col min="16" max="16" width="24.5703125" bestFit="1" customWidth="1"/>
  </cols>
  <sheetData>
    <row r="2" spans="1:49" ht="15.75" thickBot="1" x14ac:dyDescent="0.3">
      <c r="A2" s="158" t="s">
        <v>260</v>
      </c>
      <c r="B2" s="172" t="s">
        <v>326</v>
      </c>
      <c r="C2" s="172" t="s">
        <v>327</v>
      </c>
      <c r="D2" s="172" t="s">
        <v>328</v>
      </c>
      <c r="E2" s="172" t="s">
        <v>329</v>
      </c>
      <c r="F2" s="172" t="s">
        <v>330</v>
      </c>
      <c r="G2" s="172" t="s">
        <v>331</v>
      </c>
      <c r="H2" s="172" t="s">
        <v>332</v>
      </c>
      <c r="I2" s="172" t="s">
        <v>333</v>
      </c>
      <c r="J2" s="172" t="s">
        <v>334</v>
      </c>
      <c r="K2" s="172" t="s">
        <v>335</v>
      </c>
      <c r="L2" s="172" t="s">
        <v>336</v>
      </c>
      <c r="M2" s="172" t="s">
        <v>337</v>
      </c>
      <c r="N2" s="182" t="s">
        <v>325</v>
      </c>
    </row>
    <row r="3" spans="1:49" x14ac:dyDescent="0.25">
      <c r="A3" s="170" t="s">
        <v>261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4"/>
      <c r="P3" s="191" t="s">
        <v>338</v>
      </c>
      <c r="Q3" s="191">
        <v>6086.5</v>
      </c>
      <c r="R3" s="191" t="s">
        <v>340</v>
      </c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  <c r="AU3" s="174"/>
      <c r="AV3" s="174"/>
      <c r="AW3" s="175"/>
    </row>
    <row r="4" spans="1:49" x14ac:dyDescent="0.25">
      <c r="A4" s="161" t="s">
        <v>262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82"/>
      <c r="P4" s="191" t="s">
        <v>339</v>
      </c>
      <c r="Q4" s="191">
        <v>5322.4350000000004</v>
      </c>
      <c r="R4" s="191" t="s">
        <v>340</v>
      </c>
    </row>
    <row r="5" spans="1:49" x14ac:dyDescent="0.25">
      <c r="A5" s="189" t="s">
        <v>273</v>
      </c>
      <c r="B5" s="160">
        <v>0</v>
      </c>
      <c r="C5" s="160">
        <v>0</v>
      </c>
      <c r="D5" s="160">
        <v>0</v>
      </c>
      <c r="E5" s="160">
        <v>0</v>
      </c>
      <c r="F5" s="160">
        <v>0</v>
      </c>
      <c r="G5" s="160">
        <v>0</v>
      </c>
      <c r="H5" s="160">
        <v>0</v>
      </c>
      <c r="I5" s="160">
        <v>0</v>
      </c>
      <c r="J5" s="160">
        <v>0</v>
      </c>
      <c r="K5" s="160">
        <v>0</v>
      </c>
      <c r="L5" s="160">
        <v>0</v>
      </c>
      <c r="M5" s="160">
        <v>0</v>
      </c>
      <c r="N5" s="182">
        <f>SUM(B5:M5)</f>
        <v>0</v>
      </c>
      <c r="P5" s="191" t="s">
        <v>341</v>
      </c>
      <c r="Q5" s="191">
        <v>1888.2919999999999</v>
      </c>
      <c r="R5" s="191" t="s">
        <v>340</v>
      </c>
    </row>
    <row r="6" spans="1:49" x14ac:dyDescent="0.25">
      <c r="A6" s="149" t="s">
        <v>268</v>
      </c>
      <c r="N6" s="182">
        <f t="shared" ref="N6:N69" si="0">SUM(B6:M6)</f>
        <v>0</v>
      </c>
      <c r="P6" s="191" t="s">
        <v>343</v>
      </c>
      <c r="Q6" s="191">
        <v>67670</v>
      </c>
      <c r="R6" s="191" t="s">
        <v>340</v>
      </c>
    </row>
    <row r="7" spans="1:49" x14ac:dyDescent="0.25">
      <c r="A7" s="189" t="s">
        <v>271</v>
      </c>
      <c r="B7" s="169">
        <v>43.018999999999998</v>
      </c>
      <c r="C7" s="169">
        <v>46.539000000000001</v>
      </c>
      <c r="D7" s="169">
        <v>98.379000000000005</v>
      </c>
      <c r="E7" s="169">
        <v>56.704000000000008</v>
      </c>
      <c r="F7" s="169">
        <v>48.536999999999992</v>
      </c>
      <c r="G7" s="169">
        <v>53.161999999999992</v>
      </c>
      <c r="H7" s="169">
        <v>86.62299999999999</v>
      </c>
      <c r="I7" s="169">
        <v>64.608000000000004</v>
      </c>
      <c r="J7" s="169">
        <v>134.98600000000005</v>
      </c>
      <c r="K7" s="169">
        <v>94.958000000000013</v>
      </c>
      <c r="L7" s="169">
        <v>22.82</v>
      </c>
      <c r="M7" s="169">
        <v>55.11</v>
      </c>
      <c r="N7" s="182">
        <f t="shared" si="0"/>
        <v>805.44500000000005</v>
      </c>
    </row>
    <row r="8" spans="1:49" x14ac:dyDescent="0.25">
      <c r="A8" s="189" t="s">
        <v>273</v>
      </c>
      <c r="B8" s="169">
        <v>114.31</v>
      </c>
      <c r="C8" s="169">
        <v>0</v>
      </c>
      <c r="D8" s="169">
        <v>33.119999999999997</v>
      </c>
      <c r="E8" s="169">
        <v>0</v>
      </c>
      <c r="F8" s="169">
        <v>59.878</v>
      </c>
      <c r="G8" s="169">
        <v>28.02</v>
      </c>
      <c r="H8" s="169">
        <v>27.9</v>
      </c>
      <c r="I8" s="169">
        <v>21.36</v>
      </c>
      <c r="J8" s="169">
        <v>16.04</v>
      </c>
      <c r="K8" s="169">
        <v>26.08</v>
      </c>
      <c r="L8" s="169">
        <v>0</v>
      </c>
      <c r="M8" s="169">
        <v>11.61</v>
      </c>
      <c r="N8" s="182">
        <f t="shared" si="0"/>
        <v>338.31800000000004</v>
      </c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R8" s="177"/>
      <c r="AS8" s="177"/>
      <c r="AT8" s="177"/>
      <c r="AU8" s="177"/>
      <c r="AV8" s="177"/>
      <c r="AW8" s="167"/>
    </row>
    <row r="9" spans="1:49" x14ac:dyDescent="0.25">
      <c r="A9" s="189" t="s">
        <v>266</v>
      </c>
      <c r="B9" s="169">
        <v>0</v>
      </c>
      <c r="C9" s="169">
        <v>6.14</v>
      </c>
      <c r="D9" s="169">
        <v>39.43</v>
      </c>
      <c r="E9" s="169">
        <v>0</v>
      </c>
      <c r="F9" s="169">
        <v>92.559999999999988</v>
      </c>
      <c r="G9" s="169">
        <v>16.649999999999999</v>
      </c>
      <c r="H9" s="169">
        <v>6.98</v>
      </c>
      <c r="I9" s="169">
        <v>0</v>
      </c>
      <c r="J9" s="169">
        <v>1.62</v>
      </c>
      <c r="K9" s="169">
        <v>6.8</v>
      </c>
      <c r="L9" s="169">
        <v>0</v>
      </c>
      <c r="M9" s="169">
        <v>0</v>
      </c>
      <c r="N9" s="182">
        <f t="shared" si="0"/>
        <v>170.18</v>
      </c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77"/>
      <c r="AR9" s="177"/>
      <c r="AS9" s="177"/>
      <c r="AT9" s="177"/>
      <c r="AU9" s="177"/>
      <c r="AV9" s="177"/>
      <c r="AW9" s="167"/>
    </row>
    <row r="10" spans="1:49" ht="15.75" thickBot="1" x14ac:dyDescent="0.3">
      <c r="A10" s="173"/>
      <c r="N10" s="182">
        <f t="shared" si="0"/>
        <v>0</v>
      </c>
    </row>
    <row r="11" spans="1:49" x14ac:dyDescent="0.25">
      <c r="A11" s="170" t="s">
        <v>275</v>
      </c>
      <c r="B11" s="171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82">
        <f t="shared" si="0"/>
        <v>0</v>
      </c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  <c r="AA11" s="178"/>
      <c r="AB11" s="178"/>
      <c r="AC11" s="178"/>
      <c r="AD11" s="178"/>
      <c r="AE11" s="178"/>
      <c r="AF11" s="178"/>
      <c r="AG11" s="178"/>
      <c r="AH11" s="178"/>
      <c r="AI11" s="178"/>
      <c r="AJ11" s="178"/>
      <c r="AK11" s="178"/>
      <c r="AL11" s="178"/>
      <c r="AM11" s="178"/>
      <c r="AN11" s="178"/>
      <c r="AO11" s="178"/>
      <c r="AP11" s="178"/>
      <c r="AQ11" s="178"/>
      <c r="AR11" s="178"/>
      <c r="AS11" s="178"/>
      <c r="AT11" s="178"/>
      <c r="AU11" s="178"/>
      <c r="AV11" s="178"/>
      <c r="AW11" s="171"/>
    </row>
    <row r="12" spans="1:49" x14ac:dyDescent="0.25">
      <c r="A12" s="149" t="s">
        <v>262</v>
      </c>
      <c r="N12" s="182">
        <f t="shared" si="0"/>
        <v>0</v>
      </c>
    </row>
    <row r="13" spans="1:49" x14ac:dyDescent="0.25">
      <c r="A13" s="151" t="s">
        <v>277</v>
      </c>
      <c r="B13">
        <v>108.97</v>
      </c>
      <c r="C13">
        <v>0</v>
      </c>
      <c r="D13">
        <v>230.48999999999998</v>
      </c>
      <c r="E13">
        <v>133.84</v>
      </c>
      <c r="F13">
        <v>147.12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182">
        <f t="shared" si="0"/>
        <v>620.41999999999996</v>
      </c>
    </row>
    <row r="14" spans="1:49" x14ac:dyDescent="0.25">
      <c r="A14" s="149" t="s">
        <v>268</v>
      </c>
      <c r="N14" s="182">
        <f t="shared" si="0"/>
        <v>0</v>
      </c>
    </row>
    <row r="15" spans="1:49" x14ac:dyDescent="0.25">
      <c r="A15" s="189" t="s">
        <v>271</v>
      </c>
      <c r="B15" s="169">
        <v>0</v>
      </c>
      <c r="C15" s="169">
        <v>0</v>
      </c>
      <c r="D15" s="169">
        <v>0</v>
      </c>
      <c r="E15" s="169">
        <v>0</v>
      </c>
      <c r="F15" s="169">
        <v>0</v>
      </c>
      <c r="G15" s="169">
        <v>0</v>
      </c>
      <c r="H15" s="169">
        <v>0</v>
      </c>
      <c r="I15" s="169">
        <v>0</v>
      </c>
      <c r="J15" s="169">
        <v>0</v>
      </c>
      <c r="K15" s="169">
        <v>0</v>
      </c>
      <c r="L15" s="169">
        <v>10.029999999999999</v>
      </c>
      <c r="M15" s="169">
        <v>0</v>
      </c>
      <c r="N15" s="182">
        <f t="shared" si="0"/>
        <v>10.029999999999999</v>
      </c>
    </row>
    <row r="16" spans="1:49" x14ac:dyDescent="0.25">
      <c r="A16" s="189" t="s">
        <v>277</v>
      </c>
      <c r="B16" s="169">
        <v>0</v>
      </c>
      <c r="C16" s="169">
        <v>0</v>
      </c>
      <c r="D16" s="169">
        <v>0</v>
      </c>
      <c r="E16" s="169">
        <v>0</v>
      </c>
      <c r="F16" s="169">
        <v>0</v>
      </c>
      <c r="G16" s="169">
        <v>50</v>
      </c>
      <c r="H16" s="169">
        <v>0</v>
      </c>
      <c r="I16" s="169">
        <v>0</v>
      </c>
      <c r="J16" s="169">
        <v>0</v>
      </c>
      <c r="K16" s="169">
        <v>0</v>
      </c>
      <c r="L16" s="169">
        <v>0</v>
      </c>
      <c r="M16" s="169">
        <v>0</v>
      </c>
      <c r="N16" s="182">
        <f t="shared" si="0"/>
        <v>50</v>
      </c>
    </row>
    <row r="17" spans="1:49" ht="15.75" thickBot="1" x14ac:dyDescent="0.3">
      <c r="A17" s="173"/>
      <c r="B17" s="173"/>
      <c r="C17" s="173"/>
      <c r="D17" s="173"/>
      <c r="E17" s="173"/>
      <c r="F17" s="173"/>
      <c r="G17" s="173"/>
      <c r="H17" s="173"/>
      <c r="I17" s="173"/>
      <c r="J17" s="173"/>
      <c r="K17" s="173"/>
      <c r="L17" s="173"/>
      <c r="M17" s="173"/>
      <c r="N17" s="182">
        <f t="shared" si="0"/>
        <v>0</v>
      </c>
      <c r="O17" s="174"/>
      <c r="P17" s="174"/>
      <c r="Q17" s="174"/>
      <c r="R17" s="174"/>
      <c r="S17" s="174"/>
      <c r="T17" s="174"/>
      <c r="U17" s="174"/>
      <c r="V17" s="174"/>
      <c r="W17" s="174"/>
      <c r="X17" s="174"/>
      <c r="Y17" s="174"/>
      <c r="Z17" s="174"/>
      <c r="AA17" s="174"/>
      <c r="AB17" s="174"/>
      <c r="AC17" s="174"/>
      <c r="AD17" s="174"/>
      <c r="AE17" s="174"/>
      <c r="AF17" s="174"/>
      <c r="AG17" s="174"/>
      <c r="AH17" s="174"/>
      <c r="AI17" s="174"/>
      <c r="AJ17" s="174"/>
      <c r="AK17" s="174"/>
      <c r="AL17" s="174"/>
      <c r="AM17" s="174"/>
      <c r="AN17" s="174"/>
      <c r="AO17" s="174"/>
      <c r="AP17" s="174"/>
      <c r="AQ17" s="174"/>
      <c r="AR17" s="174"/>
      <c r="AS17" s="174"/>
      <c r="AT17" s="174"/>
      <c r="AU17" s="174"/>
      <c r="AV17" s="174"/>
      <c r="AW17" s="174"/>
    </row>
    <row r="18" spans="1:49" x14ac:dyDescent="0.25">
      <c r="A18" s="170" t="s">
        <v>282</v>
      </c>
      <c r="B18" s="170"/>
      <c r="C18" s="170"/>
      <c r="D18" s="170"/>
      <c r="E18" s="170"/>
      <c r="F18" s="170"/>
      <c r="G18" s="170"/>
      <c r="H18" s="170"/>
      <c r="I18" s="170"/>
      <c r="J18" s="170"/>
      <c r="K18" s="170"/>
      <c r="L18" s="170"/>
      <c r="M18" s="170"/>
      <c r="N18" s="182">
        <f t="shared" si="0"/>
        <v>0</v>
      </c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74"/>
      <c r="AI18" s="174"/>
      <c r="AJ18" s="174"/>
      <c r="AK18" s="174"/>
      <c r="AL18" s="174"/>
      <c r="AM18" s="174"/>
      <c r="AN18" s="174"/>
      <c r="AO18" s="174"/>
      <c r="AP18" s="174"/>
      <c r="AQ18" s="174"/>
      <c r="AR18" s="174"/>
      <c r="AS18" s="174"/>
      <c r="AT18" s="174"/>
      <c r="AU18" s="174"/>
      <c r="AV18" s="174"/>
      <c r="AW18" s="175"/>
    </row>
    <row r="19" spans="1:49" x14ac:dyDescent="0.25">
      <c r="A19" s="149" t="s">
        <v>262</v>
      </c>
      <c r="N19" s="182">
        <f t="shared" si="0"/>
        <v>0</v>
      </c>
    </row>
    <row r="20" spans="1:49" x14ac:dyDescent="0.25">
      <c r="A20" s="151" t="s">
        <v>284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s="182">
        <f t="shared" si="0"/>
        <v>0</v>
      </c>
    </row>
    <row r="21" spans="1:49" x14ac:dyDescent="0.25">
      <c r="A21" s="151"/>
      <c r="N21" s="182">
        <f t="shared" si="0"/>
        <v>0</v>
      </c>
    </row>
    <row r="22" spans="1:49" x14ac:dyDescent="0.25">
      <c r="A22" s="149" t="s">
        <v>268</v>
      </c>
      <c r="N22" s="182">
        <f t="shared" si="0"/>
        <v>0</v>
      </c>
    </row>
    <row r="23" spans="1:49" x14ac:dyDescent="0.25">
      <c r="A23" s="189" t="s">
        <v>287</v>
      </c>
      <c r="B23" s="169">
        <v>0</v>
      </c>
      <c r="C23" s="169">
        <v>0</v>
      </c>
      <c r="D23" s="169">
        <v>77.109999999999985</v>
      </c>
      <c r="E23" s="169">
        <v>0</v>
      </c>
      <c r="F23" s="169">
        <v>0</v>
      </c>
      <c r="G23" s="169">
        <v>60.886000000000003</v>
      </c>
      <c r="H23" s="169">
        <v>56.122000000000007</v>
      </c>
      <c r="I23" s="169">
        <v>0</v>
      </c>
      <c r="J23" s="169">
        <v>75.894999999999996</v>
      </c>
      <c r="K23" s="169">
        <v>88.19</v>
      </c>
      <c r="L23" s="169">
        <v>20.46</v>
      </c>
      <c r="M23" s="169">
        <v>24.83</v>
      </c>
      <c r="N23" s="182">
        <f t="shared" si="0"/>
        <v>403.49299999999994</v>
      </c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  <c r="AD23" s="177"/>
      <c r="AE23" s="177"/>
      <c r="AF23" s="177"/>
      <c r="AG23" s="177"/>
      <c r="AH23" s="177"/>
      <c r="AI23" s="177"/>
      <c r="AJ23" s="177"/>
      <c r="AK23" s="177"/>
      <c r="AL23" s="177"/>
      <c r="AM23" s="177"/>
      <c r="AN23" s="177"/>
      <c r="AO23" s="177"/>
      <c r="AP23" s="177"/>
      <c r="AQ23" s="177"/>
      <c r="AR23" s="177"/>
      <c r="AS23" s="177"/>
      <c r="AT23" s="177"/>
      <c r="AU23" s="177"/>
      <c r="AV23" s="177"/>
      <c r="AW23" s="167"/>
    </row>
    <row r="24" spans="1:49" x14ac:dyDescent="0.25">
      <c r="A24" s="189" t="s">
        <v>266</v>
      </c>
      <c r="B24" s="169">
        <v>0</v>
      </c>
      <c r="C24" s="169">
        <v>0</v>
      </c>
      <c r="D24" s="169">
        <v>27.94</v>
      </c>
      <c r="E24" s="169">
        <v>0</v>
      </c>
      <c r="F24" s="169">
        <v>0</v>
      </c>
      <c r="G24" s="169">
        <v>30.63</v>
      </c>
      <c r="H24" s="169">
        <v>42.2</v>
      </c>
      <c r="I24" s="169">
        <v>0</v>
      </c>
      <c r="J24" s="169">
        <v>29.72</v>
      </c>
      <c r="K24" s="169">
        <v>10.79</v>
      </c>
      <c r="L24" s="169">
        <v>0</v>
      </c>
      <c r="M24" s="169">
        <v>40.951999999999998</v>
      </c>
      <c r="N24" s="182">
        <f t="shared" si="0"/>
        <v>182.232</v>
      </c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7"/>
      <c r="AF24" s="177"/>
      <c r="AG24" s="177"/>
      <c r="AH24" s="177"/>
      <c r="AI24" s="177"/>
      <c r="AJ24" s="177"/>
      <c r="AK24" s="177"/>
      <c r="AL24" s="177"/>
      <c r="AM24" s="177"/>
      <c r="AN24" s="177"/>
      <c r="AO24" s="177"/>
      <c r="AP24" s="177"/>
      <c r="AQ24" s="177"/>
      <c r="AR24" s="177"/>
      <c r="AS24" s="177"/>
      <c r="AT24" s="177"/>
      <c r="AU24" s="177"/>
      <c r="AV24" s="177"/>
      <c r="AW24" s="167"/>
    </row>
    <row r="25" spans="1:49" ht="15.75" thickBot="1" x14ac:dyDescent="0.3">
      <c r="A25" s="173"/>
      <c r="B25" s="173"/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82">
        <f t="shared" si="0"/>
        <v>0</v>
      </c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174"/>
      <c r="Z25" s="174"/>
      <c r="AA25" s="174"/>
      <c r="AB25" s="174"/>
      <c r="AC25" s="174"/>
      <c r="AD25" s="174"/>
      <c r="AE25" s="174"/>
      <c r="AF25" s="174"/>
      <c r="AG25" s="174"/>
      <c r="AH25" s="174"/>
      <c r="AI25" s="174"/>
      <c r="AJ25" s="174"/>
      <c r="AK25" s="174"/>
      <c r="AL25" s="174"/>
      <c r="AM25" s="174"/>
      <c r="AN25" s="174"/>
      <c r="AO25" s="174"/>
      <c r="AP25" s="174"/>
      <c r="AQ25" s="174"/>
      <c r="AR25" s="174"/>
      <c r="AS25" s="174"/>
      <c r="AT25" s="174"/>
      <c r="AU25" s="174"/>
      <c r="AV25" s="174"/>
      <c r="AW25" s="174"/>
    </row>
    <row r="26" spans="1:49" x14ac:dyDescent="0.25">
      <c r="A26" s="170" t="s">
        <v>289</v>
      </c>
      <c r="B26" s="170"/>
      <c r="C26" s="170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82">
        <f t="shared" si="0"/>
        <v>0</v>
      </c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  <c r="AM26" s="174"/>
      <c r="AN26" s="174"/>
      <c r="AO26" s="174"/>
      <c r="AP26" s="174"/>
      <c r="AQ26" s="174"/>
      <c r="AR26" s="174"/>
      <c r="AS26" s="174"/>
      <c r="AT26" s="174"/>
      <c r="AU26" s="174"/>
      <c r="AV26" s="174"/>
      <c r="AW26" s="175"/>
    </row>
    <row r="27" spans="1:49" x14ac:dyDescent="0.25">
      <c r="A27" s="149" t="s">
        <v>262</v>
      </c>
      <c r="N27" s="182">
        <f t="shared" si="0"/>
        <v>0</v>
      </c>
    </row>
    <row r="28" spans="1:49" x14ac:dyDescent="0.25">
      <c r="A28" s="151" t="s">
        <v>292</v>
      </c>
      <c r="B28">
        <v>0</v>
      </c>
      <c r="C28">
        <v>0</v>
      </c>
      <c r="D28">
        <v>220.71</v>
      </c>
      <c r="E28">
        <v>241.48</v>
      </c>
      <c r="F28">
        <v>230.10000000000002</v>
      </c>
      <c r="G28">
        <v>0</v>
      </c>
      <c r="H28">
        <v>0</v>
      </c>
      <c r="I28">
        <v>189.55099999999999</v>
      </c>
      <c r="J28">
        <v>18.899999999999999</v>
      </c>
      <c r="K28">
        <v>410.23</v>
      </c>
      <c r="L28">
        <v>74.31</v>
      </c>
      <c r="M28">
        <v>225.18899999999999</v>
      </c>
      <c r="N28" s="182">
        <f t="shared" si="0"/>
        <v>1610.47</v>
      </c>
    </row>
    <row r="29" spans="1:49" x14ac:dyDescent="0.25">
      <c r="A29" s="149" t="s">
        <v>268</v>
      </c>
      <c r="N29" s="182">
        <f t="shared" si="0"/>
        <v>0</v>
      </c>
    </row>
    <row r="30" spans="1:49" x14ac:dyDescent="0.25">
      <c r="A30" s="189" t="s">
        <v>296</v>
      </c>
      <c r="B30" s="169">
        <v>0</v>
      </c>
      <c r="C30" s="169">
        <v>0</v>
      </c>
      <c r="D30" s="169">
        <v>21.68</v>
      </c>
      <c r="E30" s="169">
        <v>30.75</v>
      </c>
      <c r="F30" s="169">
        <v>13.879999999999999</v>
      </c>
      <c r="G30" s="169">
        <v>4.1399999999999997</v>
      </c>
      <c r="H30" s="169">
        <v>0</v>
      </c>
      <c r="I30" s="169">
        <v>32.265000000000001</v>
      </c>
      <c r="J30" s="169">
        <v>1.94</v>
      </c>
      <c r="K30" s="169">
        <v>25.45</v>
      </c>
      <c r="L30" s="169">
        <v>17.86</v>
      </c>
      <c r="M30" s="169">
        <v>38.83</v>
      </c>
      <c r="N30" s="182">
        <f t="shared" si="0"/>
        <v>186.79499999999996</v>
      </c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  <c r="AF30" s="177"/>
      <c r="AG30" s="177"/>
      <c r="AH30" s="177"/>
      <c r="AI30" s="177"/>
      <c r="AJ30" s="177"/>
      <c r="AK30" s="177"/>
      <c r="AL30" s="177"/>
      <c r="AM30" s="177"/>
      <c r="AN30" s="177"/>
      <c r="AO30" s="177"/>
      <c r="AP30" s="177"/>
      <c r="AQ30" s="177"/>
      <c r="AR30" s="177"/>
      <c r="AS30" s="177"/>
      <c r="AT30" s="177"/>
      <c r="AU30" s="177"/>
      <c r="AV30" s="177"/>
      <c r="AW30" s="167"/>
    </row>
    <row r="31" spans="1:49" x14ac:dyDescent="0.25">
      <c r="A31" s="189" t="s">
        <v>291</v>
      </c>
      <c r="B31" s="169">
        <v>0</v>
      </c>
      <c r="C31" s="169">
        <v>0</v>
      </c>
      <c r="D31" s="169">
        <v>51.31</v>
      </c>
      <c r="E31" s="169">
        <v>0</v>
      </c>
      <c r="F31" s="169">
        <v>0</v>
      </c>
      <c r="G31" s="169">
        <v>0</v>
      </c>
      <c r="H31" s="169">
        <v>0</v>
      </c>
      <c r="I31" s="169">
        <v>38.450000000000003</v>
      </c>
      <c r="J31" s="169">
        <v>19.39</v>
      </c>
      <c r="K31" s="169">
        <v>18.079999999999998</v>
      </c>
      <c r="L31" s="169">
        <v>22.59</v>
      </c>
      <c r="M31" s="169">
        <v>68.84</v>
      </c>
      <c r="N31" s="182">
        <f t="shared" si="0"/>
        <v>218.66</v>
      </c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7"/>
      <c r="AG31" s="177"/>
      <c r="AH31" s="177"/>
      <c r="AI31" s="177"/>
      <c r="AJ31" s="177"/>
      <c r="AK31" s="177"/>
      <c r="AL31" s="177"/>
      <c r="AM31" s="177"/>
      <c r="AN31" s="177"/>
      <c r="AO31" s="177"/>
      <c r="AP31" s="177"/>
      <c r="AQ31" s="177"/>
      <c r="AR31" s="177"/>
      <c r="AS31" s="177"/>
      <c r="AT31" s="177"/>
      <c r="AU31" s="177"/>
      <c r="AV31" s="177"/>
      <c r="AW31" s="167"/>
    </row>
    <row r="32" spans="1:49" x14ac:dyDescent="0.25">
      <c r="A32" s="189" t="s">
        <v>292</v>
      </c>
      <c r="B32" s="169">
        <v>0</v>
      </c>
      <c r="C32" s="169">
        <v>0</v>
      </c>
      <c r="D32" s="169">
        <v>100.3</v>
      </c>
      <c r="E32" s="169">
        <v>0</v>
      </c>
      <c r="F32" s="169">
        <v>0</v>
      </c>
      <c r="G32" s="169">
        <v>61.573999999999998</v>
      </c>
      <c r="H32" s="169">
        <v>0</v>
      </c>
      <c r="I32" s="169">
        <v>69.210000000000008</v>
      </c>
      <c r="J32" s="169">
        <v>58.83</v>
      </c>
      <c r="K32" s="169">
        <v>122.85</v>
      </c>
      <c r="L32" s="169">
        <v>25.91</v>
      </c>
      <c r="M32" s="169">
        <v>50.210999999999999</v>
      </c>
      <c r="N32" s="182">
        <f t="shared" si="0"/>
        <v>488.88500000000005</v>
      </c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67"/>
    </row>
    <row r="33" spans="1:48" x14ac:dyDescent="0.25">
      <c r="A33" s="155" t="s">
        <v>266</v>
      </c>
      <c r="B33">
        <v>0</v>
      </c>
      <c r="C33">
        <v>0</v>
      </c>
      <c r="D33">
        <v>65.03</v>
      </c>
      <c r="E33">
        <v>58.23</v>
      </c>
      <c r="F33">
        <v>4.68</v>
      </c>
      <c r="G33">
        <v>55.2</v>
      </c>
      <c r="H33">
        <v>0</v>
      </c>
      <c r="I33">
        <v>48.139999999999993</v>
      </c>
      <c r="J33">
        <v>26.98</v>
      </c>
      <c r="K33">
        <v>57.959999999999994</v>
      </c>
      <c r="L33">
        <v>46.24</v>
      </c>
      <c r="M33">
        <v>80.034999999999997</v>
      </c>
      <c r="N33" s="182">
        <f t="shared" si="0"/>
        <v>442.495</v>
      </c>
    </row>
    <row r="34" spans="1:48" x14ac:dyDescent="0.25">
      <c r="A34" s="157" t="s">
        <v>297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182">
        <f t="shared" si="0"/>
        <v>0</v>
      </c>
    </row>
    <row r="35" spans="1:48" x14ac:dyDescent="0.25">
      <c r="A35" s="173"/>
      <c r="B35" s="174"/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82">
        <f t="shared" si="0"/>
        <v>0</v>
      </c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74"/>
      <c r="Z35" s="174"/>
      <c r="AA35" s="174"/>
      <c r="AB35" s="174"/>
      <c r="AC35" s="174"/>
      <c r="AD35" s="174"/>
      <c r="AE35" s="174"/>
      <c r="AF35" s="174"/>
      <c r="AG35" s="174"/>
      <c r="AH35" s="174"/>
      <c r="AI35" s="174"/>
      <c r="AJ35" s="174"/>
      <c r="AK35" s="174"/>
      <c r="AL35" s="174"/>
      <c r="AM35" s="174"/>
      <c r="AN35" s="174"/>
      <c r="AO35" s="174"/>
      <c r="AP35" s="174"/>
      <c r="AQ35" s="174"/>
      <c r="AR35" s="174"/>
      <c r="AS35" s="174"/>
      <c r="AT35" s="174"/>
      <c r="AU35" s="174"/>
      <c r="AV35" s="174"/>
    </row>
    <row r="36" spans="1:48" x14ac:dyDescent="0.25">
      <c r="A36" s="179" t="s">
        <v>298</v>
      </c>
      <c r="B36" s="179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82">
        <f t="shared" si="0"/>
        <v>0</v>
      </c>
    </row>
    <row r="37" spans="1:48" x14ac:dyDescent="0.25">
      <c r="A37" s="161" t="s">
        <v>262</v>
      </c>
      <c r="B37" s="160"/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82">
        <f t="shared" si="0"/>
        <v>0</v>
      </c>
    </row>
    <row r="38" spans="1:48" x14ac:dyDescent="0.25">
      <c r="A38" s="163" t="s">
        <v>292</v>
      </c>
      <c r="B38" s="160">
        <v>89.5</v>
      </c>
      <c r="C38" s="160">
        <v>74.28</v>
      </c>
      <c r="D38" s="160">
        <v>314.83999999999997</v>
      </c>
      <c r="E38" s="160">
        <v>95.013999999999996</v>
      </c>
      <c r="F38" s="160">
        <v>0</v>
      </c>
      <c r="G38" s="160">
        <v>65.197000000000003</v>
      </c>
      <c r="H38" s="160">
        <v>0</v>
      </c>
      <c r="I38" s="160">
        <v>0</v>
      </c>
      <c r="J38" s="160">
        <v>0</v>
      </c>
      <c r="K38" s="160">
        <v>0</v>
      </c>
      <c r="L38" s="160">
        <v>0</v>
      </c>
      <c r="M38" s="160">
        <v>0</v>
      </c>
      <c r="N38" s="182">
        <f t="shared" si="0"/>
        <v>638.83100000000002</v>
      </c>
    </row>
    <row r="39" spans="1:48" x14ac:dyDescent="0.25">
      <c r="A39" s="149" t="s">
        <v>268</v>
      </c>
      <c r="N39" s="182">
        <f t="shared" si="0"/>
        <v>0</v>
      </c>
    </row>
    <row r="40" spans="1:48" x14ac:dyDescent="0.25">
      <c r="A40" s="189" t="s">
        <v>296</v>
      </c>
      <c r="B40" s="169">
        <v>43.164000000000001</v>
      </c>
      <c r="C40" s="169">
        <v>14.18</v>
      </c>
      <c r="D40" s="169">
        <v>135.203</v>
      </c>
      <c r="E40" s="169">
        <v>71.134</v>
      </c>
      <c r="F40" s="169">
        <v>58.234999999999999</v>
      </c>
      <c r="G40" s="169">
        <v>67.430000000000007</v>
      </c>
      <c r="H40" s="169">
        <v>47.637999999999998</v>
      </c>
      <c r="I40" s="169">
        <v>98.323999999999998</v>
      </c>
      <c r="J40" s="169">
        <v>13.277000000000001</v>
      </c>
      <c r="K40" s="169">
        <v>17.794</v>
      </c>
      <c r="L40" s="169">
        <v>12.463999999999999</v>
      </c>
      <c r="M40" s="169">
        <v>46.4</v>
      </c>
      <c r="N40" s="182">
        <f t="shared" si="0"/>
        <v>625.24300000000005</v>
      </c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7"/>
      <c r="AM40" s="177"/>
      <c r="AN40" s="177"/>
      <c r="AO40" s="177"/>
      <c r="AP40" s="177"/>
      <c r="AQ40" s="177"/>
      <c r="AR40" s="177"/>
      <c r="AS40" s="177"/>
      <c r="AT40" s="177"/>
      <c r="AU40" s="177"/>
      <c r="AV40" s="177"/>
    </row>
    <row r="41" spans="1:48" x14ac:dyDescent="0.25">
      <c r="A41" s="189" t="s">
        <v>291</v>
      </c>
      <c r="B41" s="169">
        <v>62.040000000000006</v>
      </c>
      <c r="C41" s="169">
        <v>0</v>
      </c>
      <c r="D41" s="169">
        <v>0</v>
      </c>
      <c r="E41" s="169">
        <v>0</v>
      </c>
      <c r="F41" s="169">
        <v>0</v>
      </c>
      <c r="G41" s="169">
        <v>36.61</v>
      </c>
      <c r="H41" s="169">
        <v>0</v>
      </c>
      <c r="I41" s="169">
        <v>0</v>
      </c>
      <c r="J41" s="169">
        <v>15.709999999999999</v>
      </c>
      <c r="K41" s="169">
        <v>0</v>
      </c>
      <c r="L41" s="169">
        <v>0</v>
      </c>
      <c r="M41" s="169">
        <v>0</v>
      </c>
      <c r="N41" s="182">
        <f t="shared" si="0"/>
        <v>114.36</v>
      </c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  <c r="AF41" s="177"/>
      <c r="AG41" s="177"/>
      <c r="AH41" s="177"/>
      <c r="AI41" s="177"/>
      <c r="AJ41" s="177"/>
      <c r="AK41" s="177"/>
      <c r="AL41" s="177"/>
      <c r="AM41" s="177"/>
      <c r="AN41" s="177"/>
      <c r="AO41" s="177"/>
      <c r="AP41" s="177"/>
      <c r="AQ41" s="177"/>
      <c r="AR41" s="177"/>
      <c r="AS41" s="177"/>
      <c r="AT41" s="177"/>
      <c r="AU41" s="177"/>
      <c r="AV41" s="177"/>
    </row>
    <row r="42" spans="1:48" x14ac:dyDescent="0.25">
      <c r="A42" s="189" t="s">
        <v>292</v>
      </c>
      <c r="B42" s="169">
        <v>73.37</v>
      </c>
      <c r="C42" s="169">
        <v>0</v>
      </c>
      <c r="D42" s="169">
        <v>71.47999999999999</v>
      </c>
      <c r="E42" s="169">
        <v>138.43</v>
      </c>
      <c r="F42" s="169">
        <v>0</v>
      </c>
      <c r="G42" s="169">
        <v>40.870000000000005</v>
      </c>
      <c r="H42" s="169">
        <v>53.070000000000007</v>
      </c>
      <c r="I42" s="169">
        <v>0</v>
      </c>
      <c r="J42" s="169">
        <v>14.65</v>
      </c>
      <c r="K42" s="169">
        <v>12.04</v>
      </c>
      <c r="L42" s="169">
        <v>21.47</v>
      </c>
      <c r="M42" s="169">
        <v>31.01</v>
      </c>
      <c r="N42" s="182">
        <f t="shared" si="0"/>
        <v>456.39</v>
      </c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  <c r="AC42" s="177"/>
      <c r="AD42" s="177"/>
      <c r="AE42" s="177"/>
      <c r="AF42" s="177"/>
      <c r="AG42" s="177"/>
      <c r="AH42" s="177"/>
      <c r="AI42" s="177"/>
      <c r="AJ42" s="177"/>
      <c r="AK42" s="177"/>
      <c r="AL42" s="177"/>
      <c r="AM42" s="177"/>
      <c r="AN42" s="177"/>
      <c r="AO42" s="177"/>
      <c r="AP42" s="177"/>
      <c r="AQ42" s="177"/>
      <c r="AR42" s="177"/>
      <c r="AS42" s="177"/>
      <c r="AT42" s="177"/>
      <c r="AU42" s="177"/>
      <c r="AV42" s="177"/>
    </row>
    <row r="43" spans="1:48" x14ac:dyDescent="0.25">
      <c r="A43" s="190" t="s">
        <v>266</v>
      </c>
      <c r="B43" s="169">
        <v>72.58</v>
      </c>
      <c r="C43" s="169">
        <v>0</v>
      </c>
      <c r="D43" s="169">
        <v>57.722000000000008</v>
      </c>
      <c r="E43" s="169">
        <v>143.19200000000001</v>
      </c>
      <c r="F43" s="169">
        <v>31.56</v>
      </c>
      <c r="G43" s="169">
        <v>40.409999999999997</v>
      </c>
      <c r="H43" s="169">
        <v>0</v>
      </c>
      <c r="I43" s="169">
        <v>6.25</v>
      </c>
      <c r="J43" s="169">
        <v>54.010000000000005</v>
      </c>
      <c r="K43" s="169">
        <v>1</v>
      </c>
      <c r="L43" s="169">
        <v>21.6</v>
      </c>
      <c r="M43" s="169">
        <v>43.260000000000005</v>
      </c>
      <c r="N43" s="182">
        <f t="shared" si="0"/>
        <v>471.58400000000006</v>
      </c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  <c r="AC43" s="177"/>
      <c r="AD43" s="177"/>
      <c r="AE43" s="177"/>
      <c r="AF43" s="177"/>
      <c r="AG43" s="177"/>
      <c r="AH43" s="177"/>
      <c r="AI43" s="177"/>
      <c r="AJ43" s="177"/>
      <c r="AK43" s="177"/>
      <c r="AL43" s="177"/>
      <c r="AM43" s="177"/>
      <c r="AN43" s="177"/>
      <c r="AO43" s="177"/>
      <c r="AP43" s="177"/>
      <c r="AQ43" s="177"/>
      <c r="AR43" s="177"/>
      <c r="AS43" s="177"/>
      <c r="AT43" s="177"/>
      <c r="AU43" s="177"/>
      <c r="AV43" s="177"/>
    </row>
    <row r="44" spans="1:48" x14ac:dyDescent="0.25">
      <c r="A44" s="173"/>
      <c r="B44" s="174"/>
      <c r="C44" s="174"/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82">
        <f t="shared" si="0"/>
        <v>0</v>
      </c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  <c r="AA44" s="174"/>
      <c r="AB44" s="174"/>
      <c r="AC44" s="174"/>
      <c r="AD44" s="174"/>
      <c r="AE44" s="174"/>
      <c r="AF44" s="174"/>
      <c r="AG44" s="174"/>
      <c r="AH44" s="174"/>
      <c r="AI44" s="174"/>
      <c r="AJ44" s="174"/>
      <c r="AK44" s="174"/>
      <c r="AL44" s="174"/>
      <c r="AM44" s="174"/>
      <c r="AN44" s="174"/>
      <c r="AO44" s="174"/>
      <c r="AP44" s="174"/>
      <c r="AQ44" s="174"/>
      <c r="AR44" s="174"/>
      <c r="AS44" s="174"/>
      <c r="AT44" s="174"/>
      <c r="AU44" s="174"/>
      <c r="AV44" s="174"/>
    </row>
    <row r="45" spans="1:48" x14ac:dyDescent="0.25">
      <c r="A45" s="148" t="s">
        <v>300</v>
      </c>
      <c r="B45" s="179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82">
        <f t="shared" si="0"/>
        <v>0</v>
      </c>
    </row>
    <row r="46" spans="1:48" x14ac:dyDescent="0.25">
      <c r="A46" s="149" t="s">
        <v>262</v>
      </c>
      <c r="N46" s="182">
        <f t="shared" si="0"/>
        <v>0</v>
      </c>
    </row>
    <row r="47" spans="1:48" x14ac:dyDescent="0.25">
      <c r="A47" s="151" t="s">
        <v>291</v>
      </c>
      <c r="B47">
        <v>0</v>
      </c>
      <c r="C47">
        <v>0</v>
      </c>
      <c r="D47">
        <v>0</v>
      </c>
      <c r="E47">
        <v>0</v>
      </c>
      <c r="F47">
        <v>124.39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82">
        <f t="shared" si="0"/>
        <v>124.39</v>
      </c>
    </row>
    <row r="48" spans="1:48" x14ac:dyDescent="0.25">
      <c r="A48" s="151" t="s">
        <v>292</v>
      </c>
      <c r="B48">
        <v>0</v>
      </c>
      <c r="C48">
        <v>108.762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182">
        <f t="shared" si="0"/>
        <v>108.762</v>
      </c>
    </row>
    <row r="49" spans="1:48" x14ac:dyDescent="0.25">
      <c r="A49" s="149" t="s">
        <v>268</v>
      </c>
      <c r="N49" s="182">
        <f t="shared" si="0"/>
        <v>0</v>
      </c>
    </row>
    <row r="50" spans="1:48" x14ac:dyDescent="0.25">
      <c r="A50" s="189" t="s">
        <v>296</v>
      </c>
      <c r="B50" s="169">
        <v>0</v>
      </c>
      <c r="C50" s="169">
        <v>197.17599999999999</v>
      </c>
      <c r="D50" s="169">
        <v>0</v>
      </c>
      <c r="E50" s="169">
        <v>77.183000000000007</v>
      </c>
      <c r="F50" s="169">
        <v>216.32</v>
      </c>
      <c r="G50" s="169">
        <v>0</v>
      </c>
      <c r="H50" s="169">
        <v>94.87</v>
      </c>
      <c r="I50" s="169">
        <v>0</v>
      </c>
      <c r="J50" s="169">
        <v>60.078000000000003</v>
      </c>
      <c r="K50" s="169">
        <v>0</v>
      </c>
      <c r="L50" s="169">
        <v>0</v>
      </c>
      <c r="M50" s="169">
        <v>16.46</v>
      </c>
      <c r="N50" s="182">
        <f t="shared" si="0"/>
        <v>662.08699999999999</v>
      </c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7"/>
      <c r="AS50" s="177"/>
      <c r="AT50" s="177"/>
      <c r="AU50" s="177"/>
      <c r="AV50" s="177"/>
    </row>
    <row r="51" spans="1:48" x14ac:dyDescent="0.25">
      <c r="A51" s="189" t="s">
        <v>306</v>
      </c>
      <c r="B51" s="169">
        <v>0</v>
      </c>
      <c r="C51" s="169">
        <v>0</v>
      </c>
      <c r="D51" s="169">
        <v>0</v>
      </c>
      <c r="E51" s="169">
        <v>0</v>
      </c>
      <c r="F51" s="169">
        <v>0</v>
      </c>
      <c r="G51" s="169">
        <v>0</v>
      </c>
      <c r="H51" s="169">
        <v>0</v>
      </c>
      <c r="I51" s="169">
        <v>0</v>
      </c>
      <c r="J51" s="169">
        <v>0</v>
      </c>
      <c r="K51" s="169">
        <v>0</v>
      </c>
      <c r="L51" s="169">
        <v>80.320000000000007</v>
      </c>
      <c r="M51" s="169">
        <v>0</v>
      </c>
      <c r="N51" s="182">
        <f t="shared" si="0"/>
        <v>80.320000000000007</v>
      </c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7"/>
      <c r="AT51" s="177"/>
      <c r="AU51" s="177"/>
      <c r="AV51" s="177"/>
    </row>
    <row r="52" spans="1:48" x14ac:dyDescent="0.25">
      <c r="A52" s="189" t="s">
        <v>291</v>
      </c>
      <c r="B52" s="169">
        <v>0</v>
      </c>
      <c r="C52" s="169">
        <v>0</v>
      </c>
      <c r="D52" s="169">
        <v>0</v>
      </c>
      <c r="E52" s="169">
        <v>0</v>
      </c>
      <c r="F52" s="169">
        <v>8.9499999999999993</v>
      </c>
      <c r="G52" s="169">
        <v>0</v>
      </c>
      <c r="H52" s="169">
        <v>35.869999999999997</v>
      </c>
      <c r="I52" s="169">
        <v>0</v>
      </c>
      <c r="J52" s="169">
        <v>0</v>
      </c>
      <c r="K52" s="169">
        <v>0</v>
      </c>
      <c r="L52" s="169">
        <v>0</v>
      </c>
      <c r="M52" s="169">
        <v>0</v>
      </c>
      <c r="N52" s="182">
        <f t="shared" si="0"/>
        <v>44.819999999999993</v>
      </c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7"/>
      <c r="AT52" s="177"/>
      <c r="AU52" s="177"/>
      <c r="AV52" s="177"/>
    </row>
    <row r="53" spans="1:48" x14ac:dyDescent="0.25">
      <c r="A53" s="189" t="s">
        <v>307</v>
      </c>
      <c r="B53" s="169">
        <v>0</v>
      </c>
      <c r="C53" s="169">
        <v>0</v>
      </c>
      <c r="D53" s="169">
        <v>0</v>
      </c>
      <c r="E53" s="169">
        <v>0</v>
      </c>
      <c r="F53" s="169">
        <v>209.82999999999998</v>
      </c>
      <c r="G53" s="169">
        <v>0</v>
      </c>
      <c r="H53" s="169">
        <v>0</v>
      </c>
      <c r="I53" s="169">
        <v>0</v>
      </c>
      <c r="J53" s="169">
        <v>32.81</v>
      </c>
      <c r="K53" s="169">
        <v>0</v>
      </c>
      <c r="L53" s="169">
        <v>0</v>
      </c>
      <c r="M53" s="169">
        <v>0</v>
      </c>
      <c r="N53" s="182">
        <f t="shared" si="0"/>
        <v>242.64</v>
      </c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  <c r="AR53" s="177"/>
      <c r="AS53" s="177"/>
      <c r="AT53" s="177"/>
      <c r="AU53" s="177"/>
      <c r="AV53" s="177"/>
    </row>
    <row r="54" spans="1:48" x14ac:dyDescent="0.25">
      <c r="A54" s="189" t="s">
        <v>266</v>
      </c>
      <c r="B54" s="169">
        <v>0</v>
      </c>
      <c r="C54" s="169">
        <v>0</v>
      </c>
      <c r="D54" s="169">
        <v>0</v>
      </c>
      <c r="E54" s="169">
        <v>0</v>
      </c>
      <c r="F54" s="169">
        <v>41.66</v>
      </c>
      <c r="G54" s="169">
        <v>0</v>
      </c>
      <c r="H54" s="169">
        <v>37.71</v>
      </c>
      <c r="I54" s="169">
        <v>0</v>
      </c>
      <c r="J54" s="169">
        <v>32.950000000000003</v>
      </c>
      <c r="K54" s="169">
        <v>0</v>
      </c>
      <c r="L54" s="169">
        <v>0</v>
      </c>
      <c r="M54" s="169">
        <v>0</v>
      </c>
      <c r="N54" s="182">
        <f t="shared" si="0"/>
        <v>112.32000000000001</v>
      </c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7"/>
      <c r="AO54" s="177"/>
      <c r="AP54" s="177"/>
      <c r="AQ54" s="177"/>
      <c r="AR54" s="177"/>
      <c r="AS54" s="177"/>
      <c r="AT54" s="177"/>
      <c r="AU54" s="177"/>
      <c r="AV54" s="177"/>
    </row>
    <row r="55" spans="1:48" x14ac:dyDescent="0.25">
      <c r="A55" s="173"/>
      <c r="B55" s="174"/>
      <c r="C55" s="174"/>
      <c r="D55" s="174"/>
      <c r="E55" s="174"/>
      <c r="F55" s="174"/>
      <c r="G55" s="174"/>
      <c r="H55" s="174"/>
      <c r="I55" s="174"/>
      <c r="J55" s="174"/>
      <c r="K55" s="174"/>
      <c r="L55" s="174"/>
      <c r="M55" s="174"/>
      <c r="N55" s="182">
        <f t="shared" si="0"/>
        <v>0</v>
      </c>
      <c r="O55" s="174"/>
      <c r="P55" s="174"/>
      <c r="Q55" s="174"/>
      <c r="R55" s="174"/>
      <c r="S55" s="174"/>
      <c r="T55" s="174"/>
      <c r="U55" s="174"/>
      <c r="V55" s="174"/>
      <c r="W55" s="174"/>
      <c r="X55" s="174"/>
      <c r="Y55" s="174"/>
      <c r="Z55" s="174"/>
      <c r="AA55" s="174"/>
      <c r="AB55" s="174"/>
      <c r="AC55" s="174"/>
      <c r="AD55" s="174"/>
      <c r="AE55" s="174"/>
      <c r="AF55" s="174"/>
      <c r="AG55" s="174"/>
      <c r="AH55" s="174"/>
      <c r="AI55" s="174"/>
      <c r="AJ55" s="174"/>
      <c r="AK55" s="174"/>
      <c r="AL55" s="174"/>
      <c r="AM55" s="174"/>
      <c r="AN55" s="174"/>
      <c r="AO55" s="174"/>
      <c r="AP55" s="174"/>
      <c r="AQ55" s="174"/>
      <c r="AR55" s="174"/>
      <c r="AS55" s="174"/>
      <c r="AT55" s="174"/>
      <c r="AU55" s="174"/>
      <c r="AV55" s="174"/>
    </row>
    <row r="56" spans="1:48" x14ac:dyDescent="0.25">
      <c r="A56" s="148" t="s">
        <v>312</v>
      </c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82">
        <f t="shared" si="0"/>
        <v>0</v>
      </c>
    </row>
    <row r="57" spans="1:48" x14ac:dyDescent="0.25">
      <c r="A57" s="149" t="s">
        <v>262</v>
      </c>
      <c r="N57" s="182">
        <f t="shared" si="0"/>
        <v>0</v>
      </c>
    </row>
    <row r="58" spans="1:48" x14ac:dyDescent="0.25">
      <c r="A58" s="151" t="s">
        <v>291</v>
      </c>
      <c r="B58">
        <v>90.59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82">
        <f t="shared" si="0"/>
        <v>90.59</v>
      </c>
    </row>
    <row r="59" spans="1:48" x14ac:dyDescent="0.25">
      <c r="A59" s="151" t="s">
        <v>314</v>
      </c>
      <c r="B59">
        <v>0</v>
      </c>
      <c r="C59">
        <v>0</v>
      </c>
      <c r="D59">
        <v>0</v>
      </c>
      <c r="E59">
        <v>0</v>
      </c>
      <c r="F59">
        <v>593.46499999999992</v>
      </c>
      <c r="G59">
        <v>0</v>
      </c>
      <c r="H59">
        <v>0</v>
      </c>
      <c r="I59">
        <v>0</v>
      </c>
      <c r="J59">
        <v>70.42</v>
      </c>
      <c r="K59">
        <v>194.59100000000001</v>
      </c>
      <c r="L59">
        <v>0</v>
      </c>
      <c r="M59">
        <v>0</v>
      </c>
      <c r="N59" s="182">
        <f t="shared" si="0"/>
        <v>858.47599999999989</v>
      </c>
    </row>
    <row r="60" spans="1:48" x14ac:dyDescent="0.25">
      <c r="A60" s="152" t="s">
        <v>266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82">
        <f t="shared" si="0"/>
        <v>0</v>
      </c>
    </row>
    <row r="61" spans="1:48" x14ac:dyDescent="0.25">
      <c r="A61" s="149" t="s">
        <v>268</v>
      </c>
      <c r="N61" s="182">
        <f t="shared" si="0"/>
        <v>0</v>
      </c>
    </row>
    <row r="62" spans="1:48" x14ac:dyDescent="0.25">
      <c r="A62" s="189" t="s">
        <v>296</v>
      </c>
      <c r="B62" s="169">
        <v>35.31</v>
      </c>
      <c r="C62" s="169">
        <v>0</v>
      </c>
      <c r="D62" s="169">
        <v>0</v>
      </c>
      <c r="E62" s="169">
        <v>0</v>
      </c>
      <c r="F62" s="169">
        <v>0</v>
      </c>
      <c r="G62" s="169">
        <v>0</v>
      </c>
      <c r="H62" s="169">
        <v>0</v>
      </c>
      <c r="I62" s="169">
        <v>0</v>
      </c>
      <c r="J62" s="169">
        <v>0</v>
      </c>
      <c r="K62" s="169">
        <v>127.505</v>
      </c>
      <c r="L62" s="169">
        <v>0</v>
      </c>
      <c r="M62" s="169">
        <v>0</v>
      </c>
      <c r="N62" s="182">
        <f t="shared" si="0"/>
        <v>162.815</v>
      </c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  <c r="AK62" s="177"/>
      <c r="AL62" s="177"/>
      <c r="AM62" s="177"/>
      <c r="AN62" s="177"/>
      <c r="AO62" s="177"/>
      <c r="AP62" s="177"/>
      <c r="AQ62" s="177"/>
      <c r="AR62" s="177"/>
      <c r="AS62" s="177"/>
      <c r="AT62" s="177"/>
      <c r="AU62" s="177"/>
      <c r="AV62" s="177"/>
    </row>
    <row r="63" spans="1:48" x14ac:dyDescent="0.25">
      <c r="A63" s="189" t="s">
        <v>310</v>
      </c>
      <c r="B63" s="169">
        <v>215.42000000000002</v>
      </c>
      <c r="C63" s="169">
        <v>0</v>
      </c>
      <c r="D63" s="169">
        <v>0</v>
      </c>
      <c r="E63" s="169">
        <v>0</v>
      </c>
      <c r="F63" s="169">
        <v>245.84800000000001</v>
      </c>
      <c r="G63" s="169">
        <v>0</v>
      </c>
      <c r="H63" s="169">
        <v>0</v>
      </c>
      <c r="I63" s="169">
        <v>0</v>
      </c>
      <c r="J63" s="169">
        <v>0</v>
      </c>
      <c r="K63" s="169">
        <v>0</v>
      </c>
      <c r="L63" s="169">
        <v>0</v>
      </c>
      <c r="M63" s="169">
        <v>0</v>
      </c>
      <c r="N63" s="182">
        <f t="shared" si="0"/>
        <v>461.26800000000003</v>
      </c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  <c r="AA63" s="177"/>
      <c r="AB63" s="177"/>
      <c r="AC63" s="177"/>
      <c r="AD63" s="177"/>
      <c r="AE63" s="177"/>
      <c r="AF63" s="177"/>
      <c r="AG63" s="177"/>
      <c r="AH63" s="177"/>
      <c r="AI63" s="177"/>
      <c r="AJ63" s="177"/>
      <c r="AK63" s="177"/>
      <c r="AL63" s="177"/>
      <c r="AM63" s="177"/>
      <c r="AN63" s="177"/>
      <c r="AO63" s="177"/>
      <c r="AP63" s="177"/>
      <c r="AQ63" s="177"/>
      <c r="AR63" s="177"/>
      <c r="AS63" s="177"/>
      <c r="AT63" s="177"/>
      <c r="AU63" s="177"/>
      <c r="AV63" s="177"/>
    </row>
    <row r="64" spans="1:48" x14ac:dyDescent="0.25">
      <c r="A64" s="189" t="s">
        <v>311</v>
      </c>
      <c r="B64" s="169">
        <v>0</v>
      </c>
      <c r="C64" s="169">
        <v>0</v>
      </c>
      <c r="D64" s="169">
        <v>0</v>
      </c>
      <c r="E64" s="169">
        <v>0</v>
      </c>
      <c r="F64" s="169">
        <v>13.488</v>
      </c>
      <c r="G64" s="169">
        <v>0</v>
      </c>
      <c r="H64" s="169">
        <v>0</v>
      </c>
      <c r="I64" s="169">
        <v>0</v>
      </c>
      <c r="J64" s="169">
        <v>0</v>
      </c>
      <c r="K64" s="169">
        <v>19.169999999999998</v>
      </c>
      <c r="L64" s="169">
        <v>0</v>
      </c>
      <c r="M64" s="169">
        <v>0</v>
      </c>
      <c r="N64" s="182">
        <f t="shared" si="0"/>
        <v>32.658000000000001</v>
      </c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  <c r="AA64" s="177"/>
      <c r="AB64" s="177"/>
      <c r="AC64" s="177"/>
      <c r="AD64" s="177"/>
      <c r="AE64" s="177"/>
      <c r="AF64" s="177"/>
      <c r="AG64" s="177"/>
      <c r="AH64" s="177"/>
      <c r="AI64" s="177"/>
      <c r="AJ64" s="177"/>
      <c r="AK64" s="177"/>
      <c r="AL64" s="177"/>
      <c r="AM64" s="177"/>
      <c r="AN64" s="177"/>
      <c r="AO64" s="177"/>
      <c r="AP64" s="177"/>
      <c r="AQ64" s="177"/>
      <c r="AR64" s="177"/>
      <c r="AS64" s="177"/>
      <c r="AT64" s="177"/>
      <c r="AU64" s="177"/>
      <c r="AV64" s="177"/>
    </row>
    <row r="65" spans="1:48" x14ac:dyDescent="0.25">
      <c r="A65" s="189" t="s">
        <v>318</v>
      </c>
      <c r="B65" s="169">
        <v>85.68</v>
      </c>
      <c r="C65" s="169">
        <v>0</v>
      </c>
      <c r="D65" s="169">
        <v>0</v>
      </c>
      <c r="E65" s="169">
        <v>0</v>
      </c>
      <c r="F65" s="169">
        <v>60.559999999999995</v>
      </c>
      <c r="G65" s="169">
        <v>0</v>
      </c>
      <c r="H65" s="169">
        <v>0</v>
      </c>
      <c r="I65" s="169">
        <v>0</v>
      </c>
      <c r="J65" s="169">
        <v>0</v>
      </c>
      <c r="K65" s="169">
        <v>36.11</v>
      </c>
      <c r="L65" s="169">
        <v>0</v>
      </c>
      <c r="M65" s="169">
        <v>0</v>
      </c>
      <c r="N65" s="182">
        <f t="shared" si="0"/>
        <v>182.35000000000002</v>
      </c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77"/>
      <c r="Z65" s="177"/>
      <c r="AA65" s="177"/>
      <c r="AB65" s="177"/>
      <c r="AC65" s="177"/>
      <c r="AD65" s="177"/>
      <c r="AE65" s="177"/>
      <c r="AF65" s="177"/>
      <c r="AG65" s="177"/>
      <c r="AH65" s="177"/>
      <c r="AI65" s="177"/>
      <c r="AJ65" s="177"/>
      <c r="AK65" s="177"/>
      <c r="AL65" s="177"/>
      <c r="AM65" s="177"/>
      <c r="AN65" s="177"/>
      <c r="AO65" s="177"/>
      <c r="AP65" s="177"/>
      <c r="AQ65" s="177"/>
      <c r="AR65" s="177"/>
      <c r="AS65" s="177"/>
      <c r="AT65" s="177"/>
      <c r="AU65" s="177"/>
      <c r="AV65" s="177"/>
    </row>
    <row r="66" spans="1:48" x14ac:dyDescent="0.25">
      <c r="A66" s="189" t="s">
        <v>266</v>
      </c>
      <c r="B66" s="169">
        <v>38.590000000000003</v>
      </c>
      <c r="C66" s="169">
        <v>0</v>
      </c>
      <c r="D66" s="169">
        <v>0</v>
      </c>
      <c r="E66" s="169">
        <v>0</v>
      </c>
      <c r="F66" s="169">
        <v>159.108</v>
      </c>
      <c r="G66" s="169">
        <v>0</v>
      </c>
      <c r="H66" s="169">
        <v>0</v>
      </c>
      <c r="I66" s="169">
        <v>0</v>
      </c>
      <c r="J66" s="169">
        <v>0</v>
      </c>
      <c r="K66" s="169">
        <v>81.48</v>
      </c>
      <c r="L66" s="169">
        <v>0</v>
      </c>
      <c r="M66" s="169">
        <v>0</v>
      </c>
      <c r="N66" s="182">
        <f t="shared" si="0"/>
        <v>279.178</v>
      </c>
      <c r="O66" s="177"/>
      <c r="P66" s="177"/>
      <c r="Q66" s="177"/>
      <c r="R66" s="177"/>
      <c r="S66" s="177"/>
      <c r="T66" s="177"/>
      <c r="U66" s="177"/>
      <c r="V66" s="177"/>
      <c r="W66" s="177"/>
      <c r="X66" s="177"/>
      <c r="Y66" s="177"/>
      <c r="Z66" s="177"/>
      <c r="AA66" s="177"/>
      <c r="AB66" s="177"/>
      <c r="AC66" s="177"/>
      <c r="AD66" s="177"/>
      <c r="AE66" s="177"/>
      <c r="AF66" s="177"/>
      <c r="AG66" s="177"/>
      <c r="AH66" s="177"/>
      <c r="AI66" s="177"/>
      <c r="AJ66" s="177"/>
      <c r="AK66" s="177"/>
      <c r="AL66" s="177"/>
      <c r="AM66" s="177"/>
      <c r="AN66" s="177"/>
      <c r="AO66" s="177"/>
      <c r="AP66" s="177"/>
      <c r="AQ66" s="177"/>
      <c r="AR66" s="177"/>
      <c r="AS66" s="177"/>
      <c r="AT66" s="177"/>
      <c r="AU66" s="177"/>
      <c r="AV66" s="177"/>
    </row>
    <row r="67" spans="1:48" x14ac:dyDescent="0.25">
      <c r="A67" s="173"/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174"/>
      <c r="M67" s="174"/>
      <c r="N67" s="182">
        <f t="shared" si="0"/>
        <v>0</v>
      </c>
      <c r="O67" s="174"/>
      <c r="P67" s="174"/>
      <c r="Q67" s="174"/>
      <c r="R67" s="174"/>
      <c r="S67" s="174"/>
      <c r="T67" s="174"/>
      <c r="U67" s="174"/>
      <c r="V67" s="174"/>
      <c r="W67" s="174"/>
      <c r="X67" s="174"/>
      <c r="Y67" s="174"/>
      <c r="Z67" s="174"/>
      <c r="AA67" s="174"/>
      <c r="AB67" s="174"/>
      <c r="AC67" s="174"/>
      <c r="AD67" s="174"/>
      <c r="AE67" s="174"/>
      <c r="AF67" s="174"/>
      <c r="AG67" s="174"/>
      <c r="AH67" s="174"/>
      <c r="AI67" s="174"/>
      <c r="AJ67" s="174"/>
      <c r="AK67" s="174"/>
      <c r="AL67" s="174"/>
      <c r="AM67" s="174"/>
      <c r="AN67" s="174"/>
      <c r="AO67" s="174"/>
      <c r="AP67" s="174"/>
      <c r="AQ67" s="174"/>
      <c r="AR67" s="174"/>
      <c r="AS67" s="174"/>
      <c r="AT67" s="174"/>
      <c r="AU67" s="174"/>
      <c r="AV67" s="174"/>
    </row>
    <row r="68" spans="1:48" x14ac:dyDescent="0.25">
      <c r="A68" s="148" t="s">
        <v>319</v>
      </c>
      <c r="B68" s="148"/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82">
        <f t="shared" si="0"/>
        <v>0</v>
      </c>
    </row>
    <row r="69" spans="1:48" x14ac:dyDescent="0.25">
      <c r="A69" s="149" t="s">
        <v>262</v>
      </c>
      <c r="N69" s="182">
        <f t="shared" si="0"/>
        <v>0</v>
      </c>
    </row>
    <row r="70" spans="1:48" x14ac:dyDescent="0.25">
      <c r="A70" s="151" t="s">
        <v>273</v>
      </c>
      <c r="B70">
        <v>0</v>
      </c>
      <c r="C70">
        <v>0</v>
      </c>
      <c r="D70">
        <v>0</v>
      </c>
      <c r="E70">
        <v>120.12</v>
      </c>
      <c r="F70">
        <v>0</v>
      </c>
      <c r="G70">
        <v>644.66100000000006</v>
      </c>
      <c r="H70">
        <v>99.539999999999992</v>
      </c>
      <c r="I70">
        <v>0</v>
      </c>
      <c r="J70">
        <v>224.42000000000002</v>
      </c>
      <c r="K70">
        <v>0</v>
      </c>
      <c r="L70">
        <v>290.56</v>
      </c>
      <c r="M70">
        <v>655.26</v>
      </c>
      <c r="N70" s="182">
        <f t="shared" ref="N70:N73" si="1">SUM(B70:M70)</f>
        <v>2034.5609999999999</v>
      </c>
    </row>
    <row r="71" spans="1:48" x14ac:dyDescent="0.25">
      <c r="A71" s="149" t="s">
        <v>268</v>
      </c>
      <c r="N71" s="182">
        <f t="shared" si="1"/>
        <v>0</v>
      </c>
    </row>
    <row r="72" spans="1:48" x14ac:dyDescent="0.25">
      <c r="A72" s="189" t="s">
        <v>273</v>
      </c>
      <c r="B72" s="169">
        <v>0</v>
      </c>
      <c r="C72" s="169">
        <v>0</v>
      </c>
      <c r="D72" s="169">
        <v>0</v>
      </c>
      <c r="E72" s="169">
        <v>23.48</v>
      </c>
      <c r="F72" s="169">
        <v>0</v>
      </c>
      <c r="G72" s="169">
        <v>239.03</v>
      </c>
      <c r="H72" s="169">
        <v>48.67</v>
      </c>
      <c r="I72" s="169">
        <v>0</v>
      </c>
      <c r="J72" s="169">
        <v>99.302999999999997</v>
      </c>
      <c r="K72" s="169">
        <v>0</v>
      </c>
      <c r="L72" s="169">
        <v>75.430000000000007</v>
      </c>
      <c r="M72" s="169">
        <v>85.42</v>
      </c>
      <c r="N72" s="182">
        <f t="shared" si="1"/>
        <v>571.33299999999997</v>
      </c>
      <c r="O72" s="177"/>
      <c r="P72" s="177"/>
      <c r="Q72" s="177"/>
      <c r="R72" s="177"/>
      <c r="S72" s="177"/>
      <c r="T72" s="177"/>
      <c r="U72" s="177"/>
      <c r="V72" s="177"/>
      <c r="W72" s="177"/>
      <c r="X72" s="177"/>
      <c r="Y72" s="177"/>
      <c r="Z72" s="177"/>
      <c r="AA72" s="177"/>
      <c r="AB72" s="177"/>
      <c r="AC72" s="177"/>
      <c r="AD72" s="177"/>
      <c r="AE72" s="177"/>
      <c r="AF72" s="177"/>
      <c r="AG72" s="177"/>
      <c r="AH72" s="177"/>
      <c r="AI72" s="177"/>
      <c r="AJ72" s="177"/>
      <c r="AK72" s="177"/>
      <c r="AL72" s="177"/>
      <c r="AM72" s="177"/>
      <c r="AN72" s="177"/>
      <c r="AO72" s="177"/>
      <c r="AP72" s="177"/>
      <c r="AQ72" s="177"/>
      <c r="AR72" s="177"/>
      <c r="AS72" s="177"/>
      <c r="AT72" s="177"/>
      <c r="AU72" s="177"/>
      <c r="AV72" s="177"/>
    </row>
    <row r="73" spans="1:48" x14ac:dyDescent="0.25">
      <c r="A73" s="190" t="s">
        <v>266</v>
      </c>
      <c r="B73" s="169">
        <v>0</v>
      </c>
      <c r="C73" s="169">
        <v>0</v>
      </c>
      <c r="D73" s="169">
        <v>0</v>
      </c>
      <c r="E73" s="169">
        <v>10.653</v>
      </c>
      <c r="F73" s="169">
        <v>0</v>
      </c>
      <c r="G73" s="169">
        <v>35.799999999999997</v>
      </c>
      <c r="H73" s="169">
        <v>18.79</v>
      </c>
      <c r="I73" s="169">
        <v>0</v>
      </c>
      <c r="J73" s="169">
        <v>17.399999999999999</v>
      </c>
      <c r="K73" s="169">
        <v>0</v>
      </c>
      <c r="L73" s="169">
        <v>33.450000000000003</v>
      </c>
      <c r="M73" s="169">
        <v>114.21</v>
      </c>
      <c r="N73" s="182">
        <f t="shared" si="1"/>
        <v>230.303</v>
      </c>
      <c r="O73" s="177"/>
      <c r="P73" s="177"/>
      <c r="Q73" s="177"/>
      <c r="R73" s="177"/>
      <c r="S73" s="177"/>
      <c r="T73" s="177"/>
      <c r="U73" s="177"/>
      <c r="V73" s="177"/>
      <c r="W73" s="177"/>
      <c r="X73" s="177"/>
      <c r="Y73" s="177"/>
      <c r="Z73" s="177"/>
      <c r="AA73" s="177"/>
      <c r="AB73" s="177"/>
      <c r="AC73" s="177"/>
      <c r="AD73" s="177"/>
      <c r="AE73" s="177"/>
      <c r="AF73" s="177"/>
      <c r="AG73" s="177"/>
      <c r="AH73" s="177"/>
      <c r="AI73" s="177"/>
      <c r="AJ73" s="177"/>
      <c r="AK73" s="177"/>
      <c r="AL73" s="177"/>
      <c r="AM73" s="177"/>
      <c r="AN73" s="177"/>
      <c r="AO73" s="177"/>
      <c r="AP73" s="177"/>
      <c r="AQ73" s="177"/>
      <c r="AR73" s="177"/>
      <c r="AS73" s="177"/>
      <c r="AT73" s="177"/>
      <c r="AU73" s="177"/>
      <c r="AV73" s="17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153"/>
  <sheetViews>
    <sheetView workbookViewId="0">
      <selection activeCell="O12" sqref="O12"/>
    </sheetView>
  </sheetViews>
  <sheetFormatPr defaultRowHeight="15" x14ac:dyDescent="0.25"/>
  <cols>
    <col min="1" max="1" width="20" bestFit="1" customWidth="1"/>
  </cols>
  <sheetData>
    <row r="2" spans="1:51" ht="15.75" thickBot="1" x14ac:dyDescent="0.3">
      <c r="A2" s="158" t="s">
        <v>260</v>
      </c>
      <c r="B2" s="172" t="s">
        <v>326</v>
      </c>
      <c r="C2" s="172" t="s">
        <v>327</v>
      </c>
      <c r="D2" s="172" t="s">
        <v>328</v>
      </c>
      <c r="E2" s="172" t="s">
        <v>329</v>
      </c>
      <c r="F2" s="172" t="s">
        <v>330</v>
      </c>
      <c r="G2" s="172" t="s">
        <v>331</v>
      </c>
      <c r="H2" s="172" t="s">
        <v>332</v>
      </c>
      <c r="I2" s="172" t="s">
        <v>333</v>
      </c>
      <c r="J2" s="172" t="s">
        <v>334</v>
      </c>
      <c r="K2" s="172" t="s">
        <v>335</v>
      </c>
      <c r="L2" s="172" t="s">
        <v>336</v>
      </c>
      <c r="M2" s="172" t="s">
        <v>337</v>
      </c>
      <c r="N2" s="182" t="s">
        <v>325</v>
      </c>
    </row>
    <row r="3" spans="1:51" x14ac:dyDescent="0.25">
      <c r="A3" s="170" t="s">
        <v>261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83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  <c r="AU3" s="174"/>
      <c r="AV3" s="174"/>
      <c r="AW3" s="174"/>
      <c r="AX3" s="174"/>
      <c r="AY3" s="175"/>
    </row>
    <row r="4" spans="1:51" x14ac:dyDescent="0.25">
      <c r="A4" s="161" t="s">
        <v>262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82"/>
    </row>
    <row r="5" spans="1:51" x14ac:dyDescent="0.25">
      <c r="A5" s="162" t="s">
        <v>263</v>
      </c>
      <c r="B5" s="160">
        <v>1732.1</v>
      </c>
      <c r="C5" s="160">
        <v>3348.3720000000003</v>
      </c>
      <c r="D5" s="160">
        <v>2557.2399999999998</v>
      </c>
      <c r="E5" s="160">
        <v>4795.0889999999999</v>
      </c>
      <c r="F5" s="160">
        <v>1976.5149999999999</v>
      </c>
      <c r="G5" s="160">
        <v>3325.3759999999997</v>
      </c>
      <c r="H5" s="160">
        <v>3235.1709999999994</v>
      </c>
      <c r="I5" s="160">
        <v>2198.9900000000002</v>
      </c>
      <c r="J5" s="160">
        <v>3744.98</v>
      </c>
      <c r="K5" s="160">
        <v>3568.5499999999993</v>
      </c>
      <c r="L5" s="160">
        <v>1509.8850000000002</v>
      </c>
      <c r="M5" s="160">
        <v>2094.2140000000004</v>
      </c>
      <c r="N5" s="182">
        <v>34086.481999999996</v>
      </c>
      <c r="R5" s="174"/>
    </row>
    <row r="6" spans="1:51" x14ac:dyDescent="0.25">
      <c r="A6" s="163" t="s">
        <v>264</v>
      </c>
      <c r="B6" s="160">
        <v>0</v>
      </c>
      <c r="C6" s="160">
        <v>0</v>
      </c>
      <c r="D6" s="160">
        <v>0</v>
      </c>
      <c r="E6" s="160">
        <v>0</v>
      </c>
      <c r="F6" s="160">
        <v>745.34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82">
        <v>745.34</v>
      </c>
      <c r="R6" s="174"/>
    </row>
    <row r="7" spans="1:51" x14ac:dyDescent="0.25">
      <c r="A7" s="163" t="s">
        <v>265</v>
      </c>
      <c r="B7" s="160">
        <v>309.8</v>
      </c>
      <c r="C7" s="160">
        <v>120.51</v>
      </c>
      <c r="D7" s="160">
        <v>189.65</v>
      </c>
      <c r="E7" s="160">
        <v>225.661</v>
      </c>
      <c r="F7" s="160">
        <v>174.977</v>
      </c>
      <c r="G7" s="160">
        <v>484.28</v>
      </c>
      <c r="H7" s="160">
        <v>314.09000000000003</v>
      </c>
      <c r="I7" s="160">
        <v>358.82</v>
      </c>
      <c r="J7" s="160">
        <v>408.63</v>
      </c>
      <c r="K7" s="160">
        <v>318.19</v>
      </c>
      <c r="L7" s="160">
        <v>164.63</v>
      </c>
      <c r="M7" s="160">
        <v>303.52999999999997</v>
      </c>
      <c r="N7" s="182">
        <v>3372.7680000000009</v>
      </c>
      <c r="R7" s="174"/>
    </row>
    <row r="8" spans="1:51" x14ac:dyDescent="0.25">
      <c r="A8" s="164" t="s">
        <v>266</v>
      </c>
      <c r="B8" s="160">
        <v>0</v>
      </c>
      <c r="C8" s="160">
        <v>0</v>
      </c>
      <c r="D8" s="160">
        <v>0</v>
      </c>
      <c r="E8" s="160">
        <v>0</v>
      </c>
      <c r="F8" s="160">
        <v>0</v>
      </c>
      <c r="G8" s="160">
        <v>0</v>
      </c>
      <c r="H8" s="160">
        <v>0</v>
      </c>
      <c r="I8" s="160">
        <v>0</v>
      </c>
      <c r="J8" s="160">
        <v>0</v>
      </c>
      <c r="K8" s="160">
        <v>0</v>
      </c>
      <c r="L8" s="160">
        <v>0</v>
      </c>
      <c r="M8" s="160">
        <v>0</v>
      </c>
      <c r="N8" s="182">
        <v>0</v>
      </c>
      <c r="R8" s="174"/>
    </row>
    <row r="9" spans="1:51" x14ac:dyDescent="0.25">
      <c r="A9" s="165" t="s">
        <v>267</v>
      </c>
      <c r="B9" s="165">
        <v>2041.8999999999999</v>
      </c>
      <c r="C9" s="165">
        <v>3468.8820000000005</v>
      </c>
      <c r="D9" s="165">
        <v>2746.89</v>
      </c>
      <c r="E9" s="165">
        <v>5020.75</v>
      </c>
      <c r="F9" s="165">
        <v>2896.8319999999999</v>
      </c>
      <c r="G9" s="165">
        <v>3809.6559999999999</v>
      </c>
      <c r="H9" s="165">
        <v>3549.2609999999995</v>
      </c>
      <c r="I9" s="165">
        <v>2557.8100000000004</v>
      </c>
      <c r="J9" s="165">
        <v>4153.6099999999997</v>
      </c>
      <c r="K9" s="165">
        <v>3886.7399999999993</v>
      </c>
      <c r="L9" s="165">
        <v>1674.5150000000003</v>
      </c>
      <c r="M9" s="165">
        <v>2397.7440000000006</v>
      </c>
      <c r="N9" s="184">
        <v>38204.589999999997</v>
      </c>
      <c r="R9" s="174"/>
    </row>
    <row r="10" spans="1:51" x14ac:dyDescent="0.25">
      <c r="A10" s="149" t="s">
        <v>268</v>
      </c>
      <c r="N10" s="182">
        <v>0</v>
      </c>
      <c r="R10" s="174"/>
    </row>
    <row r="11" spans="1:51" x14ac:dyDescent="0.25">
      <c r="A11" s="154" t="s">
        <v>269</v>
      </c>
      <c r="B11">
        <v>1555.9139999999998</v>
      </c>
      <c r="C11">
        <v>3436.9920000000002</v>
      </c>
      <c r="D11">
        <v>2611.02</v>
      </c>
      <c r="E11">
        <v>4441.5</v>
      </c>
      <c r="F11">
        <v>2280.48</v>
      </c>
      <c r="G11">
        <v>3087.1699999999996</v>
      </c>
      <c r="H11">
        <v>3420.0300000000007</v>
      </c>
      <c r="I11">
        <v>2185.4199999999996</v>
      </c>
      <c r="J11">
        <v>3704.069</v>
      </c>
      <c r="K11">
        <v>3222.6</v>
      </c>
      <c r="L11">
        <v>1757.95</v>
      </c>
      <c r="M11">
        <v>2067.69</v>
      </c>
      <c r="N11" s="182">
        <v>33770.834999999999</v>
      </c>
      <c r="R11" s="174"/>
    </row>
    <row r="12" spans="1:51" x14ac:dyDescent="0.25">
      <c r="A12" s="151" t="s">
        <v>270</v>
      </c>
      <c r="B12">
        <v>0</v>
      </c>
      <c r="C12">
        <v>0</v>
      </c>
      <c r="D12">
        <v>0</v>
      </c>
      <c r="E12">
        <v>0</v>
      </c>
      <c r="F12">
        <v>955.24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s="182">
        <v>955.24</v>
      </c>
      <c r="R12" s="174"/>
    </row>
    <row r="13" spans="1:51" x14ac:dyDescent="0.25">
      <c r="A13" s="166" t="s">
        <v>271</v>
      </c>
      <c r="B13" s="167">
        <v>43.018999999999998</v>
      </c>
      <c r="C13" s="167">
        <v>46.539000000000001</v>
      </c>
      <c r="D13" s="167">
        <v>98.379000000000005</v>
      </c>
      <c r="E13" s="167">
        <v>56.704000000000008</v>
      </c>
      <c r="F13" s="167">
        <v>48.536999999999992</v>
      </c>
      <c r="G13" s="167">
        <v>53.161999999999992</v>
      </c>
      <c r="H13" s="167">
        <v>86.62299999999999</v>
      </c>
      <c r="I13" s="167">
        <v>64.608000000000004</v>
      </c>
      <c r="J13" s="167">
        <v>134.98600000000005</v>
      </c>
      <c r="K13" s="167">
        <v>94.958000000000013</v>
      </c>
      <c r="L13" s="167">
        <v>22.82</v>
      </c>
      <c r="M13" s="167">
        <v>55.11</v>
      </c>
      <c r="N13" s="187">
        <v>805.44500000000005</v>
      </c>
    </row>
    <row r="14" spans="1:51" x14ac:dyDescent="0.25">
      <c r="A14" s="151" t="s">
        <v>272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182">
        <v>0</v>
      </c>
    </row>
    <row r="15" spans="1:51" x14ac:dyDescent="0.25">
      <c r="A15" s="166" t="s">
        <v>273</v>
      </c>
      <c r="B15" s="167">
        <v>114.31</v>
      </c>
      <c r="C15" s="167">
        <v>0</v>
      </c>
      <c r="D15" s="167">
        <v>33.119999999999997</v>
      </c>
      <c r="E15" s="167">
        <v>0</v>
      </c>
      <c r="F15" s="167">
        <v>59.878</v>
      </c>
      <c r="G15" s="167">
        <v>28.02</v>
      </c>
      <c r="H15" s="167">
        <v>27.9</v>
      </c>
      <c r="I15" s="167">
        <v>21.36</v>
      </c>
      <c r="J15" s="167">
        <v>16.04</v>
      </c>
      <c r="K15" s="167">
        <v>26.08</v>
      </c>
      <c r="L15" s="167">
        <v>0</v>
      </c>
      <c r="M15" s="167">
        <v>11.61</v>
      </c>
      <c r="N15" s="185">
        <v>338.31800000000004</v>
      </c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  <c r="AK15" s="177"/>
      <c r="AL15" s="177"/>
      <c r="AM15" s="177"/>
      <c r="AN15" s="177"/>
      <c r="AO15" s="177"/>
      <c r="AP15" s="177"/>
      <c r="AQ15" s="177"/>
      <c r="AR15" s="177"/>
      <c r="AS15" s="177"/>
      <c r="AT15" s="177"/>
      <c r="AU15" s="177"/>
      <c r="AV15" s="177"/>
      <c r="AW15" s="177"/>
      <c r="AX15" s="177"/>
      <c r="AY15" s="167"/>
    </row>
    <row r="16" spans="1:51" x14ac:dyDescent="0.25">
      <c r="A16" s="151" t="s">
        <v>274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182">
        <v>0</v>
      </c>
    </row>
    <row r="17" spans="1:51" x14ac:dyDescent="0.25">
      <c r="A17" s="166" t="s">
        <v>266</v>
      </c>
      <c r="B17" s="167">
        <v>0</v>
      </c>
      <c r="C17" s="167">
        <v>6.14</v>
      </c>
      <c r="D17" s="167">
        <v>39.43</v>
      </c>
      <c r="E17" s="167">
        <v>0</v>
      </c>
      <c r="F17" s="167">
        <v>92.559999999999988</v>
      </c>
      <c r="G17" s="167">
        <v>16.649999999999999</v>
      </c>
      <c r="H17" s="167">
        <v>6.98</v>
      </c>
      <c r="I17" s="167">
        <v>0</v>
      </c>
      <c r="J17" s="167">
        <v>1.62</v>
      </c>
      <c r="K17" s="167">
        <v>6.8</v>
      </c>
      <c r="L17" s="167">
        <v>0</v>
      </c>
      <c r="M17" s="167">
        <v>0</v>
      </c>
      <c r="N17" s="185">
        <v>170.18</v>
      </c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7"/>
      <c r="AF17" s="177"/>
      <c r="AG17" s="177"/>
      <c r="AH17" s="177"/>
      <c r="AI17" s="177"/>
      <c r="AJ17" s="177"/>
      <c r="AK17" s="177"/>
      <c r="AL17" s="177"/>
      <c r="AM17" s="177"/>
      <c r="AN17" s="177"/>
      <c r="AO17" s="177"/>
      <c r="AP17" s="177"/>
      <c r="AQ17" s="177"/>
      <c r="AR17" s="177"/>
      <c r="AS17" s="177"/>
      <c r="AT17" s="177"/>
      <c r="AU17" s="177"/>
      <c r="AV17" s="177"/>
      <c r="AW17" s="177"/>
      <c r="AX17" s="177"/>
      <c r="AY17" s="167"/>
    </row>
    <row r="18" spans="1:51" ht="15.75" thickBot="1" x14ac:dyDescent="0.3">
      <c r="A18" s="153" t="s">
        <v>267</v>
      </c>
      <c r="B18" s="153">
        <v>1713.2429999999997</v>
      </c>
      <c r="C18" s="153">
        <v>3489.6710000000003</v>
      </c>
      <c r="D18" s="153">
        <v>2781.9489999999996</v>
      </c>
      <c r="E18" s="153">
        <v>4498.2039999999997</v>
      </c>
      <c r="F18" s="153">
        <v>3436.6950000000002</v>
      </c>
      <c r="G18" s="153">
        <v>3185.0019999999995</v>
      </c>
      <c r="H18" s="153">
        <v>3541.5330000000008</v>
      </c>
      <c r="I18" s="153">
        <v>2271.3879999999999</v>
      </c>
      <c r="J18" s="153">
        <v>3856.7149999999997</v>
      </c>
      <c r="K18" s="153">
        <v>3350.4380000000001</v>
      </c>
      <c r="L18" s="153">
        <v>1780.77</v>
      </c>
      <c r="M18" s="153">
        <v>2134.4100000000003</v>
      </c>
      <c r="N18" s="184">
        <v>36040.017999999996</v>
      </c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74"/>
      <c r="AI18" s="174"/>
      <c r="AJ18" s="174"/>
      <c r="AK18" s="174"/>
      <c r="AL18" s="174"/>
      <c r="AM18" s="174"/>
      <c r="AN18" s="174"/>
      <c r="AO18" s="174"/>
      <c r="AP18" s="174"/>
      <c r="AQ18" s="174"/>
      <c r="AR18" s="174"/>
      <c r="AS18" s="174"/>
      <c r="AT18" s="174"/>
      <c r="AU18" s="174"/>
      <c r="AV18" s="174"/>
      <c r="AW18" s="174"/>
      <c r="AX18" s="174"/>
      <c r="AY18" s="176"/>
    </row>
    <row r="19" spans="1:51" ht="15.75" thickBot="1" x14ac:dyDescent="0.3">
      <c r="A19" s="173"/>
      <c r="N19" s="182"/>
    </row>
    <row r="20" spans="1:51" x14ac:dyDescent="0.25">
      <c r="A20" s="170" t="s">
        <v>275</v>
      </c>
      <c r="B20" s="171"/>
      <c r="C20" s="171"/>
      <c r="D20" s="171"/>
      <c r="E20" s="171"/>
      <c r="F20" s="171"/>
      <c r="G20" s="171"/>
      <c r="H20" s="171"/>
      <c r="I20" s="171"/>
      <c r="J20" s="171"/>
      <c r="K20" s="171"/>
      <c r="L20" s="171"/>
      <c r="M20" s="171"/>
      <c r="N20" s="186">
        <v>0</v>
      </c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8"/>
      <c r="AH20" s="178"/>
      <c r="AI20" s="178"/>
      <c r="AJ20" s="178"/>
      <c r="AK20" s="178"/>
      <c r="AL20" s="178"/>
      <c r="AM20" s="178"/>
      <c r="AN20" s="178"/>
      <c r="AO20" s="178"/>
      <c r="AP20" s="178"/>
      <c r="AQ20" s="178"/>
      <c r="AR20" s="178"/>
      <c r="AS20" s="178"/>
      <c r="AT20" s="178"/>
      <c r="AU20" s="178"/>
      <c r="AV20" s="178"/>
      <c r="AW20" s="178"/>
      <c r="AX20" s="178"/>
      <c r="AY20" s="171"/>
    </row>
    <row r="21" spans="1:51" x14ac:dyDescent="0.25">
      <c r="A21" s="149" t="s">
        <v>262</v>
      </c>
      <c r="N21" s="182">
        <v>0</v>
      </c>
    </row>
    <row r="22" spans="1:51" x14ac:dyDescent="0.25">
      <c r="A22" s="150" t="s">
        <v>276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s="182">
        <v>0</v>
      </c>
    </row>
    <row r="23" spans="1:51" x14ac:dyDescent="0.25">
      <c r="A23" s="151" t="s">
        <v>277</v>
      </c>
      <c r="B23">
        <v>108.97</v>
      </c>
      <c r="C23">
        <v>0</v>
      </c>
      <c r="D23">
        <v>230.48999999999998</v>
      </c>
      <c r="E23">
        <v>133.84</v>
      </c>
      <c r="F23">
        <v>147.12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s="182">
        <v>620.41999999999996</v>
      </c>
    </row>
    <row r="24" spans="1:51" x14ac:dyDescent="0.25">
      <c r="A24" s="151" t="s">
        <v>278</v>
      </c>
      <c r="B24">
        <v>0</v>
      </c>
      <c r="C24">
        <v>0</v>
      </c>
      <c r="D24">
        <v>0</v>
      </c>
      <c r="E24">
        <v>100.53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s="182">
        <v>100.53</v>
      </c>
    </row>
    <row r="25" spans="1:51" x14ac:dyDescent="0.25">
      <c r="A25" s="151" t="s">
        <v>279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s="182">
        <v>0</v>
      </c>
    </row>
    <row r="26" spans="1:51" x14ac:dyDescent="0.25">
      <c r="A26" s="151" t="s">
        <v>280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182">
        <v>0</v>
      </c>
    </row>
    <row r="27" spans="1:51" x14ac:dyDescent="0.25">
      <c r="A27" s="151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s="182">
        <v>0</v>
      </c>
    </row>
    <row r="28" spans="1:51" x14ac:dyDescent="0.25">
      <c r="A28" s="155" t="s">
        <v>271</v>
      </c>
      <c r="B28">
        <v>0</v>
      </c>
      <c r="C28">
        <v>0</v>
      </c>
      <c r="D28">
        <v>37.979999999999997</v>
      </c>
      <c r="E28">
        <v>0</v>
      </c>
      <c r="F28">
        <v>85.919999999999987</v>
      </c>
      <c r="G28">
        <v>0</v>
      </c>
      <c r="H28">
        <v>50.28</v>
      </c>
      <c r="I28">
        <v>95.944000000000003</v>
      </c>
      <c r="J28">
        <v>84.353000000000009</v>
      </c>
      <c r="K28">
        <v>107.045</v>
      </c>
      <c r="L28">
        <v>44.381999999999998</v>
      </c>
      <c r="M28">
        <v>85.004999999999995</v>
      </c>
      <c r="N28" s="182">
        <v>590.90899999999999</v>
      </c>
    </row>
    <row r="29" spans="1:51" ht="15.75" thickBot="1" x14ac:dyDescent="0.3">
      <c r="A29" s="153" t="s">
        <v>267</v>
      </c>
      <c r="B29" s="153">
        <v>108.97</v>
      </c>
      <c r="C29" s="153">
        <v>0</v>
      </c>
      <c r="D29" s="153">
        <v>268.46999999999997</v>
      </c>
      <c r="E29" s="153">
        <v>234.37</v>
      </c>
      <c r="F29" s="153">
        <v>233.04</v>
      </c>
      <c r="G29" s="153">
        <v>0</v>
      </c>
      <c r="H29" s="153">
        <v>50.28</v>
      </c>
      <c r="I29" s="153">
        <v>95.944000000000003</v>
      </c>
      <c r="J29" s="153">
        <v>84.353000000000009</v>
      </c>
      <c r="K29" s="153">
        <v>107.045</v>
      </c>
      <c r="L29" s="153">
        <v>44.381999999999998</v>
      </c>
      <c r="M29" s="153">
        <v>85.004999999999995</v>
      </c>
      <c r="N29" s="184">
        <v>1311.8589999999999</v>
      </c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6"/>
    </row>
    <row r="30" spans="1:51" x14ac:dyDescent="0.25">
      <c r="A30" s="149" t="s">
        <v>268</v>
      </c>
      <c r="N30" s="182">
        <v>0</v>
      </c>
    </row>
    <row r="31" spans="1:51" x14ac:dyDescent="0.25">
      <c r="A31" s="154" t="s">
        <v>281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s="182">
        <v>0</v>
      </c>
    </row>
    <row r="32" spans="1:51" x14ac:dyDescent="0.25">
      <c r="A32" s="166" t="s">
        <v>271</v>
      </c>
      <c r="B32" s="167">
        <v>0</v>
      </c>
      <c r="C32" s="167">
        <v>0</v>
      </c>
      <c r="D32" s="167">
        <v>0</v>
      </c>
      <c r="E32" s="167">
        <v>0</v>
      </c>
      <c r="F32" s="167">
        <v>0</v>
      </c>
      <c r="G32" s="167">
        <v>0</v>
      </c>
      <c r="H32" s="167">
        <v>0</v>
      </c>
      <c r="I32" s="167">
        <v>0</v>
      </c>
      <c r="J32" s="167">
        <v>0</v>
      </c>
      <c r="K32" s="167">
        <v>0</v>
      </c>
      <c r="L32" s="167">
        <v>10.029999999999999</v>
      </c>
      <c r="M32" s="167">
        <v>0</v>
      </c>
      <c r="N32" s="187">
        <v>10.029999999999999</v>
      </c>
    </row>
    <row r="33" spans="1:51" x14ac:dyDescent="0.25">
      <c r="A33" s="166" t="s">
        <v>277</v>
      </c>
      <c r="B33" s="167">
        <v>0</v>
      </c>
      <c r="C33" s="167">
        <v>0</v>
      </c>
      <c r="D33" s="167">
        <v>0</v>
      </c>
      <c r="E33" s="167">
        <v>0</v>
      </c>
      <c r="F33" s="167">
        <v>0</v>
      </c>
      <c r="G33" s="167">
        <v>50</v>
      </c>
      <c r="H33" s="167">
        <v>0</v>
      </c>
      <c r="I33" s="167">
        <v>0</v>
      </c>
      <c r="J33" s="167">
        <v>0</v>
      </c>
      <c r="K33" s="167">
        <v>0</v>
      </c>
      <c r="L33" s="167">
        <v>0</v>
      </c>
      <c r="M33" s="167">
        <v>0</v>
      </c>
      <c r="N33" s="187">
        <v>50</v>
      </c>
    </row>
    <row r="34" spans="1:51" x14ac:dyDescent="0.25">
      <c r="A34" s="151" t="s">
        <v>278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182">
        <v>0</v>
      </c>
    </row>
    <row r="35" spans="1:51" x14ac:dyDescent="0.25">
      <c r="A35" s="151" t="s">
        <v>266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182">
        <v>0</v>
      </c>
    </row>
    <row r="36" spans="1:51" ht="15.75" thickBot="1" x14ac:dyDescent="0.3">
      <c r="A36" s="153" t="s">
        <v>267</v>
      </c>
      <c r="B36" s="153">
        <v>0</v>
      </c>
      <c r="C36" s="153">
        <v>0</v>
      </c>
      <c r="D36" s="153">
        <v>0</v>
      </c>
      <c r="E36" s="153">
        <v>0</v>
      </c>
      <c r="F36" s="153">
        <v>0</v>
      </c>
      <c r="G36" s="153">
        <v>50</v>
      </c>
      <c r="H36" s="153">
        <v>0</v>
      </c>
      <c r="I36" s="153">
        <v>0</v>
      </c>
      <c r="J36" s="153">
        <v>0</v>
      </c>
      <c r="K36" s="153">
        <v>0</v>
      </c>
      <c r="L36" s="153">
        <v>10.029999999999999</v>
      </c>
      <c r="M36" s="153">
        <v>0</v>
      </c>
      <c r="N36" s="184">
        <v>60.03</v>
      </c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4"/>
      <c r="Z36" s="174"/>
      <c r="AA36" s="174"/>
      <c r="AB36" s="174"/>
      <c r="AC36" s="174"/>
      <c r="AD36" s="174"/>
      <c r="AE36" s="174"/>
      <c r="AF36" s="174"/>
      <c r="AG36" s="174"/>
      <c r="AH36" s="174"/>
      <c r="AI36" s="174"/>
      <c r="AJ36" s="174"/>
      <c r="AK36" s="174"/>
      <c r="AL36" s="174"/>
      <c r="AM36" s="174"/>
      <c r="AN36" s="174"/>
      <c r="AO36" s="174"/>
      <c r="AP36" s="174"/>
      <c r="AQ36" s="174"/>
      <c r="AR36" s="174"/>
      <c r="AS36" s="174"/>
      <c r="AT36" s="174"/>
      <c r="AU36" s="174"/>
      <c r="AV36" s="174"/>
      <c r="AW36" s="174"/>
      <c r="AX36" s="174"/>
      <c r="AY36" s="176"/>
    </row>
    <row r="37" spans="1:51" ht="15.75" thickBot="1" x14ac:dyDescent="0.3">
      <c r="A37" s="173"/>
      <c r="B37" s="173"/>
      <c r="C37" s="173"/>
      <c r="D37" s="173"/>
      <c r="E37" s="173"/>
      <c r="F37" s="173"/>
      <c r="G37" s="173"/>
      <c r="H37" s="173"/>
      <c r="I37" s="173"/>
      <c r="J37" s="173"/>
      <c r="K37" s="173"/>
      <c r="L37" s="173"/>
      <c r="M37" s="173"/>
      <c r="N37" s="188"/>
      <c r="O37" s="174"/>
      <c r="P37" s="174"/>
      <c r="Q37" s="174"/>
      <c r="R37" s="174"/>
      <c r="S37" s="174"/>
      <c r="T37" s="174"/>
      <c r="U37" s="174"/>
      <c r="V37" s="174"/>
      <c r="W37" s="174"/>
      <c r="X37" s="174"/>
      <c r="Y37" s="174"/>
      <c r="Z37" s="174"/>
      <c r="AA37" s="174"/>
      <c r="AB37" s="174"/>
      <c r="AC37" s="174"/>
      <c r="AD37" s="174"/>
      <c r="AE37" s="174"/>
      <c r="AF37" s="174"/>
      <c r="AG37" s="174"/>
      <c r="AH37" s="174"/>
      <c r="AI37" s="174"/>
      <c r="AJ37" s="174"/>
      <c r="AK37" s="174"/>
      <c r="AL37" s="174"/>
      <c r="AM37" s="174"/>
      <c r="AN37" s="174"/>
      <c r="AO37" s="174"/>
      <c r="AP37" s="174"/>
      <c r="AQ37" s="174"/>
      <c r="AR37" s="174"/>
      <c r="AS37" s="174"/>
      <c r="AT37" s="174"/>
      <c r="AU37" s="174"/>
      <c r="AV37" s="174"/>
      <c r="AW37" s="174"/>
      <c r="AX37" s="174"/>
      <c r="AY37" s="174"/>
    </row>
    <row r="38" spans="1:51" x14ac:dyDescent="0.25">
      <c r="A38" s="170" t="s">
        <v>282</v>
      </c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83">
        <v>0</v>
      </c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Y38" s="174"/>
      <c r="Z38" s="174"/>
      <c r="AA38" s="174"/>
      <c r="AB38" s="174"/>
      <c r="AC38" s="174"/>
      <c r="AD38" s="174"/>
      <c r="AE38" s="174"/>
      <c r="AF38" s="174"/>
      <c r="AG38" s="174"/>
      <c r="AH38" s="174"/>
      <c r="AI38" s="174"/>
      <c r="AJ38" s="174"/>
      <c r="AK38" s="174"/>
      <c r="AL38" s="174"/>
      <c r="AM38" s="174"/>
      <c r="AN38" s="174"/>
      <c r="AO38" s="174"/>
      <c r="AP38" s="174"/>
      <c r="AQ38" s="174"/>
      <c r="AR38" s="174"/>
      <c r="AS38" s="174"/>
      <c r="AT38" s="174"/>
      <c r="AU38" s="174"/>
      <c r="AV38" s="174"/>
      <c r="AW38" s="174"/>
      <c r="AX38" s="174"/>
      <c r="AY38" s="175"/>
    </row>
    <row r="39" spans="1:51" x14ac:dyDescent="0.25">
      <c r="A39" s="149" t="s">
        <v>262</v>
      </c>
      <c r="N39" s="182">
        <v>0</v>
      </c>
    </row>
    <row r="40" spans="1:51" x14ac:dyDescent="0.25">
      <c r="A40" s="150" t="s">
        <v>283</v>
      </c>
      <c r="B40">
        <v>0</v>
      </c>
      <c r="C40">
        <v>0</v>
      </c>
      <c r="D40">
        <v>1075.393</v>
      </c>
      <c r="E40">
        <v>0</v>
      </c>
      <c r="F40">
        <v>0</v>
      </c>
      <c r="G40">
        <v>920.54399999999998</v>
      </c>
      <c r="H40">
        <v>790.14799999999991</v>
      </c>
      <c r="I40">
        <v>0</v>
      </c>
      <c r="J40">
        <v>972.31499999999994</v>
      </c>
      <c r="K40">
        <v>680.54499999999996</v>
      </c>
      <c r="L40">
        <v>437.238</v>
      </c>
      <c r="M40">
        <v>417.5</v>
      </c>
      <c r="N40" s="182">
        <v>5293.683</v>
      </c>
    </row>
    <row r="41" spans="1:51" x14ac:dyDescent="0.25">
      <c r="A41" s="151" t="s">
        <v>277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s="182">
        <v>0</v>
      </c>
    </row>
    <row r="42" spans="1:51" x14ac:dyDescent="0.25">
      <c r="A42" s="151" t="s">
        <v>284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82">
        <v>0</v>
      </c>
    </row>
    <row r="43" spans="1:51" x14ac:dyDescent="0.25">
      <c r="A43" s="151" t="s">
        <v>285</v>
      </c>
      <c r="B43">
        <v>0</v>
      </c>
      <c r="C43">
        <v>0</v>
      </c>
      <c r="D43">
        <v>191.02999999999997</v>
      </c>
      <c r="E43">
        <v>0</v>
      </c>
      <c r="F43">
        <v>0</v>
      </c>
      <c r="G43">
        <v>183.27999999999997</v>
      </c>
      <c r="H43">
        <v>192.93299999999999</v>
      </c>
      <c r="I43">
        <v>0</v>
      </c>
      <c r="J43">
        <v>186.49199999999999</v>
      </c>
      <c r="K43">
        <v>175.92</v>
      </c>
      <c r="L43">
        <v>147.05000000000001</v>
      </c>
      <c r="M43">
        <v>0</v>
      </c>
      <c r="N43" s="182">
        <v>1076.7049999999999</v>
      </c>
    </row>
    <row r="44" spans="1:51" x14ac:dyDescent="0.25">
      <c r="A44" s="152" t="s">
        <v>266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182">
        <v>0</v>
      </c>
    </row>
    <row r="45" spans="1:51" x14ac:dyDescent="0.25">
      <c r="A45" s="151"/>
      <c r="N45" s="182"/>
    </row>
    <row r="46" spans="1:51" ht="15.75" thickBot="1" x14ac:dyDescent="0.3">
      <c r="A46" s="153" t="s">
        <v>267</v>
      </c>
      <c r="B46" s="153">
        <v>0</v>
      </c>
      <c r="C46" s="153">
        <v>0</v>
      </c>
      <c r="D46" s="153">
        <v>1266.423</v>
      </c>
      <c r="E46" s="153">
        <v>0</v>
      </c>
      <c r="F46" s="153">
        <v>0</v>
      </c>
      <c r="G46" s="153">
        <v>1103.8240000000001</v>
      </c>
      <c r="H46" s="153">
        <v>983.0809999999999</v>
      </c>
      <c r="I46" s="153">
        <v>0</v>
      </c>
      <c r="J46" s="153">
        <v>1158.807</v>
      </c>
      <c r="K46" s="153">
        <v>856.46499999999992</v>
      </c>
      <c r="L46" s="153">
        <v>584.28800000000001</v>
      </c>
      <c r="M46" s="153">
        <v>417.5</v>
      </c>
      <c r="N46" s="184">
        <v>6370.3880000000008</v>
      </c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4"/>
      <c r="AA46" s="174"/>
      <c r="AB46" s="174"/>
      <c r="AC46" s="174"/>
      <c r="AD46" s="174"/>
      <c r="AE46" s="174"/>
      <c r="AF46" s="174"/>
      <c r="AG46" s="174"/>
      <c r="AH46" s="174"/>
      <c r="AI46" s="174"/>
      <c r="AJ46" s="174"/>
      <c r="AK46" s="174"/>
      <c r="AL46" s="174"/>
      <c r="AM46" s="174"/>
      <c r="AN46" s="174"/>
      <c r="AO46" s="174"/>
      <c r="AP46" s="174"/>
      <c r="AQ46" s="174"/>
      <c r="AR46" s="174"/>
      <c r="AS46" s="174"/>
      <c r="AT46" s="174"/>
      <c r="AU46" s="174"/>
      <c r="AV46" s="174"/>
      <c r="AW46" s="174"/>
      <c r="AX46" s="174"/>
      <c r="AY46" s="176"/>
    </row>
    <row r="47" spans="1:51" x14ac:dyDescent="0.25">
      <c r="A47" s="149" t="s">
        <v>268</v>
      </c>
      <c r="N47" s="182">
        <v>0</v>
      </c>
    </row>
    <row r="48" spans="1:51" x14ac:dyDescent="0.25">
      <c r="A48" s="154" t="s">
        <v>286</v>
      </c>
      <c r="B48">
        <v>0</v>
      </c>
      <c r="C48">
        <v>0</v>
      </c>
      <c r="D48">
        <v>1097.675</v>
      </c>
      <c r="E48">
        <v>0</v>
      </c>
      <c r="F48">
        <v>0</v>
      </c>
      <c r="G48">
        <v>967.76</v>
      </c>
      <c r="H48">
        <v>825.40000000000009</v>
      </c>
      <c r="I48">
        <v>0</v>
      </c>
      <c r="J48">
        <v>968.85</v>
      </c>
      <c r="K48">
        <v>710.85</v>
      </c>
      <c r="L48">
        <v>207.38</v>
      </c>
      <c r="M48">
        <v>609.13</v>
      </c>
      <c r="N48" s="182">
        <v>5387.0450000000001</v>
      </c>
    </row>
    <row r="49" spans="1:51" x14ac:dyDescent="0.25">
      <c r="A49" s="166" t="s">
        <v>287</v>
      </c>
      <c r="B49" s="167">
        <v>0</v>
      </c>
      <c r="C49" s="167">
        <v>0</v>
      </c>
      <c r="D49" s="167">
        <v>77.109999999999985</v>
      </c>
      <c r="E49" s="167">
        <v>0</v>
      </c>
      <c r="F49" s="167">
        <v>0</v>
      </c>
      <c r="G49" s="167">
        <v>60.886000000000003</v>
      </c>
      <c r="H49" s="167">
        <v>56.122000000000007</v>
      </c>
      <c r="I49" s="167">
        <v>0</v>
      </c>
      <c r="J49" s="167">
        <v>75.894999999999996</v>
      </c>
      <c r="K49" s="167">
        <v>88.19</v>
      </c>
      <c r="L49" s="167">
        <v>20.46</v>
      </c>
      <c r="M49" s="167">
        <v>24.83</v>
      </c>
      <c r="N49" s="187">
        <v>403.49299999999994</v>
      </c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177"/>
      <c r="AA49" s="177"/>
      <c r="AB49" s="177"/>
      <c r="AC49" s="177"/>
      <c r="AD49" s="177"/>
      <c r="AE49" s="177"/>
      <c r="AF49" s="177"/>
      <c r="AG49" s="177"/>
      <c r="AH49" s="177"/>
      <c r="AI49" s="177"/>
      <c r="AJ49" s="177"/>
      <c r="AK49" s="177"/>
      <c r="AL49" s="177"/>
      <c r="AM49" s="177"/>
      <c r="AN49" s="177"/>
      <c r="AO49" s="177"/>
      <c r="AP49" s="177"/>
      <c r="AQ49" s="177"/>
      <c r="AR49" s="177"/>
      <c r="AS49" s="177"/>
      <c r="AT49" s="177"/>
      <c r="AU49" s="177"/>
      <c r="AV49" s="177"/>
      <c r="AW49" s="177"/>
      <c r="AX49" s="177"/>
      <c r="AY49" s="167"/>
    </row>
    <row r="50" spans="1:51" x14ac:dyDescent="0.25">
      <c r="A50" s="151" t="s">
        <v>288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82">
        <v>0</v>
      </c>
    </row>
    <row r="51" spans="1:51" x14ac:dyDescent="0.25">
      <c r="A51" s="166" t="s">
        <v>266</v>
      </c>
      <c r="B51" s="167">
        <v>0</v>
      </c>
      <c r="C51" s="167">
        <v>0</v>
      </c>
      <c r="D51" s="167">
        <v>27.94</v>
      </c>
      <c r="E51" s="167">
        <v>0</v>
      </c>
      <c r="F51" s="167">
        <v>0</v>
      </c>
      <c r="G51" s="167">
        <v>30.63</v>
      </c>
      <c r="H51" s="167">
        <v>42.2</v>
      </c>
      <c r="I51" s="167">
        <v>0</v>
      </c>
      <c r="J51" s="167">
        <v>29.72</v>
      </c>
      <c r="K51" s="167">
        <v>10.79</v>
      </c>
      <c r="L51" s="167">
        <v>0</v>
      </c>
      <c r="M51" s="167">
        <v>40.951999999999998</v>
      </c>
      <c r="N51" s="187">
        <v>182.232</v>
      </c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7"/>
      <c r="AT51" s="177"/>
      <c r="AU51" s="177"/>
      <c r="AV51" s="177"/>
      <c r="AW51" s="177"/>
      <c r="AX51" s="177"/>
      <c r="AY51" s="167"/>
    </row>
    <row r="52" spans="1:51" ht="15.75" thickBot="1" x14ac:dyDescent="0.3">
      <c r="A52" s="153" t="s">
        <v>267</v>
      </c>
      <c r="B52" s="153">
        <v>0</v>
      </c>
      <c r="C52" s="153">
        <v>0</v>
      </c>
      <c r="D52" s="153">
        <v>1202.7249999999999</v>
      </c>
      <c r="E52" s="153">
        <v>0</v>
      </c>
      <c r="F52" s="153">
        <v>0</v>
      </c>
      <c r="G52" s="153">
        <v>1059.2760000000001</v>
      </c>
      <c r="H52" s="153">
        <v>923.72200000000009</v>
      </c>
      <c r="I52" s="153">
        <v>0</v>
      </c>
      <c r="J52" s="153">
        <v>1074.4650000000001</v>
      </c>
      <c r="K52" s="153">
        <v>809.82999999999993</v>
      </c>
      <c r="L52" s="153">
        <v>227.84</v>
      </c>
      <c r="M52" s="153">
        <v>674.91200000000003</v>
      </c>
      <c r="N52" s="184">
        <v>5972.77</v>
      </c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4"/>
      <c r="AT52" s="174"/>
      <c r="AU52" s="174"/>
      <c r="AV52" s="174"/>
      <c r="AW52" s="174"/>
      <c r="AX52" s="174"/>
      <c r="AY52" s="176"/>
    </row>
    <row r="53" spans="1:51" ht="15.75" thickBot="1" x14ac:dyDescent="0.3">
      <c r="A53" s="173"/>
      <c r="B53" s="173"/>
      <c r="C53" s="173"/>
      <c r="D53" s="173"/>
      <c r="E53" s="173"/>
      <c r="F53" s="173"/>
      <c r="G53" s="173"/>
      <c r="H53" s="173"/>
      <c r="I53" s="173"/>
      <c r="J53" s="173"/>
      <c r="K53" s="173"/>
      <c r="L53" s="173"/>
      <c r="M53" s="173"/>
      <c r="N53" s="188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4"/>
      <c r="AT53" s="174"/>
      <c r="AU53" s="174"/>
      <c r="AV53" s="174"/>
      <c r="AW53" s="174"/>
      <c r="AX53" s="174"/>
      <c r="AY53" s="174"/>
    </row>
    <row r="54" spans="1:51" x14ac:dyDescent="0.25">
      <c r="A54" s="170" t="s">
        <v>289</v>
      </c>
      <c r="B54" s="170"/>
      <c r="C54" s="170"/>
      <c r="D54" s="170"/>
      <c r="E54" s="170"/>
      <c r="F54" s="170"/>
      <c r="G54" s="170"/>
      <c r="H54" s="170"/>
      <c r="I54" s="170"/>
      <c r="J54" s="170"/>
      <c r="K54" s="170"/>
      <c r="L54" s="170"/>
      <c r="M54" s="170"/>
      <c r="N54" s="183">
        <v>0</v>
      </c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4"/>
      <c r="AT54" s="174"/>
      <c r="AU54" s="174"/>
      <c r="AV54" s="174"/>
      <c r="AW54" s="174"/>
      <c r="AX54" s="174"/>
      <c r="AY54" s="175"/>
    </row>
    <row r="55" spans="1:51" x14ac:dyDescent="0.25">
      <c r="A55" s="149" t="s">
        <v>262</v>
      </c>
      <c r="N55" s="182">
        <v>0</v>
      </c>
    </row>
    <row r="56" spans="1:51" x14ac:dyDescent="0.25">
      <c r="A56" s="150" t="s">
        <v>290</v>
      </c>
      <c r="B56">
        <v>0</v>
      </c>
      <c r="C56">
        <v>0</v>
      </c>
      <c r="D56">
        <v>248.68</v>
      </c>
      <c r="E56">
        <v>257.36</v>
      </c>
      <c r="F56">
        <v>322.70999999999998</v>
      </c>
      <c r="G56">
        <v>0</v>
      </c>
      <c r="H56">
        <v>0</v>
      </c>
      <c r="I56">
        <v>356.26</v>
      </c>
      <c r="J56">
        <v>0</v>
      </c>
      <c r="K56">
        <v>470.87</v>
      </c>
      <c r="L56">
        <v>531.26</v>
      </c>
      <c r="M56">
        <v>406.59899999999999</v>
      </c>
      <c r="N56" s="182">
        <v>2593.7390000000005</v>
      </c>
    </row>
    <row r="57" spans="1:51" x14ac:dyDescent="0.25">
      <c r="A57" s="151" t="s">
        <v>291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82">
        <v>0</v>
      </c>
    </row>
    <row r="58" spans="1:51" x14ac:dyDescent="0.25">
      <c r="A58" s="151" t="s">
        <v>292</v>
      </c>
      <c r="B58">
        <v>0</v>
      </c>
      <c r="C58">
        <v>0</v>
      </c>
      <c r="D58">
        <v>220.71</v>
      </c>
      <c r="E58">
        <v>241.48</v>
      </c>
      <c r="F58">
        <v>230.10000000000002</v>
      </c>
      <c r="G58">
        <v>0</v>
      </c>
      <c r="H58">
        <v>0</v>
      </c>
      <c r="I58">
        <v>189.55099999999999</v>
      </c>
      <c r="J58">
        <v>18.899999999999999</v>
      </c>
      <c r="K58">
        <v>410.23</v>
      </c>
      <c r="L58">
        <v>74.31</v>
      </c>
      <c r="M58">
        <v>225.18899999999999</v>
      </c>
      <c r="N58" s="182">
        <v>1610.47</v>
      </c>
    </row>
    <row r="59" spans="1:51" x14ac:dyDescent="0.25">
      <c r="A59" s="151" t="s">
        <v>293</v>
      </c>
      <c r="B59">
        <v>0</v>
      </c>
      <c r="C59">
        <v>0</v>
      </c>
      <c r="D59">
        <v>0</v>
      </c>
      <c r="E59">
        <v>0</v>
      </c>
      <c r="F59">
        <v>0</v>
      </c>
      <c r="G59">
        <v>27.73</v>
      </c>
      <c r="H59">
        <v>0</v>
      </c>
      <c r="I59">
        <v>0</v>
      </c>
      <c r="J59">
        <v>0</v>
      </c>
      <c r="K59">
        <v>0</v>
      </c>
      <c r="L59">
        <v>30.09</v>
      </c>
      <c r="M59">
        <v>0</v>
      </c>
      <c r="N59" s="182">
        <v>57.82</v>
      </c>
    </row>
    <row r="60" spans="1:51" x14ac:dyDescent="0.25">
      <c r="A60" s="156" t="s">
        <v>266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82">
        <v>0</v>
      </c>
    </row>
    <row r="61" spans="1:51" x14ac:dyDescent="0.25">
      <c r="A61" s="157" t="s">
        <v>294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82">
        <v>0</v>
      </c>
    </row>
    <row r="62" spans="1:51" ht="15.75" thickBot="1" x14ac:dyDescent="0.3">
      <c r="A62" s="153" t="s">
        <v>267</v>
      </c>
      <c r="B62" s="153">
        <v>0</v>
      </c>
      <c r="C62" s="153">
        <v>0</v>
      </c>
      <c r="D62" s="153">
        <v>469.39</v>
      </c>
      <c r="E62" s="153">
        <v>498.84000000000003</v>
      </c>
      <c r="F62" s="153">
        <v>552.80999999999995</v>
      </c>
      <c r="G62" s="153">
        <v>27.73</v>
      </c>
      <c r="H62" s="153">
        <v>0</v>
      </c>
      <c r="I62" s="153">
        <v>545.81099999999992</v>
      </c>
      <c r="J62" s="153">
        <v>18.899999999999999</v>
      </c>
      <c r="K62" s="153">
        <v>881.1</v>
      </c>
      <c r="L62" s="153">
        <v>635.66</v>
      </c>
      <c r="M62" s="153">
        <v>631.78800000000001</v>
      </c>
      <c r="N62" s="184">
        <v>4262.0290000000005</v>
      </c>
      <c r="O62" s="174"/>
      <c r="P62" s="174"/>
      <c r="Q62" s="174"/>
      <c r="R62" s="174"/>
      <c r="S62" s="174"/>
      <c r="T62" s="174"/>
      <c r="U62" s="174"/>
      <c r="V62" s="174"/>
      <c r="W62" s="174"/>
      <c r="X62" s="174"/>
      <c r="Y62" s="174"/>
      <c r="Z62" s="174"/>
      <c r="AA62" s="174"/>
      <c r="AB62" s="174"/>
      <c r="AC62" s="174"/>
      <c r="AD62" s="174"/>
      <c r="AE62" s="174"/>
      <c r="AF62" s="174"/>
      <c r="AG62" s="174"/>
      <c r="AH62" s="174"/>
      <c r="AI62" s="174"/>
      <c r="AJ62" s="174"/>
      <c r="AK62" s="174"/>
      <c r="AL62" s="174"/>
      <c r="AM62" s="174"/>
      <c r="AN62" s="174"/>
      <c r="AO62" s="174"/>
      <c r="AP62" s="174"/>
      <c r="AQ62" s="174"/>
      <c r="AR62" s="174"/>
      <c r="AS62" s="174"/>
      <c r="AT62" s="174"/>
      <c r="AU62" s="174"/>
      <c r="AV62" s="174"/>
      <c r="AW62" s="174"/>
      <c r="AX62" s="174"/>
      <c r="AY62" s="176"/>
    </row>
    <row r="63" spans="1:51" x14ac:dyDescent="0.25">
      <c r="A63" s="149" t="s">
        <v>268</v>
      </c>
      <c r="N63" s="182">
        <v>0</v>
      </c>
    </row>
    <row r="64" spans="1:51" x14ac:dyDescent="0.25">
      <c r="A64" s="154" t="s">
        <v>295</v>
      </c>
      <c r="B64">
        <v>0</v>
      </c>
      <c r="C64">
        <v>0</v>
      </c>
      <c r="D64">
        <v>271.48</v>
      </c>
      <c r="E64">
        <v>479.39</v>
      </c>
      <c r="F64">
        <v>443.68</v>
      </c>
      <c r="G64">
        <v>24.65</v>
      </c>
      <c r="H64">
        <v>0</v>
      </c>
      <c r="I64">
        <v>516.52</v>
      </c>
      <c r="J64">
        <v>0</v>
      </c>
      <c r="K64">
        <v>708.24</v>
      </c>
      <c r="L64">
        <v>585.76</v>
      </c>
      <c r="M64">
        <v>508.78</v>
      </c>
      <c r="N64" s="182">
        <v>3538.5</v>
      </c>
    </row>
    <row r="65" spans="1:51" x14ac:dyDescent="0.25">
      <c r="A65" s="166" t="s">
        <v>296</v>
      </c>
      <c r="B65" s="167">
        <v>0</v>
      </c>
      <c r="C65" s="167">
        <v>0</v>
      </c>
      <c r="D65" s="167">
        <v>21.68</v>
      </c>
      <c r="E65" s="167">
        <v>30.75</v>
      </c>
      <c r="F65" s="167">
        <v>13.879999999999999</v>
      </c>
      <c r="G65" s="167">
        <v>4.1399999999999997</v>
      </c>
      <c r="H65" s="167">
        <v>0</v>
      </c>
      <c r="I65" s="167">
        <v>32.265000000000001</v>
      </c>
      <c r="J65" s="167">
        <v>1.94</v>
      </c>
      <c r="K65" s="167">
        <v>25.45</v>
      </c>
      <c r="L65" s="167">
        <v>17.86</v>
      </c>
      <c r="M65" s="167">
        <v>38.83</v>
      </c>
      <c r="N65" s="187">
        <v>186.79499999999996</v>
      </c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77"/>
      <c r="Z65" s="177"/>
      <c r="AA65" s="177"/>
      <c r="AB65" s="177"/>
      <c r="AC65" s="177"/>
      <c r="AD65" s="177"/>
      <c r="AE65" s="177"/>
      <c r="AF65" s="177"/>
      <c r="AG65" s="177"/>
      <c r="AH65" s="177"/>
      <c r="AI65" s="177"/>
      <c r="AJ65" s="177"/>
      <c r="AK65" s="177"/>
      <c r="AL65" s="177"/>
      <c r="AM65" s="177"/>
      <c r="AN65" s="177"/>
      <c r="AO65" s="177"/>
      <c r="AP65" s="177"/>
      <c r="AQ65" s="177"/>
      <c r="AR65" s="177"/>
      <c r="AS65" s="177"/>
      <c r="AT65" s="177"/>
      <c r="AU65" s="177"/>
      <c r="AV65" s="177"/>
      <c r="AW65" s="177"/>
      <c r="AX65" s="177"/>
      <c r="AY65" s="167"/>
    </row>
    <row r="66" spans="1:51" x14ac:dyDescent="0.25">
      <c r="A66" s="166" t="s">
        <v>291</v>
      </c>
      <c r="B66" s="167">
        <v>0</v>
      </c>
      <c r="C66" s="167">
        <v>0</v>
      </c>
      <c r="D66" s="167">
        <v>51.31</v>
      </c>
      <c r="E66" s="167">
        <v>0</v>
      </c>
      <c r="F66" s="167">
        <v>0</v>
      </c>
      <c r="G66" s="167">
        <v>0</v>
      </c>
      <c r="H66" s="167">
        <v>0</v>
      </c>
      <c r="I66" s="167">
        <v>38.450000000000003</v>
      </c>
      <c r="J66" s="167">
        <v>19.39</v>
      </c>
      <c r="K66" s="167">
        <v>18.079999999999998</v>
      </c>
      <c r="L66" s="167">
        <v>22.59</v>
      </c>
      <c r="M66" s="167">
        <v>68.84</v>
      </c>
      <c r="N66" s="187">
        <v>218.66</v>
      </c>
      <c r="O66" s="177"/>
      <c r="P66" s="177"/>
      <c r="Q66" s="177"/>
      <c r="R66" s="177"/>
      <c r="S66" s="177"/>
      <c r="T66" s="177"/>
      <c r="U66" s="177"/>
      <c r="V66" s="177"/>
      <c r="W66" s="177"/>
      <c r="X66" s="177"/>
      <c r="Y66" s="177"/>
      <c r="Z66" s="177"/>
      <c r="AA66" s="177"/>
      <c r="AB66" s="177"/>
      <c r="AC66" s="177"/>
      <c r="AD66" s="177"/>
      <c r="AE66" s="177"/>
      <c r="AF66" s="177"/>
      <c r="AG66" s="177"/>
      <c r="AH66" s="177"/>
      <c r="AI66" s="177"/>
      <c r="AJ66" s="177"/>
      <c r="AK66" s="177"/>
      <c r="AL66" s="177"/>
      <c r="AM66" s="177"/>
      <c r="AN66" s="177"/>
      <c r="AO66" s="177"/>
      <c r="AP66" s="177"/>
      <c r="AQ66" s="177"/>
      <c r="AR66" s="177"/>
      <c r="AS66" s="177"/>
      <c r="AT66" s="177"/>
      <c r="AU66" s="177"/>
      <c r="AV66" s="177"/>
      <c r="AW66" s="177"/>
      <c r="AX66" s="177"/>
      <c r="AY66" s="167"/>
    </row>
    <row r="67" spans="1:51" x14ac:dyDescent="0.25">
      <c r="A67" s="166" t="s">
        <v>292</v>
      </c>
      <c r="B67" s="167">
        <v>0</v>
      </c>
      <c r="C67" s="167">
        <v>0</v>
      </c>
      <c r="D67" s="167">
        <v>100.3</v>
      </c>
      <c r="E67" s="167">
        <v>0</v>
      </c>
      <c r="F67" s="167">
        <v>0</v>
      </c>
      <c r="G67" s="167">
        <v>61.573999999999998</v>
      </c>
      <c r="H67" s="167">
        <v>0</v>
      </c>
      <c r="I67" s="167">
        <v>69.210000000000008</v>
      </c>
      <c r="J67" s="167">
        <v>58.83</v>
      </c>
      <c r="K67" s="167">
        <v>122.85</v>
      </c>
      <c r="L67" s="167">
        <v>25.91</v>
      </c>
      <c r="M67" s="167">
        <v>50.210999999999999</v>
      </c>
      <c r="N67" s="187">
        <v>488.88500000000005</v>
      </c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7"/>
      <c r="AA67" s="177"/>
      <c r="AB67" s="177"/>
      <c r="AC67" s="177"/>
      <c r="AD67" s="177"/>
      <c r="AE67" s="177"/>
      <c r="AF67" s="177"/>
      <c r="AG67" s="177"/>
      <c r="AH67" s="177"/>
      <c r="AI67" s="177"/>
      <c r="AJ67" s="177"/>
      <c r="AK67" s="177"/>
      <c r="AL67" s="177"/>
      <c r="AM67" s="177"/>
      <c r="AN67" s="177"/>
      <c r="AO67" s="177"/>
      <c r="AP67" s="177"/>
      <c r="AQ67" s="177"/>
      <c r="AR67" s="177"/>
      <c r="AS67" s="177"/>
      <c r="AT67" s="177"/>
      <c r="AU67" s="177"/>
      <c r="AV67" s="177"/>
      <c r="AW67" s="177"/>
      <c r="AX67" s="177"/>
      <c r="AY67" s="167"/>
    </row>
    <row r="68" spans="1:51" x14ac:dyDescent="0.25">
      <c r="A68" s="155" t="s">
        <v>266</v>
      </c>
      <c r="B68">
        <v>0</v>
      </c>
      <c r="C68">
        <v>0</v>
      </c>
      <c r="D68">
        <v>65.03</v>
      </c>
      <c r="E68">
        <v>58.23</v>
      </c>
      <c r="F68">
        <v>4.68</v>
      </c>
      <c r="G68">
        <v>55.2</v>
      </c>
      <c r="H68">
        <v>0</v>
      </c>
      <c r="I68">
        <v>48.139999999999993</v>
      </c>
      <c r="J68">
        <v>26.98</v>
      </c>
      <c r="K68">
        <v>57.959999999999994</v>
      </c>
      <c r="L68">
        <v>46.24</v>
      </c>
      <c r="M68">
        <v>80.034999999999997</v>
      </c>
      <c r="N68" s="182">
        <v>442.495</v>
      </c>
    </row>
    <row r="69" spans="1:51" x14ac:dyDescent="0.25">
      <c r="A69" s="157" t="s">
        <v>297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82">
        <v>0</v>
      </c>
    </row>
    <row r="70" spans="1:51" ht="15.75" thickBot="1" x14ac:dyDescent="0.3">
      <c r="A70" s="153" t="s">
        <v>267</v>
      </c>
      <c r="B70" s="153">
        <v>0</v>
      </c>
      <c r="C70" s="153">
        <v>0</v>
      </c>
      <c r="D70" s="153">
        <v>509.80000000000007</v>
      </c>
      <c r="E70" s="153">
        <v>568.37</v>
      </c>
      <c r="F70" s="153">
        <v>462.24</v>
      </c>
      <c r="G70" s="153">
        <v>145.56400000000002</v>
      </c>
      <c r="H70" s="153">
        <v>0</v>
      </c>
      <c r="I70" s="153">
        <v>704.58500000000004</v>
      </c>
      <c r="J70" s="153">
        <v>107.14</v>
      </c>
      <c r="K70" s="153">
        <v>932.58000000000015</v>
      </c>
      <c r="L70" s="153">
        <v>698.36</v>
      </c>
      <c r="M70" s="153">
        <v>746.69600000000003</v>
      </c>
      <c r="N70" s="184">
        <v>4875.335</v>
      </c>
      <c r="O70" s="174"/>
      <c r="P70" s="174"/>
      <c r="Q70" s="174"/>
      <c r="R70" s="174"/>
      <c r="S70" s="174"/>
      <c r="T70" s="174"/>
      <c r="U70" s="174"/>
      <c r="V70" s="174"/>
      <c r="W70" s="174"/>
      <c r="X70" s="174"/>
      <c r="Y70" s="174"/>
      <c r="Z70" s="174"/>
      <c r="AA70" s="174"/>
      <c r="AB70" s="174"/>
      <c r="AC70" s="174"/>
      <c r="AD70" s="174"/>
      <c r="AE70" s="174"/>
      <c r="AF70" s="174"/>
      <c r="AG70" s="174"/>
      <c r="AH70" s="174"/>
      <c r="AI70" s="174"/>
      <c r="AJ70" s="174"/>
      <c r="AK70" s="174"/>
      <c r="AL70" s="174"/>
      <c r="AM70" s="174"/>
      <c r="AN70" s="174"/>
      <c r="AO70" s="174"/>
      <c r="AP70" s="174"/>
      <c r="AQ70" s="174"/>
      <c r="AR70" s="174"/>
      <c r="AS70" s="174"/>
      <c r="AT70" s="174"/>
      <c r="AU70" s="174"/>
      <c r="AV70" s="174"/>
      <c r="AW70" s="174"/>
      <c r="AX70" s="174"/>
      <c r="AY70" s="176"/>
    </row>
    <row r="71" spans="1:51" x14ac:dyDescent="0.25">
      <c r="A71" s="173"/>
      <c r="B71" s="174"/>
      <c r="C71" s="174"/>
      <c r="D71" s="174"/>
      <c r="E71" s="174"/>
      <c r="F71" s="174"/>
      <c r="G71" s="174"/>
      <c r="H71" s="174"/>
      <c r="I71" s="174"/>
      <c r="J71" s="174"/>
      <c r="K71" s="174"/>
      <c r="L71" s="174"/>
      <c r="M71" s="174"/>
      <c r="N71" s="188"/>
      <c r="O71" s="174"/>
      <c r="P71" s="174"/>
      <c r="Q71" s="174"/>
      <c r="R71" s="174"/>
      <c r="S71" s="174"/>
      <c r="T71" s="174"/>
      <c r="U71" s="174"/>
      <c r="V71" s="174"/>
      <c r="W71" s="174"/>
      <c r="X71" s="174"/>
      <c r="Y71" s="174"/>
      <c r="Z71" s="174"/>
      <c r="AA71" s="174"/>
      <c r="AB71" s="174"/>
      <c r="AC71" s="174"/>
      <c r="AD71" s="174"/>
      <c r="AE71" s="174"/>
      <c r="AF71" s="174"/>
      <c r="AG71" s="174"/>
      <c r="AH71" s="174"/>
      <c r="AI71" s="174"/>
      <c r="AJ71" s="174"/>
      <c r="AK71" s="174"/>
      <c r="AL71" s="174"/>
      <c r="AM71" s="174"/>
      <c r="AN71" s="174"/>
      <c r="AO71" s="174"/>
      <c r="AP71" s="174"/>
      <c r="AQ71" s="174"/>
      <c r="AR71" s="174"/>
      <c r="AS71" s="174"/>
      <c r="AT71" s="174"/>
      <c r="AU71" s="174"/>
      <c r="AV71" s="174"/>
      <c r="AW71" s="174"/>
      <c r="AX71" s="174"/>
      <c r="AY71" s="174"/>
    </row>
    <row r="72" spans="1:51" x14ac:dyDescent="0.25">
      <c r="A72" s="179" t="s">
        <v>298</v>
      </c>
      <c r="B72" s="159"/>
      <c r="C72" s="159"/>
      <c r="D72" s="159"/>
      <c r="E72" s="159"/>
      <c r="F72" s="159"/>
      <c r="G72" s="159"/>
      <c r="H72" s="159"/>
      <c r="I72" s="159"/>
      <c r="J72" s="159"/>
      <c r="K72" s="159"/>
      <c r="L72" s="159"/>
      <c r="M72" s="159"/>
      <c r="N72" s="182">
        <v>0</v>
      </c>
    </row>
    <row r="73" spans="1:51" x14ac:dyDescent="0.25">
      <c r="A73" s="161" t="s">
        <v>262</v>
      </c>
      <c r="B73" s="160"/>
      <c r="C73" s="160"/>
      <c r="D73" s="160"/>
      <c r="E73" s="160"/>
      <c r="F73" s="160"/>
      <c r="G73" s="160"/>
      <c r="H73" s="160"/>
      <c r="I73" s="160"/>
      <c r="J73" s="160"/>
      <c r="K73" s="160"/>
      <c r="L73" s="160"/>
      <c r="M73" s="160"/>
      <c r="N73" s="182">
        <v>0</v>
      </c>
    </row>
    <row r="74" spans="1:51" x14ac:dyDescent="0.25">
      <c r="A74" s="162" t="s">
        <v>290</v>
      </c>
      <c r="B74" s="160">
        <v>272.70000000000005</v>
      </c>
      <c r="C74" s="160">
        <v>519.3900000000001</v>
      </c>
      <c r="D74" s="160">
        <v>2606.2999999999997</v>
      </c>
      <c r="E74" s="160">
        <v>2158.0239999999999</v>
      </c>
      <c r="F74" s="160">
        <v>999.77100000000007</v>
      </c>
      <c r="G74" s="160">
        <v>898.10500000000002</v>
      </c>
      <c r="H74" s="160">
        <v>361.90999999999997</v>
      </c>
      <c r="I74" s="160">
        <v>1190.0970000000002</v>
      </c>
      <c r="J74" s="160">
        <v>773.6</v>
      </c>
      <c r="K74" s="160">
        <v>1400.0330000000001</v>
      </c>
      <c r="L74" s="160">
        <v>1326.883</v>
      </c>
      <c r="M74" s="160">
        <v>1567.222</v>
      </c>
      <c r="N74" s="182">
        <v>14074.034999999998</v>
      </c>
    </row>
    <row r="75" spans="1:51" x14ac:dyDescent="0.25">
      <c r="A75" s="163" t="s">
        <v>291</v>
      </c>
      <c r="B75" s="160">
        <v>51.98</v>
      </c>
      <c r="C75" s="160">
        <v>0</v>
      </c>
      <c r="D75" s="160">
        <v>0</v>
      </c>
      <c r="E75" s="160">
        <v>0</v>
      </c>
      <c r="F75" s="160">
        <v>0</v>
      </c>
      <c r="G75" s="160">
        <v>0</v>
      </c>
      <c r="H75" s="160">
        <v>0</v>
      </c>
      <c r="I75" s="160">
        <v>0</v>
      </c>
      <c r="J75" s="160">
        <v>0</v>
      </c>
      <c r="K75" s="160">
        <v>0</v>
      </c>
      <c r="L75" s="160">
        <v>0</v>
      </c>
      <c r="M75" s="160">
        <v>0</v>
      </c>
      <c r="N75" s="182">
        <v>51.98</v>
      </c>
    </row>
    <row r="76" spans="1:51" x14ac:dyDescent="0.25">
      <c r="A76" s="163" t="s">
        <v>292</v>
      </c>
      <c r="B76" s="160">
        <v>89.5</v>
      </c>
      <c r="C76" s="160">
        <v>74.28</v>
      </c>
      <c r="D76" s="160">
        <v>314.83999999999997</v>
      </c>
      <c r="E76" s="160">
        <v>95.013999999999996</v>
      </c>
      <c r="F76" s="160">
        <v>0</v>
      </c>
      <c r="G76" s="160">
        <v>65.197000000000003</v>
      </c>
      <c r="H76" s="160">
        <v>0</v>
      </c>
      <c r="I76" s="160">
        <v>0</v>
      </c>
      <c r="J76" s="160">
        <v>0</v>
      </c>
      <c r="K76" s="160">
        <v>0</v>
      </c>
      <c r="L76" s="160">
        <v>0</v>
      </c>
      <c r="M76" s="160">
        <v>0</v>
      </c>
      <c r="N76" s="182">
        <v>638.83100000000002</v>
      </c>
    </row>
    <row r="77" spans="1:51" x14ac:dyDescent="0.25">
      <c r="A77" s="163" t="s">
        <v>293</v>
      </c>
      <c r="B77" s="160">
        <v>0</v>
      </c>
      <c r="C77" s="160">
        <v>51.77</v>
      </c>
      <c r="D77" s="160">
        <v>120.08</v>
      </c>
      <c r="E77" s="160">
        <v>131.57599999999999</v>
      </c>
      <c r="F77" s="160">
        <v>94.61</v>
      </c>
      <c r="G77" s="160">
        <v>172.25400000000002</v>
      </c>
      <c r="H77" s="160">
        <v>169.78399999999999</v>
      </c>
      <c r="I77" s="160">
        <v>163.613</v>
      </c>
      <c r="J77" s="160">
        <v>142.01</v>
      </c>
      <c r="K77" s="160">
        <v>137.04300000000001</v>
      </c>
      <c r="L77" s="160">
        <v>117.57300000000001</v>
      </c>
      <c r="M77" s="160">
        <v>173.71999999999997</v>
      </c>
      <c r="N77" s="182">
        <v>1474.0329999999999</v>
      </c>
    </row>
    <row r="78" spans="1:51" x14ac:dyDescent="0.25">
      <c r="A78" s="163" t="s">
        <v>266</v>
      </c>
      <c r="B78" s="160">
        <v>0</v>
      </c>
      <c r="C78" s="160">
        <v>0</v>
      </c>
      <c r="D78" s="160">
        <v>0</v>
      </c>
      <c r="E78" s="160">
        <v>0</v>
      </c>
      <c r="F78" s="160">
        <v>0</v>
      </c>
      <c r="G78" s="160">
        <v>0</v>
      </c>
      <c r="H78" s="160">
        <v>0</v>
      </c>
      <c r="I78" s="160">
        <v>0</v>
      </c>
      <c r="J78" s="160">
        <v>0</v>
      </c>
      <c r="K78" s="160">
        <v>0</v>
      </c>
      <c r="L78" s="160">
        <v>0</v>
      </c>
      <c r="M78" s="160">
        <v>0</v>
      </c>
      <c r="N78" s="182">
        <v>0</v>
      </c>
    </row>
    <row r="79" spans="1:51" x14ac:dyDescent="0.25">
      <c r="A79" s="180" t="s">
        <v>294</v>
      </c>
      <c r="B79" s="160">
        <v>0</v>
      </c>
      <c r="C79" s="160">
        <v>0</v>
      </c>
      <c r="D79" s="160">
        <v>0</v>
      </c>
      <c r="E79" s="160">
        <v>0</v>
      </c>
      <c r="F79" s="160">
        <v>0</v>
      </c>
      <c r="G79" s="160">
        <v>0</v>
      </c>
      <c r="H79" s="160">
        <v>0</v>
      </c>
      <c r="I79" s="160">
        <v>0</v>
      </c>
      <c r="J79" s="160">
        <v>0</v>
      </c>
      <c r="K79" s="160">
        <v>0</v>
      </c>
      <c r="L79" s="160">
        <v>0</v>
      </c>
      <c r="M79" s="160">
        <v>0</v>
      </c>
      <c r="N79" s="182">
        <v>0</v>
      </c>
    </row>
    <row r="80" spans="1:51" ht="15.75" thickBot="1" x14ac:dyDescent="0.3">
      <c r="A80" s="165" t="s">
        <v>267</v>
      </c>
      <c r="B80" s="181">
        <v>414.18000000000006</v>
      </c>
      <c r="C80" s="181">
        <v>645.44000000000005</v>
      </c>
      <c r="D80" s="181">
        <v>3041.22</v>
      </c>
      <c r="E80" s="181">
        <v>2384.614</v>
      </c>
      <c r="F80" s="181">
        <v>1094.3810000000001</v>
      </c>
      <c r="G80" s="181">
        <v>1135.556</v>
      </c>
      <c r="H80" s="181">
        <v>531.69399999999996</v>
      </c>
      <c r="I80" s="181">
        <v>1353.7100000000003</v>
      </c>
      <c r="J80" s="181">
        <v>915.61</v>
      </c>
      <c r="K80" s="181">
        <v>1537.076</v>
      </c>
      <c r="L80" s="181">
        <v>1444.4560000000001</v>
      </c>
      <c r="M80" s="181">
        <v>1740.942</v>
      </c>
      <c r="N80" s="184">
        <v>16238.879000000001</v>
      </c>
      <c r="O80" s="174"/>
      <c r="P80" s="174"/>
      <c r="Q80" s="174"/>
      <c r="R80" s="174"/>
      <c r="S80" s="174"/>
      <c r="T80" s="174"/>
      <c r="U80" s="174"/>
      <c r="V80" s="174"/>
      <c r="W80" s="174"/>
      <c r="X80" s="174"/>
      <c r="Y80" s="174"/>
      <c r="Z80" s="174"/>
      <c r="AA80" s="174"/>
      <c r="AB80" s="174"/>
      <c r="AC80" s="174"/>
      <c r="AD80" s="174"/>
      <c r="AE80" s="174"/>
      <c r="AF80" s="174"/>
      <c r="AG80" s="174"/>
      <c r="AH80" s="174"/>
      <c r="AI80" s="174"/>
      <c r="AJ80" s="174"/>
      <c r="AK80" s="174"/>
      <c r="AL80" s="174"/>
      <c r="AM80" s="174"/>
      <c r="AN80" s="174"/>
      <c r="AO80" s="174"/>
      <c r="AP80" s="174"/>
      <c r="AQ80" s="174"/>
      <c r="AR80" s="174"/>
      <c r="AS80" s="174"/>
      <c r="AT80" s="174"/>
      <c r="AU80" s="174"/>
      <c r="AV80" s="174"/>
      <c r="AW80" s="174"/>
      <c r="AX80" s="174"/>
      <c r="AY80" s="176"/>
    </row>
    <row r="81" spans="1:51" x14ac:dyDescent="0.25">
      <c r="A81" s="149" t="s">
        <v>268</v>
      </c>
      <c r="N81" s="182">
        <v>0</v>
      </c>
    </row>
    <row r="82" spans="1:51" x14ac:dyDescent="0.25">
      <c r="A82" s="154" t="s">
        <v>299</v>
      </c>
      <c r="B82">
        <v>521.44000000000005</v>
      </c>
      <c r="C82">
        <v>369.29</v>
      </c>
      <c r="D82">
        <v>2800.2200000000003</v>
      </c>
      <c r="E82">
        <v>2171.7979999999998</v>
      </c>
      <c r="F82">
        <v>942.2</v>
      </c>
      <c r="G82">
        <v>955.80000000000007</v>
      </c>
      <c r="H82">
        <v>175.584</v>
      </c>
      <c r="I82">
        <v>1371.5750000000003</v>
      </c>
      <c r="J82">
        <v>837.47</v>
      </c>
      <c r="K82">
        <v>1404.11</v>
      </c>
      <c r="L82">
        <v>1298.6400000000001</v>
      </c>
      <c r="M82">
        <v>1511.4400000000003</v>
      </c>
      <c r="N82" s="182">
        <v>14359.566999999999</v>
      </c>
    </row>
    <row r="83" spans="1:51" x14ac:dyDescent="0.25">
      <c r="A83" s="166" t="s">
        <v>296</v>
      </c>
      <c r="B83" s="167">
        <v>43.164000000000001</v>
      </c>
      <c r="C83" s="167">
        <v>14.18</v>
      </c>
      <c r="D83" s="167">
        <v>135.203</v>
      </c>
      <c r="E83" s="167">
        <v>71.134</v>
      </c>
      <c r="F83" s="167">
        <v>58.234999999999999</v>
      </c>
      <c r="G83" s="167">
        <v>67.430000000000007</v>
      </c>
      <c r="H83" s="167">
        <v>47.637999999999998</v>
      </c>
      <c r="I83" s="167">
        <v>98.323999999999998</v>
      </c>
      <c r="J83" s="167">
        <v>13.277000000000001</v>
      </c>
      <c r="K83" s="167">
        <v>17.794</v>
      </c>
      <c r="L83" s="167">
        <v>12.463999999999999</v>
      </c>
      <c r="M83" s="167">
        <v>46.4</v>
      </c>
      <c r="N83" s="187">
        <v>625.24300000000005</v>
      </c>
      <c r="O83" s="177"/>
      <c r="P83" s="177"/>
      <c r="Q83" s="177"/>
      <c r="R83" s="177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7"/>
      <c r="AE83" s="177"/>
      <c r="AF83" s="177"/>
      <c r="AG83" s="177"/>
      <c r="AH83" s="177"/>
      <c r="AI83" s="177"/>
      <c r="AJ83" s="177"/>
      <c r="AK83" s="177"/>
      <c r="AL83" s="177"/>
      <c r="AM83" s="177"/>
      <c r="AN83" s="177"/>
      <c r="AO83" s="177"/>
      <c r="AP83" s="177"/>
      <c r="AQ83" s="177"/>
      <c r="AR83" s="177"/>
      <c r="AS83" s="177"/>
      <c r="AT83" s="177"/>
      <c r="AU83" s="177"/>
      <c r="AV83" s="177"/>
      <c r="AW83" s="177"/>
      <c r="AX83" s="177"/>
      <c r="AY83" s="167"/>
    </row>
    <row r="84" spans="1:51" x14ac:dyDescent="0.25">
      <c r="A84" s="166" t="s">
        <v>291</v>
      </c>
      <c r="B84" s="167">
        <v>62.040000000000006</v>
      </c>
      <c r="C84" s="167">
        <v>0</v>
      </c>
      <c r="D84" s="167">
        <v>0</v>
      </c>
      <c r="E84" s="167">
        <v>0</v>
      </c>
      <c r="F84" s="167">
        <v>0</v>
      </c>
      <c r="G84" s="167">
        <v>36.61</v>
      </c>
      <c r="H84" s="167">
        <v>0</v>
      </c>
      <c r="I84" s="167">
        <v>0</v>
      </c>
      <c r="J84" s="167">
        <v>15.709999999999999</v>
      </c>
      <c r="K84" s="167">
        <v>0</v>
      </c>
      <c r="L84" s="167">
        <v>0</v>
      </c>
      <c r="M84" s="167">
        <v>0</v>
      </c>
      <c r="N84" s="187">
        <v>114.36</v>
      </c>
      <c r="O84" s="177"/>
      <c r="P84" s="177"/>
      <c r="Q84" s="177"/>
      <c r="R84" s="177"/>
      <c r="S84" s="177"/>
      <c r="T84" s="177"/>
      <c r="U84" s="177"/>
      <c r="V84" s="177"/>
      <c r="W84" s="177"/>
      <c r="X84" s="177"/>
      <c r="Y84" s="177"/>
      <c r="Z84" s="177"/>
      <c r="AA84" s="177"/>
      <c r="AB84" s="177"/>
      <c r="AC84" s="177"/>
      <c r="AD84" s="177"/>
      <c r="AE84" s="177"/>
      <c r="AF84" s="177"/>
      <c r="AG84" s="177"/>
      <c r="AH84" s="177"/>
      <c r="AI84" s="177"/>
      <c r="AJ84" s="177"/>
      <c r="AK84" s="177"/>
      <c r="AL84" s="177"/>
      <c r="AM84" s="177"/>
      <c r="AN84" s="177"/>
      <c r="AO84" s="177"/>
      <c r="AP84" s="177"/>
      <c r="AQ84" s="177"/>
      <c r="AR84" s="177"/>
      <c r="AS84" s="177"/>
      <c r="AT84" s="177"/>
      <c r="AU84" s="177"/>
      <c r="AV84" s="177"/>
      <c r="AW84" s="177"/>
      <c r="AX84" s="177"/>
      <c r="AY84" s="167"/>
    </row>
    <row r="85" spans="1:51" x14ac:dyDescent="0.25">
      <c r="A85" s="166" t="s">
        <v>292</v>
      </c>
      <c r="B85" s="167">
        <v>73.37</v>
      </c>
      <c r="C85" s="167">
        <v>0</v>
      </c>
      <c r="D85" s="167">
        <v>71.47999999999999</v>
      </c>
      <c r="E85" s="167">
        <v>138.43</v>
      </c>
      <c r="F85" s="167">
        <v>0</v>
      </c>
      <c r="G85" s="167">
        <v>40.870000000000005</v>
      </c>
      <c r="H85" s="167">
        <v>53.070000000000007</v>
      </c>
      <c r="I85" s="167">
        <v>0</v>
      </c>
      <c r="J85" s="167">
        <v>14.65</v>
      </c>
      <c r="K85" s="167">
        <v>12.04</v>
      </c>
      <c r="L85" s="167">
        <v>21.47</v>
      </c>
      <c r="M85" s="167">
        <v>31.01</v>
      </c>
      <c r="N85" s="187">
        <v>456.39</v>
      </c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77"/>
      <c r="Z85" s="177"/>
      <c r="AA85" s="177"/>
      <c r="AB85" s="177"/>
      <c r="AC85" s="177"/>
      <c r="AD85" s="177"/>
      <c r="AE85" s="177"/>
      <c r="AF85" s="177"/>
      <c r="AG85" s="177"/>
      <c r="AH85" s="177"/>
      <c r="AI85" s="177"/>
      <c r="AJ85" s="177"/>
      <c r="AK85" s="177"/>
      <c r="AL85" s="177"/>
      <c r="AM85" s="177"/>
      <c r="AN85" s="177"/>
      <c r="AO85" s="177"/>
      <c r="AP85" s="177"/>
      <c r="AQ85" s="177"/>
      <c r="AR85" s="177"/>
      <c r="AS85" s="177"/>
      <c r="AT85" s="177"/>
      <c r="AU85" s="177"/>
      <c r="AV85" s="177"/>
      <c r="AW85" s="177"/>
      <c r="AX85" s="177"/>
      <c r="AY85" s="167"/>
    </row>
    <row r="86" spans="1:51" x14ac:dyDescent="0.25">
      <c r="A86" s="168" t="s">
        <v>266</v>
      </c>
      <c r="B86" s="167">
        <v>72.58</v>
      </c>
      <c r="C86" s="167">
        <v>0</v>
      </c>
      <c r="D86" s="167">
        <v>57.722000000000008</v>
      </c>
      <c r="E86" s="167">
        <v>143.19200000000001</v>
      </c>
      <c r="F86" s="167">
        <v>31.56</v>
      </c>
      <c r="G86" s="167">
        <v>40.409999999999997</v>
      </c>
      <c r="H86" s="167">
        <v>0</v>
      </c>
      <c r="I86" s="167">
        <v>6.25</v>
      </c>
      <c r="J86" s="167">
        <v>54.010000000000005</v>
      </c>
      <c r="K86" s="167">
        <v>1</v>
      </c>
      <c r="L86" s="167">
        <v>21.6</v>
      </c>
      <c r="M86" s="167">
        <v>43.260000000000005</v>
      </c>
      <c r="N86" s="187">
        <v>471.58400000000006</v>
      </c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77"/>
      <c r="Z86" s="177"/>
      <c r="AA86" s="177"/>
      <c r="AB86" s="177"/>
      <c r="AC86" s="177"/>
      <c r="AD86" s="177"/>
      <c r="AE86" s="177"/>
      <c r="AF86" s="177"/>
      <c r="AG86" s="177"/>
      <c r="AH86" s="177"/>
      <c r="AI86" s="177"/>
      <c r="AJ86" s="177"/>
      <c r="AK86" s="177"/>
      <c r="AL86" s="177"/>
      <c r="AM86" s="177"/>
      <c r="AN86" s="177"/>
      <c r="AO86" s="177"/>
      <c r="AP86" s="177"/>
      <c r="AQ86" s="177"/>
      <c r="AR86" s="177"/>
      <c r="AS86" s="177"/>
      <c r="AT86" s="177"/>
      <c r="AU86" s="177"/>
      <c r="AV86" s="177"/>
      <c r="AW86" s="177"/>
      <c r="AX86" s="177"/>
      <c r="AY86" s="167"/>
    </row>
    <row r="87" spans="1:51" x14ac:dyDescent="0.25">
      <c r="A87" s="157" t="s">
        <v>297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82">
        <v>0</v>
      </c>
    </row>
    <row r="88" spans="1:51" ht="15.75" thickBot="1" x14ac:dyDescent="0.3">
      <c r="A88" s="153" t="s">
        <v>267</v>
      </c>
      <c r="B88" s="153">
        <v>772.59400000000005</v>
      </c>
      <c r="C88" s="153">
        <v>383.47</v>
      </c>
      <c r="D88" s="153">
        <v>3064.6250000000005</v>
      </c>
      <c r="E88" s="153">
        <v>2524.5539999999996</v>
      </c>
      <c r="F88" s="153">
        <v>1031.9950000000001</v>
      </c>
      <c r="G88" s="153">
        <v>1141.1200000000001</v>
      </c>
      <c r="H88" s="153">
        <v>276.29200000000003</v>
      </c>
      <c r="I88" s="153">
        <v>1476.1490000000003</v>
      </c>
      <c r="J88" s="153">
        <v>935.11700000000008</v>
      </c>
      <c r="K88" s="153">
        <v>1434.944</v>
      </c>
      <c r="L88" s="153">
        <v>1354.174</v>
      </c>
      <c r="M88" s="153">
        <v>1632.1100000000004</v>
      </c>
      <c r="N88" s="184">
        <v>16027.144</v>
      </c>
      <c r="O88" s="174"/>
      <c r="P88" s="174"/>
      <c r="Q88" s="174"/>
      <c r="R88" s="174"/>
      <c r="S88" s="174"/>
      <c r="T88" s="174"/>
      <c r="U88" s="174"/>
      <c r="V88" s="174"/>
      <c r="W88" s="174"/>
      <c r="X88" s="174"/>
      <c r="Y88" s="174"/>
      <c r="Z88" s="174"/>
      <c r="AA88" s="174"/>
      <c r="AB88" s="174"/>
      <c r="AC88" s="174"/>
      <c r="AD88" s="174"/>
      <c r="AE88" s="174"/>
      <c r="AF88" s="174"/>
      <c r="AG88" s="174"/>
      <c r="AH88" s="174"/>
      <c r="AI88" s="174"/>
      <c r="AJ88" s="174"/>
      <c r="AK88" s="174"/>
      <c r="AL88" s="174"/>
      <c r="AM88" s="174"/>
      <c r="AN88" s="174"/>
      <c r="AO88" s="174"/>
      <c r="AP88" s="174"/>
      <c r="AQ88" s="174"/>
      <c r="AR88" s="174"/>
      <c r="AS88" s="174"/>
      <c r="AT88" s="174"/>
      <c r="AU88" s="174"/>
      <c r="AV88" s="174"/>
      <c r="AW88" s="174"/>
      <c r="AX88" s="174"/>
      <c r="AY88" s="176"/>
    </row>
    <row r="89" spans="1:51" x14ac:dyDescent="0.25">
      <c r="A89" s="173"/>
      <c r="B89" s="174"/>
      <c r="C89" s="174"/>
      <c r="D89" s="174"/>
      <c r="E89" s="174"/>
      <c r="F89" s="174"/>
      <c r="G89" s="174"/>
      <c r="H89" s="174"/>
      <c r="I89" s="174"/>
      <c r="J89" s="174"/>
      <c r="K89" s="174"/>
      <c r="L89" s="174"/>
      <c r="M89" s="174"/>
      <c r="N89" s="188"/>
      <c r="O89" s="174"/>
      <c r="P89" s="174"/>
      <c r="Q89" s="174"/>
      <c r="R89" s="174"/>
      <c r="S89" s="174"/>
      <c r="T89" s="174"/>
      <c r="U89" s="174"/>
      <c r="V89" s="174"/>
      <c r="W89" s="174"/>
      <c r="X89" s="174"/>
      <c r="Y89" s="174"/>
      <c r="Z89" s="174"/>
      <c r="AA89" s="174"/>
      <c r="AB89" s="174"/>
      <c r="AC89" s="174"/>
      <c r="AD89" s="174"/>
      <c r="AE89" s="174"/>
      <c r="AF89" s="174"/>
      <c r="AG89" s="174"/>
      <c r="AH89" s="174"/>
      <c r="AI89" s="174"/>
      <c r="AJ89" s="174"/>
      <c r="AK89" s="174"/>
      <c r="AL89" s="174"/>
      <c r="AM89" s="174"/>
      <c r="AN89" s="174"/>
      <c r="AO89" s="174"/>
      <c r="AP89" s="174"/>
      <c r="AQ89" s="174"/>
      <c r="AR89" s="174"/>
      <c r="AS89" s="174"/>
      <c r="AT89" s="174"/>
      <c r="AU89" s="174"/>
      <c r="AV89" s="174"/>
      <c r="AW89" s="174"/>
      <c r="AX89" s="174"/>
      <c r="AY89" s="174"/>
    </row>
    <row r="90" spans="1:51" x14ac:dyDescent="0.25">
      <c r="A90" s="148" t="s">
        <v>300</v>
      </c>
      <c r="N90" s="182">
        <v>0</v>
      </c>
    </row>
    <row r="91" spans="1:51" x14ac:dyDescent="0.25">
      <c r="A91" s="149" t="s">
        <v>262</v>
      </c>
      <c r="N91" s="182">
        <v>0</v>
      </c>
    </row>
    <row r="92" spans="1:51" x14ac:dyDescent="0.25">
      <c r="A92" s="150" t="s">
        <v>290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82">
        <v>0</v>
      </c>
    </row>
    <row r="93" spans="1:51" x14ac:dyDescent="0.25">
      <c r="A93" s="150" t="s">
        <v>301</v>
      </c>
      <c r="B93">
        <v>0</v>
      </c>
      <c r="C93">
        <v>637.93600000000004</v>
      </c>
      <c r="D93">
        <v>0</v>
      </c>
      <c r="E93">
        <v>320.45</v>
      </c>
      <c r="F93">
        <v>784.72</v>
      </c>
      <c r="G93">
        <v>0</v>
      </c>
      <c r="H93">
        <v>342.77</v>
      </c>
      <c r="I93">
        <v>0</v>
      </c>
      <c r="J93">
        <v>341.40100000000001</v>
      </c>
      <c r="K93">
        <v>0</v>
      </c>
      <c r="L93">
        <v>584.47</v>
      </c>
      <c r="M93">
        <v>374.03200000000004</v>
      </c>
      <c r="N93" s="182">
        <v>3385.7790000000005</v>
      </c>
    </row>
    <row r="94" spans="1:51" x14ac:dyDescent="0.25">
      <c r="A94" s="150" t="s">
        <v>302</v>
      </c>
      <c r="B94">
        <v>0</v>
      </c>
      <c r="C94">
        <v>0</v>
      </c>
      <c r="D94">
        <v>0</v>
      </c>
      <c r="E94">
        <v>0</v>
      </c>
      <c r="F94">
        <v>175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82">
        <v>175</v>
      </c>
    </row>
    <row r="95" spans="1:51" x14ac:dyDescent="0.25">
      <c r="A95" s="151" t="s">
        <v>291</v>
      </c>
      <c r="B95">
        <v>0</v>
      </c>
      <c r="C95">
        <v>0</v>
      </c>
      <c r="D95">
        <v>0</v>
      </c>
      <c r="E95">
        <v>0</v>
      </c>
      <c r="F95">
        <v>124.39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82">
        <v>124.39</v>
      </c>
    </row>
    <row r="96" spans="1:51" x14ac:dyDescent="0.25">
      <c r="A96" s="151" t="s">
        <v>292</v>
      </c>
      <c r="B96">
        <v>0</v>
      </c>
      <c r="C96">
        <v>108.762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82">
        <v>108.762</v>
      </c>
    </row>
    <row r="97" spans="1:51" x14ac:dyDescent="0.25">
      <c r="A97" s="151" t="s">
        <v>293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82">
        <v>0</v>
      </c>
    </row>
    <row r="98" spans="1:51" x14ac:dyDescent="0.25">
      <c r="A98" s="151" t="s">
        <v>303</v>
      </c>
      <c r="B98">
        <v>0</v>
      </c>
      <c r="C98">
        <v>41.046999999999997</v>
      </c>
      <c r="D98">
        <v>0</v>
      </c>
      <c r="E98">
        <v>135.15699999999998</v>
      </c>
      <c r="F98">
        <v>159.60999999999999</v>
      </c>
      <c r="G98">
        <v>0</v>
      </c>
      <c r="H98">
        <v>168.64000000000001</v>
      </c>
      <c r="I98">
        <v>0</v>
      </c>
      <c r="J98">
        <v>155.12</v>
      </c>
      <c r="K98">
        <v>0</v>
      </c>
      <c r="L98">
        <v>182.54299999999998</v>
      </c>
      <c r="M98">
        <v>197.49599999999998</v>
      </c>
      <c r="N98" s="182">
        <v>1039.6129999999998</v>
      </c>
    </row>
    <row r="99" spans="1:51" x14ac:dyDescent="0.25">
      <c r="A99" s="152" t="s">
        <v>266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82">
        <v>0</v>
      </c>
    </row>
    <row r="100" spans="1:51" ht="15.75" thickBot="1" x14ac:dyDescent="0.3">
      <c r="A100" s="153" t="s">
        <v>267</v>
      </c>
      <c r="B100" s="153">
        <v>0</v>
      </c>
      <c r="C100" s="153">
        <v>787.74500000000012</v>
      </c>
      <c r="D100" s="153">
        <v>0</v>
      </c>
      <c r="E100" s="153">
        <v>455.60699999999997</v>
      </c>
      <c r="F100" s="153">
        <v>1243.72</v>
      </c>
      <c r="G100" s="153">
        <v>0</v>
      </c>
      <c r="H100" s="153">
        <v>511.40999999999997</v>
      </c>
      <c r="I100" s="153">
        <v>0</v>
      </c>
      <c r="J100" s="153">
        <v>496.52100000000002</v>
      </c>
      <c r="K100" s="153">
        <v>0</v>
      </c>
      <c r="L100" s="153">
        <v>767.01300000000003</v>
      </c>
      <c r="M100" s="153">
        <v>571.52800000000002</v>
      </c>
      <c r="N100" s="184">
        <v>4833.5440000000008</v>
      </c>
      <c r="O100" s="174"/>
      <c r="P100" s="174"/>
      <c r="Q100" s="174"/>
      <c r="R100" s="174"/>
      <c r="S100" s="174"/>
      <c r="T100" s="174"/>
      <c r="U100" s="174"/>
      <c r="V100" s="174"/>
      <c r="W100" s="174"/>
      <c r="X100" s="174"/>
      <c r="Y100" s="174"/>
      <c r="Z100" s="174"/>
      <c r="AA100" s="174"/>
      <c r="AB100" s="174"/>
      <c r="AC100" s="174"/>
      <c r="AD100" s="174"/>
      <c r="AE100" s="174"/>
      <c r="AF100" s="174"/>
      <c r="AG100" s="174"/>
      <c r="AH100" s="174"/>
      <c r="AI100" s="174"/>
      <c r="AJ100" s="174"/>
      <c r="AK100" s="174"/>
      <c r="AL100" s="174"/>
      <c r="AM100" s="174"/>
      <c r="AN100" s="174"/>
      <c r="AO100" s="174"/>
      <c r="AP100" s="174"/>
      <c r="AQ100" s="174"/>
      <c r="AR100" s="174"/>
      <c r="AS100" s="174"/>
      <c r="AT100" s="174"/>
      <c r="AU100" s="174"/>
      <c r="AV100" s="174"/>
      <c r="AW100" s="174"/>
      <c r="AX100" s="174"/>
      <c r="AY100" s="176"/>
    </row>
    <row r="101" spans="1:51" x14ac:dyDescent="0.25">
      <c r="A101" s="149" t="s">
        <v>268</v>
      </c>
      <c r="N101" s="182">
        <v>0</v>
      </c>
    </row>
    <row r="102" spans="1:51" x14ac:dyDescent="0.25">
      <c r="A102" s="154" t="s">
        <v>304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82">
        <v>0</v>
      </c>
    </row>
    <row r="103" spans="1:51" x14ac:dyDescent="0.25">
      <c r="A103" s="154" t="s">
        <v>305</v>
      </c>
      <c r="B103">
        <v>0</v>
      </c>
      <c r="C103">
        <v>536.70000000000005</v>
      </c>
      <c r="D103">
        <v>0</v>
      </c>
      <c r="E103">
        <v>352.83</v>
      </c>
      <c r="F103">
        <v>790</v>
      </c>
      <c r="G103">
        <v>0</v>
      </c>
      <c r="H103">
        <v>408.6</v>
      </c>
      <c r="I103">
        <v>0</v>
      </c>
      <c r="J103">
        <v>408.65999999999997</v>
      </c>
      <c r="K103">
        <v>0</v>
      </c>
      <c r="L103">
        <v>632.68000000000006</v>
      </c>
      <c r="M103">
        <v>197.5</v>
      </c>
      <c r="N103" s="182">
        <v>3326.9700000000003</v>
      </c>
    </row>
    <row r="104" spans="1:51" x14ac:dyDescent="0.25">
      <c r="A104" s="166" t="s">
        <v>296</v>
      </c>
      <c r="B104" s="167">
        <v>0</v>
      </c>
      <c r="C104" s="167">
        <v>197.17599999999999</v>
      </c>
      <c r="D104" s="167">
        <v>0</v>
      </c>
      <c r="E104" s="167">
        <v>77.183000000000007</v>
      </c>
      <c r="F104" s="167">
        <v>216.32</v>
      </c>
      <c r="G104" s="167">
        <v>0</v>
      </c>
      <c r="H104" s="167">
        <v>94.87</v>
      </c>
      <c r="I104" s="167">
        <v>0</v>
      </c>
      <c r="J104" s="167">
        <v>60.078000000000003</v>
      </c>
      <c r="K104" s="167">
        <v>0</v>
      </c>
      <c r="L104" s="167">
        <v>0</v>
      </c>
      <c r="M104" s="167">
        <v>16.46</v>
      </c>
      <c r="N104" s="187">
        <v>662.08699999999999</v>
      </c>
      <c r="O104" s="177"/>
      <c r="P104" s="177"/>
      <c r="Q104" s="177"/>
      <c r="R104" s="177"/>
      <c r="S104" s="177"/>
      <c r="T104" s="177"/>
      <c r="U104" s="177"/>
      <c r="V104" s="177"/>
      <c r="W104" s="177"/>
      <c r="X104" s="177"/>
      <c r="Y104" s="177"/>
      <c r="Z104" s="177"/>
      <c r="AA104" s="177"/>
      <c r="AB104" s="177"/>
      <c r="AC104" s="177"/>
      <c r="AD104" s="177"/>
      <c r="AE104" s="177"/>
      <c r="AF104" s="177"/>
      <c r="AG104" s="177"/>
      <c r="AH104" s="177"/>
      <c r="AI104" s="177"/>
      <c r="AJ104" s="177"/>
      <c r="AK104" s="177"/>
      <c r="AL104" s="177"/>
      <c r="AM104" s="177"/>
      <c r="AN104" s="177"/>
      <c r="AO104" s="177"/>
      <c r="AP104" s="177"/>
      <c r="AQ104" s="177"/>
      <c r="AR104" s="177"/>
      <c r="AS104" s="177"/>
      <c r="AT104" s="177"/>
      <c r="AU104" s="177"/>
      <c r="AV104" s="177"/>
      <c r="AW104" s="177"/>
      <c r="AX104" s="177"/>
      <c r="AY104" s="167"/>
    </row>
    <row r="105" spans="1:51" x14ac:dyDescent="0.25">
      <c r="A105" s="166" t="s">
        <v>306</v>
      </c>
      <c r="B105" s="167">
        <v>0</v>
      </c>
      <c r="C105" s="167">
        <v>0</v>
      </c>
      <c r="D105" s="167">
        <v>0</v>
      </c>
      <c r="E105" s="167">
        <v>0</v>
      </c>
      <c r="F105" s="167">
        <v>0</v>
      </c>
      <c r="G105" s="167">
        <v>0</v>
      </c>
      <c r="H105" s="167">
        <v>0</v>
      </c>
      <c r="I105" s="167">
        <v>0</v>
      </c>
      <c r="J105" s="167">
        <v>0</v>
      </c>
      <c r="K105" s="167">
        <v>0</v>
      </c>
      <c r="L105" s="167">
        <v>80.320000000000007</v>
      </c>
      <c r="M105" s="167">
        <v>0</v>
      </c>
      <c r="N105" s="187">
        <v>80.320000000000007</v>
      </c>
      <c r="O105" s="177"/>
      <c r="P105" s="177"/>
      <c r="Q105" s="177"/>
      <c r="R105" s="177"/>
      <c r="S105" s="177"/>
      <c r="T105" s="177"/>
      <c r="U105" s="177"/>
      <c r="V105" s="177"/>
      <c r="W105" s="177"/>
      <c r="X105" s="177"/>
      <c r="Y105" s="177"/>
      <c r="Z105" s="177"/>
      <c r="AA105" s="177"/>
      <c r="AB105" s="177"/>
      <c r="AC105" s="177"/>
      <c r="AD105" s="177"/>
      <c r="AE105" s="177"/>
      <c r="AF105" s="177"/>
      <c r="AG105" s="177"/>
      <c r="AH105" s="177"/>
      <c r="AI105" s="177"/>
      <c r="AJ105" s="177"/>
      <c r="AK105" s="177"/>
      <c r="AL105" s="177"/>
      <c r="AM105" s="177"/>
      <c r="AN105" s="177"/>
      <c r="AO105" s="177"/>
      <c r="AP105" s="177"/>
      <c r="AQ105" s="177"/>
      <c r="AR105" s="177"/>
      <c r="AS105" s="177"/>
      <c r="AT105" s="177"/>
      <c r="AU105" s="177"/>
      <c r="AV105" s="177"/>
      <c r="AW105" s="177"/>
      <c r="AX105" s="177"/>
      <c r="AY105" s="167"/>
    </row>
    <row r="106" spans="1:51" x14ac:dyDescent="0.25">
      <c r="A106" s="166" t="s">
        <v>291</v>
      </c>
      <c r="B106" s="167">
        <v>0</v>
      </c>
      <c r="C106" s="167">
        <v>0</v>
      </c>
      <c r="D106" s="167">
        <v>0</v>
      </c>
      <c r="E106" s="167">
        <v>0</v>
      </c>
      <c r="F106" s="167">
        <v>8.9499999999999993</v>
      </c>
      <c r="G106" s="167">
        <v>0</v>
      </c>
      <c r="H106" s="167">
        <v>35.869999999999997</v>
      </c>
      <c r="I106" s="167">
        <v>0</v>
      </c>
      <c r="J106" s="167">
        <v>0</v>
      </c>
      <c r="K106" s="167">
        <v>0</v>
      </c>
      <c r="L106" s="167">
        <v>0</v>
      </c>
      <c r="M106" s="167">
        <v>0</v>
      </c>
      <c r="N106" s="187">
        <v>44.819999999999993</v>
      </c>
      <c r="O106" s="177"/>
      <c r="P106" s="177"/>
      <c r="Q106" s="177"/>
      <c r="R106" s="177"/>
      <c r="S106" s="177"/>
      <c r="T106" s="177"/>
      <c r="U106" s="177"/>
      <c r="V106" s="177"/>
      <c r="W106" s="177"/>
      <c r="X106" s="177"/>
      <c r="Y106" s="177"/>
      <c r="Z106" s="177"/>
      <c r="AA106" s="177"/>
      <c r="AB106" s="177"/>
      <c r="AC106" s="177"/>
      <c r="AD106" s="177"/>
      <c r="AE106" s="177"/>
      <c r="AF106" s="177"/>
      <c r="AG106" s="177"/>
      <c r="AH106" s="177"/>
      <c r="AI106" s="177"/>
      <c r="AJ106" s="177"/>
      <c r="AK106" s="177"/>
      <c r="AL106" s="177"/>
      <c r="AM106" s="177"/>
      <c r="AN106" s="177"/>
      <c r="AO106" s="177"/>
      <c r="AP106" s="177"/>
      <c r="AQ106" s="177"/>
      <c r="AR106" s="177"/>
      <c r="AS106" s="177"/>
      <c r="AT106" s="177"/>
      <c r="AU106" s="177"/>
      <c r="AV106" s="177"/>
      <c r="AW106" s="177"/>
      <c r="AX106" s="177"/>
      <c r="AY106" s="167"/>
    </row>
    <row r="107" spans="1:51" x14ac:dyDescent="0.25">
      <c r="A107" s="166" t="s">
        <v>307</v>
      </c>
      <c r="B107" s="167">
        <v>0</v>
      </c>
      <c r="C107" s="167">
        <v>0</v>
      </c>
      <c r="D107" s="167">
        <v>0</v>
      </c>
      <c r="E107" s="167">
        <v>0</v>
      </c>
      <c r="F107" s="167">
        <v>209.82999999999998</v>
      </c>
      <c r="G107" s="167">
        <v>0</v>
      </c>
      <c r="H107" s="167">
        <v>0</v>
      </c>
      <c r="I107" s="167">
        <v>0</v>
      </c>
      <c r="J107" s="167">
        <v>32.81</v>
      </c>
      <c r="K107" s="167">
        <v>0</v>
      </c>
      <c r="L107" s="167">
        <v>0</v>
      </c>
      <c r="M107" s="167">
        <v>0</v>
      </c>
      <c r="N107" s="187">
        <v>242.64</v>
      </c>
      <c r="O107" s="177"/>
      <c r="P107" s="177"/>
      <c r="Q107" s="177"/>
      <c r="R107" s="177"/>
      <c r="S107" s="177"/>
      <c r="T107" s="177"/>
      <c r="U107" s="177"/>
      <c r="V107" s="177"/>
      <c r="W107" s="177"/>
      <c r="X107" s="177"/>
      <c r="Y107" s="177"/>
      <c r="Z107" s="177"/>
      <c r="AA107" s="177"/>
      <c r="AB107" s="177"/>
      <c r="AC107" s="177"/>
      <c r="AD107" s="177"/>
      <c r="AE107" s="177"/>
      <c r="AF107" s="177"/>
      <c r="AG107" s="177"/>
      <c r="AH107" s="177"/>
      <c r="AI107" s="177"/>
      <c r="AJ107" s="177"/>
      <c r="AK107" s="177"/>
      <c r="AL107" s="177"/>
      <c r="AM107" s="177"/>
      <c r="AN107" s="177"/>
      <c r="AO107" s="177"/>
      <c r="AP107" s="177"/>
      <c r="AQ107" s="177"/>
      <c r="AR107" s="177"/>
      <c r="AS107" s="177"/>
      <c r="AT107" s="177"/>
      <c r="AU107" s="177"/>
      <c r="AV107" s="177"/>
      <c r="AW107" s="177"/>
      <c r="AX107" s="177"/>
      <c r="AY107" s="167"/>
    </row>
    <row r="108" spans="1:51" x14ac:dyDescent="0.25">
      <c r="A108" s="166" t="s">
        <v>266</v>
      </c>
      <c r="B108" s="167">
        <v>0</v>
      </c>
      <c r="C108" s="167">
        <v>0</v>
      </c>
      <c r="D108" s="167">
        <v>0</v>
      </c>
      <c r="E108" s="167">
        <v>0</v>
      </c>
      <c r="F108" s="167">
        <v>41.66</v>
      </c>
      <c r="G108" s="167">
        <v>0</v>
      </c>
      <c r="H108" s="167">
        <v>37.71</v>
      </c>
      <c r="I108" s="167">
        <v>0</v>
      </c>
      <c r="J108" s="167">
        <v>32.950000000000003</v>
      </c>
      <c r="K108" s="167">
        <v>0</v>
      </c>
      <c r="L108" s="167">
        <v>0</v>
      </c>
      <c r="M108" s="167">
        <v>0</v>
      </c>
      <c r="N108" s="187">
        <v>112.32000000000001</v>
      </c>
      <c r="O108" s="177"/>
      <c r="P108" s="177"/>
      <c r="Q108" s="177"/>
      <c r="R108" s="177"/>
      <c r="S108" s="177"/>
      <c r="T108" s="177"/>
      <c r="U108" s="177"/>
      <c r="V108" s="177"/>
      <c r="W108" s="177"/>
      <c r="X108" s="177"/>
      <c r="Y108" s="177"/>
      <c r="Z108" s="177"/>
      <c r="AA108" s="177"/>
      <c r="AB108" s="177"/>
      <c r="AC108" s="177"/>
      <c r="AD108" s="177"/>
      <c r="AE108" s="177"/>
      <c r="AF108" s="177"/>
      <c r="AG108" s="177"/>
      <c r="AH108" s="177"/>
      <c r="AI108" s="177"/>
      <c r="AJ108" s="177"/>
      <c r="AK108" s="177"/>
      <c r="AL108" s="177"/>
      <c r="AM108" s="177"/>
      <c r="AN108" s="177"/>
      <c r="AO108" s="177"/>
      <c r="AP108" s="177"/>
      <c r="AQ108" s="177"/>
      <c r="AR108" s="177"/>
      <c r="AS108" s="177"/>
      <c r="AT108" s="177"/>
      <c r="AU108" s="177"/>
      <c r="AV108" s="177"/>
      <c r="AW108" s="177"/>
      <c r="AX108" s="177"/>
      <c r="AY108" s="167"/>
    </row>
    <row r="109" spans="1:51" ht="15.75" thickBot="1" x14ac:dyDescent="0.3">
      <c r="A109" s="153" t="s">
        <v>267</v>
      </c>
      <c r="B109" s="153">
        <v>0</v>
      </c>
      <c r="C109" s="153">
        <v>733.87599999999998</v>
      </c>
      <c r="D109" s="153">
        <v>0</v>
      </c>
      <c r="E109" s="153">
        <v>430.01299999999998</v>
      </c>
      <c r="F109" s="153">
        <v>1266.76</v>
      </c>
      <c r="G109" s="153">
        <v>0</v>
      </c>
      <c r="H109" s="153">
        <v>577.05000000000007</v>
      </c>
      <c r="I109" s="153">
        <v>0</v>
      </c>
      <c r="J109" s="153">
        <v>534.49799999999993</v>
      </c>
      <c r="K109" s="153">
        <v>0</v>
      </c>
      <c r="L109" s="153">
        <v>713.00000000000011</v>
      </c>
      <c r="M109" s="153">
        <v>213.96</v>
      </c>
      <c r="N109" s="184">
        <v>4469.1570000000002</v>
      </c>
      <c r="O109" s="174"/>
      <c r="P109" s="174"/>
      <c r="Q109" s="174"/>
      <c r="R109" s="174"/>
      <c r="S109" s="174"/>
      <c r="T109" s="174"/>
      <c r="U109" s="174"/>
      <c r="V109" s="174"/>
      <c r="W109" s="174"/>
      <c r="X109" s="174"/>
      <c r="Y109" s="174"/>
      <c r="Z109" s="174"/>
      <c r="AA109" s="174"/>
      <c r="AB109" s="174"/>
      <c r="AC109" s="174"/>
      <c r="AD109" s="174"/>
      <c r="AE109" s="174"/>
      <c r="AF109" s="174"/>
      <c r="AG109" s="174"/>
      <c r="AH109" s="174"/>
      <c r="AI109" s="174"/>
      <c r="AJ109" s="174"/>
      <c r="AK109" s="174"/>
      <c r="AL109" s="174"/>
      <c r="AM109" s="174"/>
      <c r="AN109" s="174"/>
      <c r="AO109" s="174"/>
      <c r="AP109" s="174"/>
      <c r="AQ109" s="174"/>
      <c r="AR109" s="174"/>
      <c r="AS109" s="174"/>
      <c r="AT109" s="174"/>
      <c r="AU109" s="174"/>
      <c r="AV109" s="174"/>
      <c r="AW109" s="174"/>
      <c r="AX109" s="174"/>
      <c r="AY109" s="176"/>
    </row>
    <row r="110" spans="1:51" x14ac:dyDescent="0.25">
      <c r="A110" s="173"/>
      <c r="B110" s="174"/>
      <c r="C110" s="174"/>
      <c r="D110" s="174"/>
      <c r="E110" s="174"/>
      <c r="F110" s="174"/>
      <c r="G110" s="174"/>
      <c r="H110" s="174"/>
      <c r="I110" s="174"/>
      <c r="J110" s="174"/>
      <c r="K110" s="174"/>
      <c r="L110" s="174"/>
      <c r="M110" s="174"/>
      <c r="N110" s="188"/>
      <c r="O110" s="174"/>
      <c r="P110" s="174"/>
      <c r="Q110" s="174"/>
      <c r="R110" s="174"/>
      <c r="S110" s="174"/>
      <c r="T110" s="174"/>
      <c r="U110" s="174"/>
      <c r="V110" s="174"/>
      <c r="W110" s="174"/>
      <c r="X110" s="174"/>
      <c r="Y110" s="174"/>
      <c r="Z110" s="174"/>
      <c r="AA110" s="174"/>
      <c r="AB110" s="174"/>
      <c r="AC110" s="174"/>
      <c r="AD110" s="174"/>
      <c r="AE110" s="174"/>
      <c r="AF110" s="174"/>
      <c r="AG110" s="174"/>
      <c r="AH110" s="174"/>
      <c r="AI110" s="174"/>
      <c r="AJ110" s="174"/>
      <c r="AK110" s="174"/>
      <c r="AL110" s="174"/>
      <c r="AM110" s="174"/>
      <c r="AN110" s="174"/>
      <c r="AO110" s="174"/>
      <c r="AP110" s="174"/>
      <c r="AQ110" s="174"/>
      <c r="AR110" s="174"/>
      <c r="AS110" s="174"/>
      <c r="AT110" s="174"/>
      <c r="AU110" s="174"/>
      <c r="AV110" s="174"/>
      <c r="AW110" s="174"/>
      <c r="AX110" s="174"/>
      <c r="AY110" s="174"/>
    </row>
    <row r="111" spans="1:51" x14ac:dyDescent="0.25">
      <c r="A111" s="148" t="s">
        <v>312</v>
      </c>
      <c r="N111" s="182">
        <v>0</v>
      </c>
    </row>
    <row r="112" spans="1:51" x14ac:dyDescent="0.25">
      <c r="A112" s="149" t="s">
        <v>262</v>
      </c>
      <c r="N112" s="182">
        <v>0</v>
      </c>
    </row>
    <row r="113" spans="1:51" x14ac:dyDescent="0.25">
      <c r="A113" s="150" t="s">
        <v>313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114.4</v>
      </c>
      <c r="K113">
        <v>537.21</v>
      </c>
      <c r="L113">
        <v>0</v>
      </c>
      <c r="M113">
        <v>0</v>
      </c>
      <c r="N113" s="182">
        <v>651.61</v>
      </c>
    </row>
    <row r="114" spans="1:51" x14ac:dyDescent="0.25">
      <c r="A114" s="150" t="s">
        <v>301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 s="182">
        <v>0</v>
      </c>
    </row>
    <row r="115" spans="1:51" x14ac:dyDescent="0.25">
      <c r="A115" s="150" t="s">
        <v>308</v>
      </c>
      <c r="B115">
        <v>1156.3500000000001</v>
      </c>
      <c r="C115">
        <v>0</v>
      </c>
      <c r="D115">
        <v>0</v>
      </c>
      <c r="E115">
        <v>0</v>
      </c>
      <c r="F115">
        <v>462.13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 s="182">
        <v>1618.48</v>
      </c>
    </row>
    <row r="116" spans="1:51" x14ac:dyDescent="0.25">
      <c r="A116" s="151" t="s">
        <v>291</v>
      </c>
      <c r="B116">
        <v>90.59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 s="182">
        <v>90.59</v>
      </c>
    </row>
    <row r="117" spans="1:51" x14ac:dyDescent="0.25">
      <c r="A117" s="151" t="s">
        <v>292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 s="182">
        <v>0</v>
      </c>
    </row>
    <row r="118" spans="1:51" x14ac:dyDescent="0.25">
      <c r="A118" s="151" t="s">
        <v>314</v>
      </c>
      <c r="B118">
        <v>0</v>
      </c>
      <c r="C118">
        <v>0</v>
      </c>
      <c r="D118">
        <v>0</v>
      </c>
      <c r="E118">
        <v>0</v>
      </c>
      <c r="F118">
        <v>593.46499999999992</v>
      </c>
      <c r="G118">
        <v>0</v>
      </c>
      <c r="H118">
        <v>0</v>
      </c>
      <c r="I118">
        <v>0</v>
      </c>
      <c r="J118">
        <v>70.42</v>
      </c>
      <c r="K118">
        <v>194.59100000000001</v>
      </c>
      <c r="L118">
        <v>0</v>
      </c>
      <c r="M118">
        <v>0</v>
      </c>
      <c r="N118" s="182">
        <v>858.47599999999989</v>
      </c>
    </row>
    <row r="119" spans="1:51" x14ac:dyDescent="0.25">
      <c r="A119" s="151" t="s">
        <v>293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 s="182">
        <v>0</v>
      </c>
    </row>
    <row r="120" spans="1:51" x14ac:dyDescent="0.25">
      <c r="A120" s="151" t="s">
        <v>303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 s="182">
        <v>0</v>
      </c>
    </row>
    <row r="121" spans="1:51" x14ac:dyDescent="0.25">
      <c r="A121" s="151" t="s">
        <v>309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 s="182">
        <v>0</v>
      </c>
    </row>
    <row r="122" spans="1:51" x14ac:dyDescent="0.25">
      <c r="A122" s="151" t="s">
        <v>315</v>
      </c>
      <c r="B122">
        <v>43.72</v>
      </c>
      <c r="C122">
        <v>0</v>
      </c>
      <c r="D122">
        <v>0</v>
      </c>
      <c r="E122">
        <v>0</v>
      </c>
      <c r="F122">
        <v>130.71</v>
      </c>
      <c r="G122">
        <v>0</v>
      </c>
      <c r="H122">
        <v>0</v>
      </c>
      <c r="I122">
        <v>0</v>
      </c>
      <c r="J122">
        <v>46.79</v>
      </c>
      <c r="K122">
        <v>39.5</v>
      </c>
      <c r="L122">
        <v>0</v>
      </c>
      <c r="M122">
        <v>0</v>
      </c>
      <c r="N122" s="182">
        <v>260.72000000000003</v>
      </c>
    </row>
    <row r="123" spans="1:51" x14ac:dyDescent="0.25">
      <c r="A123" s="152" t="s">
        <v>266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 s="182">
        <v>0</v>
      </c>
    </row>
    <row r="124" spans="1:51" ht="15.75" thickBot="1" x14ac:dyDescent="0.3">
      <c r="A124" s="153" t="s">
        <v>267</v>
      </c>
      <c r="B124" s="153">
        <v>1290.6600000000001</v>
      </c>
      <c r="C124" s="153">
        <v>0</v>
      </c>
      <c r="D124" s="153">
        <v>0</v>
      </c>
      <c r="E124" s="153">
        <v>0</v>
      </c>
      <c r="F124" s="153">
        <v>1186.3049999999998</v>
      </c>
      <c r="G124" s="153">
        <v>0</v>
      </c>
      <c r="H124" s="153">
        <v>0</v>
      </c>
      <c r="I124" s="153">
        <v>0</v>
      </c>
      <c r="J124" s="153">
        <v>231.60999999999999</v>
      </c>
      <c r="K124" s="153">
        <v>771.30100000000004</v>
      </c>
      <c r="L124" s="153">
        <v>0</v>
      </c>
      <c r="M124" s="153">
        <v>0</v>
      </c>
      <c r="N124" s="184">
        <v>3479.8760000000002</v>
      </c>
      <c r="O124" s="174"/>
      <c r="P124" s="174"/>
      <c r="Q124" s="174"/>
      <c r="R124" s="174"/>
      <c r="S124" s="174"/>
      <c r="T124" s="174"/>
      <c r="U124" s="174"/>
      <c r="V124" s="174"/>
      <c r="W124" s="174"/>
      <c r="X124" s="174"/>
      <c r="Y124" s="174"/>
      <c r="Z124" s="174"/>
      <c r="AA124" s="174"/>
      <c r="AB124" s="174"/>
      <c r="AC124" s="174"/>
      <c r="AD124" s="174"/>
      <c r="AE124" s="174"/>
      <c r="AF124" s="174"/>
      <c r="AG124" s="174"/>
      <c r="AH124" s="174"/>
      <c r="AI124" s="174"/>
      <c r="AJ124" s="174"/>
      <c r="AK124" s="174"/>
      <c r="AL124" s="174"/>
      <c r="AM124" s="174"/>
      <c r="AN124" s="174"/>
      <c r="AO124" s="174"/>
      <c r="AP124" s="174"/>
      <c r="AQ124" s="174"/>
      <c r="AR124" s="174"/>
      <c r="AS124" s="174"/>
      <c r="AT124" s="174"/>
      <c r="AU124" s="174"/>
      <c r="AV124" s="174"/>
      <c r="AW124" s="174"/>
      <c r="AX124" s="174"/>
      <c r="AY124" s="176"/>
    </row>
    <row r="125" spans="1:51" x14ac:dyDescent="0.25">
      <c r="A125" s="149" t="s">
        <v>268</v>
      </c>
      <c r="N125" s="182">
        <v>0</v>
      </c>
    </row>
    <row r="126" spans="1:51" x14ac:dyDescent="0.25">
      <c r="A126" s="154" t="s">
        <v>316</v>
      </c>
      <c r="B126">
        <v>0</v>
      </c>
      <c r="C126">
        <v>0</v>
      </c>
      <c r="D126">
        <v>0</v>
      </c>
      <c r="E126">
        <v>0</v>
      </c>
      <c r="F126">
        <v>525.54</v>
      </c>
      <c r="G126">
        <v>0</v>
      </c>
      <c r="H126">
        <v>0</v>
      </c>
      <c r="I126">
        <v>0</v>
      </c>
      <c r="J126">
        <v>0</v>
      </c>
      <c r="K126">
        <v>497.26</v>
      </c>
      <c r="L126">
        <v>0</v>
      </c>
      <c r="M126">
        <v>0</v>
      </c>
      <c r="N126" s="182">
        <v>1022.8</v>
      </c>
    </row>
    <row r="127" spans="1:51" x14ac:dyDescent="0.25">
      <c r="A127" s="154" t="s">
        <v>317</v>
      </c>
      <c r="B127">
        <v>965.07</v>
      </c>
      <c r="C127">
        <v>0</v>
      </c>
      <c r="D127">
        <v>0</v>
      </c>
      <c r="E127">
        <v>0</v>
      </c>
      <c r="F127">
        <v>322.55999999999995</v>
      </c>
      <c r="G127">
        <v>0</v>
      </c>
      <c r="H127">
        <v>0</v>
      </c>
      <c r="I127">
        <v>0</v>
      </c>
      <c r="J127">
        <v>0</v>
      </c>
      <c r="K127">
        <v>306.04000000000002</v>
      </c>
      <c r="L127">
        <v>0</v>
      </c>
      <c r="M127">
        <v>0</v>
      </c>
      <c r="N127" s="182">
        <v>1593.67</v>
      </c>
    </row>
    <row r="128" spans="1:51" x14ac:dyDescent="0.25">
      <c r="A128" s="166" t="s">
        <v>296</v>
      </c>
      <c r="B128" s="167">
        <v>35.31</v>
      </c>
      <c r="C128" s="167">
        <v>0</v>
      </c>
      <c r="D128" s="167">
        <v>0</v>
      </c>
      <c r="E128" s="167">
        <v>0</v>
      </c>
      <c r="F128" s="167">
        <v>0</v>
      </c>
      <c r="G128" s="167">
        <v>0</v>
      </c>
      <c r="H128" s="167">
        <v>0</v>
      </c>
      <c r="I128" s="167">
        <v>0</v>
      </c>
      <c r="J128" s="167">
        <v>0</v>
      </c>
      <c r="K128" s="167">
        <v>127.505</v>
      </c>
      <c r="L128" s="167">
        <v>0</v>
      </c>
      <c r="M128" s="167">
        <v>0</v>
      </c>
      <c r="N128" s="187">
        <v>162.815</v>
      </c>
      <c r="O128" s="177"/>
      <c r="P128" s="177"/>
      <c r="Q128" s="177"/>
      <c r="R128" s="177"/>
      <c r="S128" s="177"/>
      <c r="T128" s="177"/>
      <c r="U128" s="177"/>
      <c r="V128" s="177"/>
      <c r="W128" s="177"/>
      <c r="X128" s="177"/>
      <c r="Y128" s="177"/>
      <c r="Z128" s="177"/>
      <c r="AA128" s="177"/>
      <c r="AB128" s="177"/>
      <c r="AC128" s="177"/>
      <c r="AD128" s="177"/>
      <c r="AE128" s="177"/>
      <c r="AF128" s="177"/>
      <c r="AG128" s="177"/>
      <c r="AH128" s="177"/>
      <c r="AI128" s="177"/>
      <c r="AJ128" s="177"/>
      <c r="AK128" s="177"/>
      <c r="AL128" s="177"/>
      <c r="AM128" s="177"/>
      <c r="AN128" s="177"/>
      <c r="AO128" s="177"/>
      <c r="AP128" s="177"/>
      <c r="AQ128" s="177"/>
      <c r="AR128" s="177"/>
      <c r="AS128" s="177"/>
      <c r="AT128" s="177"/>
      <c r="AU128" s="177"/>
      <c r="AV128" s="177"/>
      <c r="AW128" s="177"/>
      <c r="AX128" s="177"/>
      <c r="AY128" s="167"/>
    </row>
    <row r="129" spans="1:51" x14ac:dyDescent="0.25">
      <c r="A129" s="151" t="s">
        <v>306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 s="182">
        <v>0</v>
      </c>
    </row>
    <row r="130" spans="1:51" x14ac:dyDescent="0.25">
      <c r="A130" s="166" t="s">
        <v>310</v>
      </c>
      <c r="B130" s="167">
        <v>215.42000000000002</v>
      </c>
      <c r="C130" s="167">
        <v>0</v>
      </c>
      <c r="D130" s="167">
        <v>0</v>
      </c>
      <c r="E130" s="167">
        <v>0</v>
      </c>
      <c r="F130" s="167">
        <v>245.84800000000001</v>
      </c>
      <c r="G130" s="167">
        <v>0</v>
      </c>
      <c r="H130" s="167">
        <v>0</v>
      </c>
      <c r="I130" s="167">
        <v>0</v>
      </c>
      <c r="J130" s="167">
        <v>0</v>
      </c>
      <c r="K130" s="167">
        <v>0</v>
      </c>
      <c r="L130" s="167">
        <v>0</v>
      </c>
      <c r="M130" s="167">
        <v>0</v>
      </c>
      <c r="N130" s="187">
        <v>461.26800000000003</v>
      </c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77"/>
      <c r="Z130" s="177"/>
      <c r="AA130" s="177"/>
      <c r="AB130" s="177"/>
      <c r="AC130" s="177"/>
      <c r="AD130" s="177"/>
      <c r="AE130" s="177"/>
      <c r="AF130" s="177"/>
      <c r="AG130" s="177"/>
      <c r="AH130" s="177"/>
      <c r="AI130" s="177"/>
      <c r="AJ130" s="177"/>
      <c r="AK130" s="177"/>
      <c r="AL130" s="177"/>
      <c r="AM130" s="177"/>
      <c r="AN130" s="177"/>
      <c r="AO130" s="177"/>
      <c r="AP130" s="177"/>
      <c r="AQ130" s="177"/>
      <c r="AR130" s="177"/>
      <c r="AS130" s="177"/>
      <c r="AT130" s="177"/>
      <c r="AU130" s="177"/>
      <c r="AV130" s="177"/>
      <c r="AW130" s="177"/>
      <c r="AX130" s="177"/>
      <c r="AY130" s="167"/>
    </row>
    <row r="131" spans="1:51" x14ac:dyDescent="0.25">
      <c r="A131" s="166" t="s">
        <v>311</v>
      </c>
      <c r="B131" s="167">
        <v>0</v>
      </c>
      <c r="C131" s="167">
        <v>0</v>
      </c>
      <c r="D131" s="167">
        <v>0</v>
      </c>
      <c r="E131" s="167">
        <v>0</v>
      </c>
      <c r="F131" s="167">
        <v>13.488</v>
      </c>
      <c r="G131" s="167">
        <v>0</v>
      </c>
      <c r="H131" s="167">
        <v>0</v>
      </c>
      <c r="I131" s="167">
        <v>0</v>
      </c>
      <c r="J131" s="167">
        <v>0</v>
      </c>
      <c r="K131" s="167">
        <v>19.169999999999998</v>
      </c>
      <c r="L131" s="167">
        <v>0</v>
      </c>
      <c r="M131" s="167">
        <v>0</v>
      </c>
      <c r="N131" s="187">
        <v>32.658000000000001</v>
      </c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77"/>
      <c r="Z131" s="177"/>
      <c r="AA131" s="177"/>
      <c r="AB131" s="177"/>
      <c r="AC131" s="177"/>
      <c r="AD131" s="177"/>
      <c r="AE131" s="177"/>
      <c r="AF131" s="177"/>
      <c r="AG131" s="177"/>
      <c r="AH131" s="177"/>
      <c r="AI131" s="177"/>
      <c r="AJ131" s="177"/>
      <c r="AK131" s="177"/>
      <c r="AL131" s="177"/>
      <c r="AM131" s="177"/>
      <c r="AN131" s="177"/>
      <c r="AO131" s="177"/>
      <c r="AP131" s="177"/>
      <c r="AQ131" s="177"/>
      <c r="AR131" s="177"/>
      <c r="AS131" s="177"/>
      <c r="AT131" s="177"/>
      <c r="AU131" s="177"/>
      <c r="AV131" s="177"/>
      <c r="AW131" s="177"/>
      <c r="AX131" s="177"/>
      <c r="AY131" s="167"/>
    </row>
    <row r="132" spans="1:51" x14ac:dyDescent="0.25">
      <c r="A132" s="166" t="s">
        <v>318</v>
      </c>
      <c r="B132" s="167">
        <v>85.68</v>
      </c>
      <c r="C132" s="167">
        <v>0</v>
      </c>
      <c r="D132" s="167">
        <v>0</v>
      </c>
      <c r="E132" s="167">
        <v>0</v>
      </c>
      <c r="F132" s="167">
        <v>60.559999999999995</v>
      </c>
      <c r="G132" s="167">
        <v>0</v>
      </c>
      <c r="H132" s="167">
        <v>0</v>
      </c>
      <c r="I132" s="167">
        <v>0</v>
      </c>
      <c r="J132" s="167">
        <v>0</v>
      </c>
      <c r="K132" s="167">
        <v>36.11</v>
      </c>
      <c r="L132" s="167">
        <v>0</v>
      </c>
      <c r="M132" s="167">
        <v>0</v>
      </c>
      <c r="N132" s="187">
        <v>182.35000000000002</v>
      </c>
      <c r="O132" s="177"/>
      <c r="P132" s="177"/>
      <c r="Q132" s="177"/>
      <c r="R132" s="177"/>
      <c r="S132" s="177"/>
      <c r="T132" s="177"/>
      <c r="U132" s="177"/>
      <c r="V132" s="177"/>
      <c r="W132" s="177"/>
      <c r="X132" s="177"/>
      <c r="Y132" s="177"/>
      <c r="Z132" s="177"/>
      <c r="AA132" s="177"/>
      <c r="AB132" s="177"/>
      <c r="AC132" s="177"/>
      <c r="AD132" s="177"/>
      <c r="AE132" s="177"/>
      <c r="AF132" s="177"/>
      <c r="AG132" s="177"/>
      <c r="AH132" s="177"/>
      <c r="AI132" s="177"/>
      <c r="AJ132" s="177"/>
      <c r="AK132" s="177"/>
      <c r="AL132" s="177"/>
      <c r="AM132" s="177"/>
      <c r="AN132" s="177"/>
      <c r="AO132" s="177"/>
      <c r="AP132" s="177"/>
      <c r="AQ132" s="177"/>
      <c r="AR132" s="177"/>
      <c r="AS132" s="177"/>
      <c r="AT132" s="177"/>
      <c r="AU132" s="177"/>
      <c r="AV132" s="177"/>
      <c r="AW132" s="177"/>
      <c r="AX132" s="177"/>
      <c r="AY132" s="167"/>
    </row>
    <row r="133" spans="1:51" x14ac:dyDescent="0.25">
      <c r="A133" s="166" t="s">
        <v>266</v>
      </c>
      <c r="B133" s="167">
        <v>38.590000000000003</v>
      </c>
      <c r="C133" s="167">
        <v>0</v>
      </c>
      <c r="D133" s="167">
        <v>0</v>
      </c>
      <c r="E133" s="167">
        <v>0</v>
      </c>
      <c r="F133" s="167">
        <v>159.108</v>
      </c>
      <c r="G133" s="167">
        <v>0</v>
      </c>
      <c r="H133" s="167">
        <v>0</v>
      </c>
      <c r="I133" s="167">
        <v>0</v>
      </c>
      <c r="J133" s="167">
        <v>0</v>
      </c>
      <c r="K133" s="167">
        <v>81.48</v>
      </c>
      <c r="L133" s="167">
        <v>0</v>
      </c>
      <c r="M133" s="167">
        <v>0</v>
      </c>
      <c r="N133" s="187">
        <v>279.178</v>
      </c>
      <c r="O133" s="177"/>
      <c r="P133" s="177"/>
      <c r="Q133" s="177"/>
      <c r="R133" s="177"/>
      <c r="S133" s="177"/>
      <c r="T133" s="177"/>
      <c r="U133" s="177"/>
      <c r="V133" s="177"/>
      <c r="W133" s="177"/>
      <c r="X133" s="177"/>
      <c r="Y133" s="177"/>
      <c r="Z133" s="177"/>
      <c r="AA133" s="177"/>
      <c r="AB133" s="177"/>
      <c r="AC133" s="177"/>
      <c r="AD133" s="177"/>
      <c r="AE133" s="177"/>
      <c r="AF133" s="177"/>
      <c r="AG133" s="177"/>
      <c r="AH133" s="177"/>
      <c r="AI133" s="177"/>
      <c r="AJ133" s="177"/>
      <c r="AK133" s="177"/>
      <c r="AL133" s="177"/>
      <c r="AM133" s="177"/>
      <c r="AN133" s="177"/>
      <c r="AO133" s="177"/>
      <c r="AP133" s="177"/>
      <c r="AQ133" s="177"/>
      <c r="AR133" s="177"/>
      <c r="AS133" s="177"/>
      <c r="AT133" s="177"/>
      <c r="AU133" s="177"/>
      <c r="AV133" s="177"/>
      <c r="AW133" s="177"/>
      <c r="AX133" s="177"/>
      <c r="AY133" s="167"/>
    </row>
    <row r="134" spans="1:51" ht="15.75" thickBot="1" x14ac:dyDescent="0.3">
      <c r="A134" s="153" t="s">
        <v>267</v>
      </c>
      <c r="B134" s="153">
        <v>1340.0700000000002</v>
      </c>
      <c r="C134" s="153">
        <v>0</v>
      </c>
      <c r="D134" s="153">
        <v>0</v>
      </c>
      <c r="E134" s="153">
        <v>0</v>
      </c>
      <c r="F134" s="153">
        <v>1327.1039999999998</v>
      </c>
      <c r="G134" s="153">
        <v>0</v>
      </c>
      <c r="H134" s="153">
        <v>0</v>
      </c>
      <c r="I134" s="153">
        <v>0</v>
      </c>
      <c r="J134" s="153">
        <v>0</v>
      </c>
      <c r="K134" s="153">
        <v>1067.5649999999998</v>
      </c>
      <c r="L134" s="153">
        <v>0</v>
      </c>
      <c r="M134" s="153">
        <v>0</v>
      </c>
      <c r="N134" s="184">
        <v>3734.7389999999996</v>
      </c>
      <c r="O134" s="174"/>
      <c r="P134" s="174"/>
      <c r="Q134" s="174"/>
      <c r="R134" s="174"/>
      <c r="S134" s="174"/>
      <c r="T134" s="174"/>
      <c r="U134" s="174"/>
      <c r="V134" s="174"/>
      <c r="W134" s="174"/>
      <c r="X134" s="174"/>
      <c r="Y134" s="174"/>
      <c r="Z134" s="174"/>
      <c r="AA134" s="174"/>
      <c r="AB134" s="174"/>
      <c r="AC134" s="174"/>
      <c r="AD134" s="174"/>
      <c r="AE134" s="174"/>
      <c r="AF134" s="174"/>
      <c r="AG134" s="174"/>
      <c r="AH134" s="174"/>
      <c r="AI134" s="174"/>
      <c r="AJ134" s="174"/>
      <c r="AK134" s="174"/>
      <c r="AL134" s="174"/>
      <c r="AM134" s="174"/>
      <c r="AN134" s="174"/>
      <c r="AO134" s="174"/>
      <c r="AP134" s="174"/>
      <c r="AQ134" s="174"/>
      <c r="AR134" s="174"/>
      <c r="AS134" s="174"/>
      <c r="AT134" s="174"/>
      <c r="AU134" s="174"/>
      <c r="AV134" s="174"/>
      <c r="AW134" s="174"/>
      <c r="AX134" s="174"/>
      <c r="AY134" s="176"/>
    </row>
    <row r="135" spans="1:51" x14ac:dyDescent="0.25">
      <c r="A135" s="173"/>
      <c r="B135" s="174"/>
      <c r="C135" s="174"/>
      <c r="D135" s="174"/>
      <c r="E135" s="174"/>
      <c r="F135" s="174"/>
      <c r="G135" s="174"/>
      <c r="H135" s="174"/>
      <c r="I135" s="174"/>
      <c r="J135" s="174"/>
      <c r="K135" s="174"/>
      <c r="L135" s="174"/>
      <c r="M135" s="174"/>
      <c r="N135" s="188"/>
      <c r="O135" s="174"/>
      <c r="P135" s="174"/>
      <c r="Q135" s="174"/>
      <c r="R135" s="174"/>
      <c r="S135" s="174"/>
      <c r="T135" s="174"/>
      <c r="U135" s="174"/>
      <c r="V135" s="174"/>
      <c r="W135" s="174"/>
      <c r="X135" s="174"/>
      <c r="Y135" s="174"/>
      <c r="Z135" s="174"/>
      <c r="AA135" s="174"/>
      <c r="AB135" s="174"/>
      <c r="AC135" s="174"/>
      <c r="AD135" s="174"/>
      <c r="AE135" s="174"/>
      <c r="AF135" s="174"/>
      <c r="AG135" s="174"/>
      <c r="AH135" s="174"/>
      <c r="AI135" s="174"/>
      <c r="AJ135" s="174"/>
      <c r="AK135" s="174"/>
      <c r="AL135" s="174"/>
      <c r="AM135" s="174"/>
      <c r="AN135" s="174"/>
      <c r="AO135" s="174"/>
      <c r="AP135" s="174"/>
      <c r="AQ135" s="174"/>
      <c r="AR135" s="174"/>
      <c r="AS135" s="174"/>
      <c r="AT135" s="174"/>
      <c r="AU135" s="174"/>
      <c r="AV135" s="174"/>
      <c r="AW135" s="174"/>
      <c r="AX135" s="174"/>
      <c r="AY135" s="174"/>
    </row>
    <row r="136" spans="1:51" x14ac:dyDescent="0.25">
      <c r="A136" s="148" t="s">
        <v>319</v>
      </c>
      <c r="N136" s="182">
        <v>0</v>
      </c>
    </row>
    <row r="137" spans="1:51" x14ac:dyDescent="0.25">
      <c r="A137" s="149" t="s">
        <v>262</v>
      </c>
      <c r="N137" s="182">
        <v>0</v>
      </c>
    </row>
    <row r="138" spans="1:51" x14ac:dyDescent="0.25">
      <c r="A138" s="150" t="s">
        <v>320</v>
      </c>
      <c r="B138">
        <v>0</v>
      </c>
      <c r="C138">
        <v>0</v>
      </c>
      <c r="D138">
        <v>0</v>
      </c>
      <c r="E138">
        <v>145.44</v>
      </c>
      <c r="F138">
        <v>0</v>
      </c>
      <c r="G138">
        <v>704.64400000000001</v>
      </c>
      <c r="H138">
        <v>115.91</v>
      </c>
      <c r="I138">
        <v>0</v>
      </c>
      <c r="J138">
        <v>257.48</v>
      </c>
      <c r="K138">
        <v>0</v>
      </c>
      <c r="L138">
        <v>402.18200000000002</v>
      </c>
      <c r="M138">
        <v>865.76</v>
      </c>
      <c r="N138" s="182">
        <v>2491.4160000000002</v>
      </c>
    </row>
    <row r="139" spans="1:51" x14ac:dyDescent="0.25">
      <c r="A139" s="151" t="s">
        <v>291</v>
      </c>
      <c r="B139">
        <v>0</v>
      </c>
      <c r="C139">
        <v>0</v>
      </c>
      <c r="D139">
        <v>0</v>
      </c>
      <c r="E139">
        <v>120.12</v>
      </c>
      <c r="F139">
        <v>0</v>
      </c>
      <c r="G139">
        <v>644.66100000000006</v>
      </c>
      <c r="H139">
        <v>99.539999999999992</v>
      </c>
      <c r="I139">
        <v>0</v>
      </c>
      <c r="J139">
        <v>224.42000000000002</v>
      </c>
      <c r="K139">
        <v>0</v>
      </c>
      <c r="L139">
        <v>290.56</v>
      </c>
      <c r="M139">
        <v>655.26</v>
      </c>
      <c r="N139" s="182">
        <v>2034.5609999999999</v>
      </c>
    </row>
    <row r="140" spans="1:51" x14ac:dyDescent="0.25">
      <c r="A140" s="151" t="s">
        <v>321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 s="182">
        <v>0</v>
      </c>
    </row>
    <row r="141" spans="1:51" x14ac:dyDescent="0.25">
      <c r="A141" s="151" t="s">
        <v>278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 s="182">
        <v>0</v>
      </c>
    </row>
    <row r="142" spans="1:51" x14ac:dyDescent="0.25">
      <c r="A142" s="151" t="s">
        <v>280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 s="182">
        <v>0</v>
      </c>
    </row>
    <row r="143" spans="1:51" x14ac:dyDescent="0.25">
      <c r="A143" s="151" t="s">
        <v>266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 s="182">
        <v>0</v>
      </c>
    </row>
    <row r="144" spans="1:51" x14ac:dyDescent="0.25">
      <c r="A144" s="155" t="s">
        <v>271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 s="182">
        <v>0</v>
      </c>
    </row>
    <row r="145" spans="1:51" ht="15.75" thickBot="1" x14ac:dyDescent="0.3">
      <c r="A145" s="153" t="s">
        <v>267</v>
      </c>
      <c r="B145" s="153">
        <v>0</v>
      </c>
      <c r="C145" s="153">
        <v>0</v>
      </c>
      <c r="D145" s="153">
        <v>0</v>
      </c>
      <c r="E145" s="153">
        <v>265.56</v>
      </c>
      <c r="F145" s="153">
        <v>0</v>
      </c>
      <c r="G145" s="153">
        <v>1349.3050000000001</v>
      </c>
      <c r="H145" s="153">
        <v>215.45</v>
      </c>
      <c r="I145" s="153">
        <v>0</v>
      </c>
      <c r="J145" s="153">
        <v>481.90000000000003</v>
      </c>
      <c r="K145" s="153">
        <v>0</v>
      </c>
      <c r="L145" s="153">
        <v>692.74199999999996</v>
      </c>
      <c r="M145" s="153">
        <v>1521.02</v>
      </c>
      <c r="N145" s="184">
        <v>4525.9770000000008</v>
      </c>
      <c r="O145" s="174"/>
      <c r="P145" s="174"/>
      <c r="Q145" s="174"/>
      <c r="R145" s="174"/>
      <c r="S145" s="174"/>
      <c r="T145" s="174"/>
      <c r="U145" s="174"/>
      <c r="V145" s="174"/>
      <c r="W145" s="174"/>
      <c r="X145" s="174"/>
      <c r="Y145" s="174"/>
      <c r="Z145" s="174"/>
      <c r="AA145" s="174"/>
      <c r="AB145" s="174"/>
      <c r="AC145" s="174"/>
      <c r="AD145" s="174"/>
      <c r="AE145" s="174"/>
      <c r="AF145" s="174"/>
      <c r="AG145" s="174"/>
      <c r="AH145" s="174"/>
      <c r="AI145" s="174"/>
      <c r="AJ145" s="174"/>
      <c r="AK145" s="174"/>
      <c r="AL145" s="174"/>
      <c r="AM145" s="174"/>
      <c r="AN145" s="174"/>
      <c r="AO145" s="174"/>
      <c r="AP145" s="174"/>
      <c r="AQ145" s="174"/>
      <c r="AR145" s="174"/>
      <c r="AS145" s="174"/>
      <c r="AT145" s="174"/>
      <c r="AU145" s="174"/>
      <c r="AV145" s="174"/>
      <c r="AW145" s="174"/>
      <c r="AX145" s="174"/>
      <c r="AY145" s="176"/>
    </row>
    <row r="146" spans="1:51" x14ac:dyDescent="0.25">
      <c r="A146" s="149" t="s">
        <v>268</v>
      </c>
      <c r="N146" s="182">
        <v>0</v>
      </c>
    </row>
    <row r="147" spans="1:51" x14ac:dyDescent="0.25">
      <c r="A147" s="154" t="s">
        <v>322</v>
      </c>
      <c r="B147">
        <v>0</v>
      </c>
      <c r="C147">
        <v>0</v>
      </c>
      <c r="D147">
        <v>0</v>
      </c>
      <c r="E147">
        <v>230.166</v>
      </c>
      <c r="F147">
        <v>0</v>
      </c>
      <c r="G147">
        <v>1015.3000000000002</v>
      </c>
      <c r="H147">
        <v>175.751</v>
      </c>
      <c r="I147">
        <v>0</v>
      </c>
      <c r="J147">
        <v>353.09000000000003</v>
      </c>
      <c r="K147">
        <v>0</v>
      </c>
      <c r="L147">
        <v>596.24</v>
      </c>
      <c r="M147">
        <v>1345.56</v>
      </c>
      <c r="N147" s="182">
        <v>3716.1070000000004</v>
      </c>
    </row>
    <row r="148" spans="1:51" x14ac:dyDescent="0.25">
      <c r="A148" s="151" t="s">
        <v>323</v>
      </c>
      <c r="B148">
        <v>0</v>
      </c>
      <c r="C148">
        <v>0</v>
      </c>
      <c r="D148">
        <v>0</v>
      </c>
      <c r="E148">
        <v>35.701999999999998</v>
      </c>
      <c r="F148">
        <v>0</v>
      </c>
      <c r="G148">
        <v>73.61</v>
      </c>
      <c r="H148">
        <v>45.851999999999997</v>
      </c>
      <c r="I148">
        <v>0</v>
      </c>
      <c r="J148">
        <v>41.094999999999999</v>
      </c>
      <c r="K148">
        <v>0</v>
      </c>
      <c r="L148">
        <v>47.08</v>
      </c>
      <c r="M148">
        <v>66.238</v>
      </c>
      <c r="N148" s="182">
        <v>309.577</v>
      </c>
    </row>
    <row r="149" spans="1:51" x14ac:dyDescent="0.25">
      <c r="A149" s="166" t="s">
        <v>291</v>
      </c>
      <c r="B149" s="167">
        <v>0</v>
      </c>
      <c r="C149" s="167">
        <v>0</v>
      </c>
      <c r="D149" s="167">
        <v>0</v>
      </c>
      <c r="E149" s="167">
        <v>23.48</v>
      </c>
      <c r="F149" s="167">
        <v>0</v>
      </c>
      <c r="G149" s="167">
        <v>239.03</v>
      </c>
      <c r="H149" s="167">
        <v>48.67</v>
      </c>
      <c r="I149" s="167">
        <v>0</v>
      </c>
      <c r="J149" s="167">
        <v>99.302999999999997</v>
      </c>
      <c r="K149" s="167">
        <v>0</v>
      </c>
      <c r="L149" s="167">
        <v>75.430000000000007</v>
      </c>
      <c r="M149" s="167">
        <v>85.42</v>
      </c>
      <c r="N149" s="187">
        <v>571.33299999999997</v>
      </c>
      <c r="O149" s="177"/>
      <c r="P149" s="177"/>
      <c r="Q149" s="177"/>
      <c r="R149" s="177"/>
      <c r="S149" s="177"/>
      <c r="T149" s="177"/>
      <c r="U149" s="177"/>
      <c r="V149" s="177"/>
      <c r="W149" s="177"/>
      <c r="X149" s="177"/>
      <c r="Y149" s="177"/>
      <c r="Z149" s="177"/>
      <c r="AA149" s="177"/>
      <c r="AB149" s="177"/>
      <c r="AC149" s="177"/>
      <c r="AD149" s="177"/>
      <c r="AE149" s="177"/>
      <c r="AF149" s="177"/>
      <c r="AG149" s="177"/>
      <c r="AH149" s="177"/>
      <c r="AI149" s="177"/>
      <c r="AJ149" s="177"/>
      <c r="AK149" s="177"/>
      <c r="AL149" s="177"/>
      <c r="AM149" s="177"/>
      <c r="AN149" s="177"/>
      <c r="AO149" s="177"/>
      <c r="AP149" s="177"/>
      <c r="AQ149" s="177"/>
      <c r="AR149" s="177"/>
      <c r="AS149" s="177"/>
      <c r="AT149" s="177"/>
      <c r="AU149" s="177"/>
      <c r="AV149" s="177"/>
      <c r="AW149" s="177"/>
      <c r="AX149" s="177"/>
      <c r="AY149" s="167"/>
    </row>
    <row r="150" spans="1:51" x14ac:dyDescent="0.25">
      <c r="A150" s="151" t="s">
        <v>324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 s="182">
        <v>0</v>
      </c>
    </row>
    <row r="151" spans="1:51" x14ac:dyDescent="0.25">
      <c r="A151" s="151" t="s">
        <v>278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 s="182">
        <v>0</v>
      </c>
    </row>
    <row r="152" spans="1:51" x14ac:dyDescent="0.25">
      <c r="A152" s="168" t="s">
        <v>266</v>
      </c>
      <c r="B152" s="167">
        <v>0</v>
      </c>
      <c r="C152" s="167">
        <v>0</v>
      </c>
      <c r="D152" s="167">
        <v>0</v>
      </c>
      <c r="E152" s="167">
        <v>10.653</v>
      </c>
      <c r="F152" s="167">
        <v>0</v>
      </c>
      <c r="G152" s="167">
        <v>35.799999999999997</v>
      </c>
      <c r="H152" s="167">
        <v>18.79</v>
      </c>
      <c r="I152" s="167">
        <v>0</v>
      </c>
      <c r="J152" s="167">
        <v>17.399999999999999</v>
      </c>
      <c r="K152" s="167">
        <v>0</v>
      </c>
      <c r="L152" s="167">
        <v>33.450000000000003</v>
      </c>
      <c r="M152" s="167">
        <v>114.21</v>
      </c>
      <c r="N152" s="187">
        <v>230.303</v>
      </c>
      <c r="O152" s="177"/>
      <c r="P152" s="177"/>
      <c r="Q152" s="177"/>
      <c r="R152" s="177"/>
      <c r="S152" s="177"/>
      <c r="T152" s="177"/>
      <c r="U152" s="177"/>
      <c r="V152" s="177"/>
      <c r="W152" s="177"/>
      <c r="X152" s="177"/>
      <c r="Y152" s="177"/>
      <c r="Z152" s="177"/>
      <c r="AA152" s="177"/>
      <c r="AB152" s="177"/>
      <c r="AC152" s="177"/>
      <c r="AD152" s="177"/>
      <c r="AE152" s="177"/>
      <c r="AF152" s="177"/>
      <c r="AG152" s="177"/>
      <c r="AH152" s="177"/>
      <c r="AI152" s="177"/>
      <c r="AJ152" s="177"/>
      <c r="AK152" s="177"/>
      <c r="AL152" s="177"/>
      <c r="AM152" s="177"/>
      <c r="AN152" s="177"/>
      <c r="AO152" s="177"/>
      <c r="AP152" s="177"/>
      <c r="AQ152" s="177"/>
      <c r="AR152" s="177"/>
      <c r="AS152" s="177"/>
      <c r="AT152" s="177"/>
      <c r="AU152" s="177"/>
      <c r="AV152" s="177"/>
      <c r="AW152" s="177"/>
      <c r="AX152" s="177"/>
      <c r="AY152" s="167"/>
    </row>
    <row r="153" spans="1:51" ht="15.75" thickBot="1" x14ac:dyDescent="0.3">
      <c r="A153" s="153" t="s">
        <v>267</v>
      </c>
      <c r="B153" s="153">
        <v>0</v>
      </c>
      <c r="C153" s="153">
        <v>0</v>
      </c>
      <c r="D153" s="153">
        <v>0</v>
      </c>
      <c r="E153" s="153">
        <v>300.00100000000003</v>
      </c>
      <c r="F153" s="153">
        <v>0</v>
      </c>
      <c r="G153" s="153">
        <v>1363.74</v>
      </c>
      <c r="H153" s="153">
        <v>289.06300000000005</v>
      </c>
      <c r="I153" s="153">
        <v>0</v>
      </c>
      <c r="J153" s="153">
        <v>510.88800000000003</v>
      </c>
      <c r="K153" s="153">
        <v>0</v>
      </c>
      <c r="L153" s="153">
        <v>752.2</v>
      </c>
      <c r="M153" s="153">
        <v>1611.4280000000001</v>
      </c>
      <c r="N153" s="184">
        <v>4827.32</v>
      </c>
      <c r="O153" s="174"/>
      <c r="P153" s="174"/>
      <c r="Q153" s="174"/>
      <c r="R153" s="174"/>
      <c r="S153" s="174"/>
      <c r="T153" s="174"/>
      <c r="U153" s="174"/>
      <c r="V153" s="174"/>
      <c r="W153" s="174"/>
      <c r="X153" s="174"/>
      <c r="Y153" s="174"/>
      <c r="Z153" s="174"/>
      <c r="AA153" s="174"/>
      <c r="AB153" s="174"/>
      <c r="AC153" s="174"/>
      <c r="AD153" s="174"/>
      <c r="AE153" s="174"/>
      <c r="AF153" s="174"/>
      <c r="AG153" s="174"/>
      <c r="AH153" s="174"/>
      <c r="AI153" s="174"/>
      <c r="AJ153" s="174"/>
      <c r="AK153" s="174"/>
      <c r="AL153" s="174"/>
      <c r="AM153" s="174"/>
      <c r="AN153" s="174"/>
      <c r="AO153" s="174"/>
      <c r="AP153" s="174"/>
      <c r="AQ153" s="174"/>
      <c r="AR153" s="174"/>
      <c r="AS153" s="174"/>
      <c r="AT153" s="174"/>
      <c r="AU153" s="174"/>
      <c r="AV153" s="174"/>
      <c r="AW153" s="174"/>
      <c r="AX153" s="174"/>
      <c r="AY153" s="17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Q211"/>
  <sheetViews>
    <sheetView topLeftCell="A151" workbookViewId="0">
      <selection activeCell="H214" sqref="H214"/>
    </sheetView>
  </sheetViews>
  <sheetFormatPr defaultRowHeight="15" x14ac:dyDescent="0.25"/>
  <cols>
    <col min="2" max="3" width="10.5703125" bestFit="1" customWidth="1"/>
    <col min="15" max="15" width="13.7109375" bestFit="1" customWidth="1"/>
    <col min="16" max="16" width="14" bestFit="1" customWidth="1"/>
    <col min="17" max="17" width="18.28515625" bestFit="1" customWidth="1"/>
  </cols>
  <sheetData>
    <row r="3" spans="2:17" x14ac:dyDescent="0.25">
      <c r="O3" s="202"/>
      <c r="P3" s="202"/>
      <c r="Q3" s="202"/>
    </row>
    <row r="4" spans="2:17" ht="15.75" thickBot="1" x14ac:dyDescent="0.3">
      <c r="B4" s="203">
        <v>42095</v>
      </c>
      <c r="O4" s="202"/>
      <c r="P4" s="202"/>
      <c r="Q4" s="202"/>
    </row>
    <row r="5" spans="2:17" ht="15.75" thickBot="1" x14ac:dyDescent="0.3">
      <c r="B5" s="204" t="s">
        <v>344</v>
      </c>
      <c r="C5" s="204" t="s">
        <v>345</v>
      </c>
      <c r="D5" s="258" t="s">
        <v>346</v>
      </c>
      <c r="E5" s="259"/>
      <c r="F5" s="259"/>
      <c r="G5" s="260"/>
      <c r="H5" s="259" t="s">
        <v>347</v>
      </c>
      <c r="I5" s="259"/>
      <c r="J5" s="259"/>
      <c r="K5" s="259"/>
      <c r="L5" s="259"/>
      <c r="M5" s="260"/>
      <c r="O5" s="202" t="s">
        <v>425</v>
      </c>
      <c r="P5" s="202" t="s">
        <v>426</v>
      </c>
      <c r="Q5" s="202" t="s">
        <v>427</v>
      </c>
    </row>
    <row r="6" spans="2:17" x14ac:dyDescent="0.25">
      <c r="B6" s="205"/>
      <c r="C6" s="205"/>
      <c r="D6" s="206" t="s">
        <v>348</v>
      </c>
      <c r="E6" s="207" t="s">
        <v>349</v>
      </c>
      <c r="F6" s="207" t="s">
        <v>350</v>
      </c>
      <c r="G6" s="208" t="s">
        <v>351</v>
      </c>
      <c r="H6" s="207"/>
      <c r="I6" s="207" t="s">
        <v>352</v>
      </c>
      <c r="J6" s="207" t="s">
        <v>353</v>
      </c>
      <c r="K6" s="207" t="s">
        <v>60</v>
      </c>
      <c r="L6" s="207" t="s">
        <v>351</v>
      </c>
      <c r="M6" s="208" t="s">
        <v>354</v>
      </c>
      <c r="O6" s="202"/>
      <c r="P6" s="202"/>
      <c r="Q6" s="202"/>
    </row>
    <row r="7" spans="2:17" ht="15.75" thickBot="1" x14ac:dyDescent="0.3">
      <c r="B7" s="209"/>
      <c r="C7" s="209"/>
      <c r="D7" s="210"/>
      <c r="E7" s="211"/>
      <c r="F7" s="211"/>
      <c r="G7" s="212"/>
      <c r="H7" s="211"/>
      <c r="I7" s="211"/>
      <c r="J7" s="211"/>
      <c r="K7" s="211"/>
      <c r="L7" s="211"/>
      <c r="M7" s="212"/>
      <c r="O7" s="202"/>
      <c r="P7" s="202"/>
      <c r="Q7" s="202"/>
    </row>
    <row r="8" spans="2:17" x14ac:dyDescent="0.25">
      <c r="B8" s="213" t="s">
        <v>355</v>
      </c>
      <c r="C8" s="214">
        <v>42826</v>
      </c>
      <c r="D8" s="151">
        <v>143.47</v>
      </c>
      <c r="E8" s="160"/>
      <c r="F8" s="160"/>
      <c r="G8" s="215"/>
      <c r="H8" s="160"/>
      <c r="I8" s="147">
        <v>318.31</v>
      </c>
      <c r="J8" s="160"/>
      <c r="K8" s="160"/>
      <c r="L8" s="147">
        <v>5.68</v>
      </c>
      <c r="M8" s="215"/>
      <c r="O8" s="202"/>
      <c r="P8" s="202"/>
      <c r="Q8" s="202"/>
    </row>
    <row r="9" spans="2:17" x14ac:dyDescent="0.25">
      <c r="B9" s="216"/>
      <c r="C9" s="216"/>
      <c r="D9" s="217"/>
      <c r="E9" s="160"/>
      <c r="F9" s="160"/>
      <c r="G9" s="215"/>
      <c r="H9" s="160"/>
      <c r="I9" s="160"/>
      <c r="J9" s="160"/>
      <c r="K9" s="160"/>
      <c r="L9" s="160"/>
      <c r="M9" s="215"/>
      <c r="O9" s="202"/>
      <c r="P9" s="202"/>
      <c r="Q9" s="202"/>
    </row>
    <row r="10" spans="2:17" x14ac:dyDescent="0.25">
      <c r="B10" s="216" t="s">
        <v>356</v>
      </c>
      <c r="C10" s="216" t="s">
        <v>357</v>
      </c>
      <c r="D10" s="151">
        <v>327.42</v>
      </c>
      <c r="E10" s="147"/>
      <c r="F10" s="160">
        <v>226.07</v>
      </c>
      <c r="G10" s="215"/>
      <c r="H10" s="160"/>
      <c r="I10" s="147">
        <v>454.68</v>
      </c>
      <c r="J10" s="160">
        <v>14.66</v>
      </c>
      <c r="K10" s="147"/>
      <c r="L10" s="177">
        <v>133.06</v>
      </c>
      <c r="M10" s="215">
        <v>11.58</v>
      </c>
      <c r="O10" s="202">
        <f>F10+F14</f>
        <v>384.35</v>
      </c>
      <c r="P10" s="202">
        <f>J10+K12+K14+J18+K20</f>
        <v>269.76499999999999</v>
      </c>
      <c r="Q10" s="202">
        <f>M10+M14</f>
        <v>188.82000000000002</v>
      </c>
    </row>
    <row r="11" spans="2:17" x14ac:dyDescent="0.25">
      <c r="B11" s="216"/>
      <c r="C11" s="216"/>
      <c r="D11" s="217"/>
      <c r="E11" s="160"/>
      <c r="F11" s="160"/>
      <c r="G11" s="215"/>
      <c r="H11" s="160"/>
      <c r="I11" s="160"/>
      <c r="J11" s="160"/>
      <c r="K11" s="160"/>
      <c r="L11" s="160"/>
      <c r="M11" s="215"/>
      <c r="O11" s="202"/>
      <c r="P11" s="202"/>
      <c r="Q11" s="202"/>
    </row>
    <row r="12" spans="2:17" x14ac:dyDescent="0.25">
      <c r="B12" s="218" t="s">
        <v>358</v>
      </c>
      <c r="C12" s="219" t="s">
        <v>359</v>
      </c>
      <c r="D12" s="217">
        <v>446.92</v>
      </c>
      <c r="E12" s="160">
        <v>135.86000000000001</v>
      </c>
      <c r="F12" s="160"/>
      <c r="G12" s="215"/>
      <c r="H12" s="160"/>
      <c r="I12" s="177">
        <v>435.98</v>
      </c>
      <c r="J12" s="177"/>
      <c r="K12" s="160">
        <v>43.17</v>
      </c>
      <c r="L12" s="160"/>
      <c r="M12" s="215"/>
      <c r="O12" s="202"/>
      <c r="P12" s="202"/>
      <c r="Q12" s="202"/>
    </row>
    <row r="13" spans="2:17" x14ac:dyDescent="0.25">
      <c r="B13" s="216"/>
      <c r="C13" s="216"/>
      <c r="D13" s="217"/>
      <c r="E13" s="160"/>
      <c r="F13" s="160"/>
      <c r="G13" s="215"/>
      <c r="H13" s="160"/>
      <c r="I13" s="160"/>
      <c r="J13" s="160"/>
      <c r="K13" s="160"/>
      <c r="L13" s="160"/>
      <c r="M13" s="215"/>
      <c r="O13" s="202"/>
      <c r="P13" s="202"/>
      <c r="Q13" s="202"/>
    </row>
    <row r="14" spans="2:17" x14ac:dyDescent="0.25">
      <c r="B14" s="216" t="s">
        <v>360</v>
      </c>
      <c r="C14" s="216" t="s">
        <v>361</v>
      </c>
      <c r="D14" s="217">
        <v>342.3</v>
      </c>
      <c r="E14" s="160">
        <v>21.73</v>
      </c>
      <c r="F14" s="160">
        <v>158.28</v>
      </c>
      <c r="G14" s="215"/>
      <c r="H14" s="160"/>
      <c r="I14" s="177">
        <v>445.3</v>
      </c>
      <c r="J14" s="160"/>
      <c r="K14" s="160">
        <v>24.94</v>
      </c>
      <c r="L14" s="160"/>
      <c r="M14" s="215">
        <v>177.24</v>
      </c>
      <c r="O14" s="202"/>
      <c r="P14" s="202"/>
      <c r="Q14" s="202"/>
    </row>
    <row r="15" spans="2:17" x14ac:dyDescent="0.25">
      <c r="B15" s="216"/>
      <c r="C15" s="216"/>
      <c r="D15" s="217"/>
      <c r="E15" s="160"/>
      <c r="F15" s="160"/>
      <c r="G15" s="215"/>
      <c r="H15" s="160"/>
      <c r="I15" s="160"/>
      <c r="J15" s="160"/>
      <c r="K15" s="160"/>
      <c r="L15" s="160"/>
      <c r="M15" s="215"/>
      <c r="O15" s="202"/>
      <c r="P15" s="202"/>
      <c r="Q15" s="202"/>
    </row>
    <row r="16" spans="2:17" x14ac:dyDescent="0.25">
      <c r="B16" s="213"/>
      <c r="C16" s="216" t="s">
        <v>362</v>
      </c>
      <c r="D16" s="217">
        <v>5.49</v>
      </c>
      <c r="E16" s="160"/>
      <c r="F16" s="160"/>
      <c r="G16" s="215"/>
      <c r="H16" s="160"/>
      <c r="I16" s="160"/>
      <c r="J16" s="160"/>
      <c r="K16" s="160"/>
      <c r="L16" s="160"/>
      <c r="M16" s="215"/>
      <c r="O16" s="202"/>
      <c r="P16" s="202"/>
      <c r="Q16" s="202"/>
    </row>
    <row r="17" spans="2:17" x14ac:dyDescent="0.25">
      <c r="B17" s="216"/>
      <c r="C17" s="216"/>
      <c r="D17" s="217"/>
      <c r="E17" s="160"/>
      <c r="F17" s="160"/>
      <c r="G17" s="215"/>
      <c r="H17" s="160"/>
      <c r="I17" s="160"/>
      <c r="J17" s="160"/>
      <c r="K17" s="160"/>
      <c r="L17" s="160"/>
      <c r="M17" s="215"/>
      <c r="O17" s="202"/>
      <c r="P17" s="202"/>
      <c r="Q17" s="202"/>
    </row>
    <row r="18" spans="2:17" x14ac:dyDescent="0.25">
      <c r="B18" s="216" t="s">
        <v>355</v>
      </c>
      <c r="C18" s="216" t="s">
        <v>363</v>
      </c>
      <c r="D18" s="217">
        <v>954.38</v>
      </c>
      <c r="E18" s="160">
        <v>146.06</v>
      </c>
      <c r="F18" s="160"/>
      <c r="G18" s="215"/>
      <c r="H18" s="160"/>
      <c r="I18" s="160">
        <v>1053.9000000000001</v>
      </c>
      <c r="J18" s="160">
        <v>5.625</v>
      </c>
      <c r="K18" s="160"/>
      <c r="L18" s="160">
        <v>16.010000000000002</v>
      </c>
      <c r="M18" s="215"/>
      <c r="O18" s="202"/>
      <c r="P18" s="202"/>
      <c r="Q18" s="202"/>
    </row>
    <row r="19" spans="2:17" x14ac:dyDescent="0.25">
      <c r="B19" s="216"/>
      <c r="C19" s="216"/>
      <c r="D19" s="217"/>
      <c r="E19" s="160"/>
      <c r="F19" s="160"/>
      <c r="G19" s="215"/>
      <c r="H19" s="160"/>
      <c r="I19" s="160"/>
      <c r="J19" s="160"/>
      <c r="K19" s="160"/>
      <c r="L19" s="160"/>
      <c r="M19" s="215"/>
      <c r="O19" s="202"/>
      <c r="P19" s="202"/>
      <c r="Q19" s="202"/>
    </row>
    <row r="20" spans="2:17" ht="15.75" thickBot="1" x14ac:dyDescent="0.3">
      <c r="B20" s="220" t="s">
        <v>364</v>
      </c>
      <c r="C20" s="220" t="s">
        <v>365</v>
      </c>
      <c r="D20" s="221">
        <v>675.18</v>
      </c>
      <c r="E20" s="222">
        <v>87.56</v>
      </c>
      <c r="F20" s="222"/>
      <c r="G20" s="223"/>
      <c r="H20" s="222"/>
      <c r="I20" s="222">
        <v>401.17</v>
      </c>
      <c r="J20" s="222"/>
      <c r="K20" s="222">
        <v>181.37</v>
      </c>
      <c r="L20" s="222"/>
      <c r="M20" s="223"/>
      <c r="O20" s="202"/>
      <c r="P20" s="202"/>
      <c r="Q20" s="202"/>
    </row>
    <row r="21" spans="2:17" x14ac:dyDescent="0.25">
      <c r="O21" s="202"/>
      <c r="P21" s="202"/>
      <c r="Q21" s="202"/>
    </row>
    <row r="22" spans="2:17" ht="15.75" thickBot="1" x14ac:dyDescent="0.3">
      <c r="B22" s="203">
        <v>42125</v>
      </c>
      <c r="O22" s="202"/>
      <c r="P22" s="202"/>
      <c r="Q22" s="202"/>
    </row>
    <row r="23" spans="2:17" ht="15.75" thickBot="1" x14ac:dyDescent="0.3">
      <c r="B23" s="204" t="s">
        <v>344</v>
      </c>
      <c r="C23" s="204" t="s">
        <v>345</v>
      </c>
      <c r="D23" s="258" t="s">
        <v>346</v>
      </c>
      <c r="E23" s="259"/>
      <c r="F23" s="259"/>
      <c r="G23" s="260"/>
      <c r="H23" s="259" t="s">
        <v>347</v>
      </c>
      <c r="I23" s="259"/>
      <c r="J23" s="259"/>
      <c r="K23" s="259"/>
      <c r="L23" s="259"/>
      <c r="M23" s="260"/>
      <c r="O23" s="202"/>
      <c r="P23" s="202"/>
      <c r="Q23" s="202"/>
    </row>
    <row r="24" spans="2:17" x14ac:dyDescent="0.25">
      <c r="B24" s="205"/>
      <c r="C24" s="205"/>
      <c r="D24" s="206" t="s">
        <v>348</v>
      </c>
      <c r="E24" s="207" t="s">
        <v>349</v>
      </c>
      <c r="F24" s="207" t="s">
        <v>350</v>
      </c>
      <c r="G24" s="208" t="s">
        <v>351</v>
      </c>
      <c r="H24" s="207"/>
      <c r="I24" s="207" t="s">
        <v>352</v>
      </c>
      <c r="J24" s="207" t="s">
        <v>353</v>
      </c>
      <c r="K24" s="207" t="s">
        <v>60</v>
      </c>
      <c r="L24" s="207" t="s">
        <v>351</v>
      </c>
      <c r="M24" s="208" t="s">
        <v>354</v>
      </c>
      <c r="O24" s="202"/>
      <c r="P24" s="202"/>
      <c r="Q24" s="202"/>
    </row>
    <row r="25" spans="2:17" ht="15.75" thickBot="1" x14ac:dyDescent="0.3">
      <c r="B25" s="209"/>
      <c r="C25" s="209"/>
      <c r="D25" s="210"/>
      <c r="E25" s="211"/>
      <c r="F25" s="211"/>
      <c r="G25" s="212"/>
      <c r="H25" s="211"/>
      <c r="I25" s="211"/>
      <c r="J25" s="211"/>
      <c r="K25" s="211"/>
      <c r="L25" s="211"/>
      <c r="M25" s="212"/>
      <c r="O25" s="202"/>
      <c r="P25" s="202"/>
      <c r="Q25" s="202"/>
    </row>
    <row r="26" spans="2:17" x14ac:dyDescent="0.25">
      <c r="B26" s="213" t="s">
        <v>364</v>
      </c>
      <c r="C26" s="214" t="s">
        <v>366</v>
      </c>
      <c r="D26" s="151">
        <v>414.82</v>
      </c>
      <c r="E26" s="160"/>
      <c r="F26" s="160"/>
      <c r="G26" s="215"/>
      <c r="H26" s="160"/>
      <c r="I26" s="147">
        <v>579.03</v>
      </c>
      <c r="J26" s="160"/>
      <c r="K26" s="160">
        <v>62.27</v>
      </c>
      <c r="L26" s="147"/>
      <c r="M26" s="215">
        <v>16.75</v>
      </c>
      <c r="O26" s="202"/>
      <c r="P26" s="202"/>
      <c r="Q26" s="202"/>
    </row>
    <row r="27" spans="2:17" x14ac:dyDescent="0.25">
      <c r="B27" s="216"/>
      <c r="C27" s="216"/>
      <c r="D27" s="217"/>
      <c r="E27" s="160"/>
      <c r="F27" s="160"/>
      <c r="G27" s="215"/>
      <c r="H27" s="160"/>
      <c r="I27" s="160"/>
      <c r="J27" s="160"/>
      <c r="K27" s="160"/>
      <c r="L27" s="160"/>
      <c r="M27" s="215"/>
      <c r="O27" s="202"/>
      <c r="P27" s="202"/>
      <c r="Q27" s="202"/>
    </row>
    <row r="28" spans="2:17" x14ac:dyDescent="0.25">
      <c r="B28" s="216" t="s">
        <v>367</v>
      </c>
      <c r="C28" s="216" t="s">
        <v>368</v>
      </c>
      <c r="D28" s="151">
        <v>854.98</v>
      </c>
      <c r="E28" s="147">
        <v>135.35</v>
      </c>
      <c r="F28" s="160">
        <v>46.95</v>
      </c>
      <c r="G28" s="215"/>
      <c r="H28" s="160"/>
      <c r="I28" s="147">
        <v>1010</v>
      </c>
      <c r="J28" s="160"/>
      <c r="K28" s="147">
        <v>51.64</v>
      </c>
      <c r="L28" s="177"/>
      <c r="M28" s="215">
        <v>42.79</v>
      </c>
      <c r="O28" s="202">
        <f>F28</f>
        <v>46.95</v>
      </c>
      <c r="P28" s="202">
        <f>K26+K28+J30+J32+K32+K36</f>
        <v>363.5</v>
      </c>
      <c r="Q28" s="202">
        <f>M26+M28+M32</f>
        <v>107.86</v>
      </c>
    </row>
    <row r="29" spans="2:17" x14ac:dyDescent="0.25">
      <c r="B29" s="216"/>
      <c r="C29" s="216"/>
      <c r="D29" s="217"/>
      <c r="E29" s="160"/>
      <c r="F29" s="160"/>
      <c r="G29" s="215"/>
      <c r="H29" s="160"/>
      <c r="I29" s="160"/>
      <c r="J29" s="160"/>
      <c r="K29" s="160"/>
      <c r="L29" s="160"/>
      <c r="M29" s="215"/>
      <c r="O29" s="202"/>
      <c r="P29" s="202"/>
      <c r="Q29" s="202"/>
    </row>
    <row r="30" spans="2:17" x14ac:dyDescent="0.25">
      <c r="B30" s="218" t="s">
        <v>355</v>
      </c>
      <c r="C30" s="219" t="s">
        <v>369</v>
      </c>
      <c r="D30" s="217">
        <v>740.14</v>
      </c>
      <c r="E30" s="160">
        <v>142.03</v>
      </c>
      <c r="F30" s="160"/>
      <c r="G30" s="215"/>
      <c r="H30" s="160"/>
      <c r="I30" s="177">
        <v>760</v>
      </c>
      <c r="J30" s="177">
        <v>15.39</v>
      </c>
      <c r="K30" s="160"/>
      <c r="L30" s="160">
        <v>13.55</v>
      </c>
      <c r="M30" s="215"/>
      <c r="O30" s="202"/>
      <c r="P30" s="202"/>
      <c r="Q30" s="202"/>
    </row>
    <row r="31" spans="2:17" x14ac:dyDescent="0.25">
      <c r="B31" s="216"/>
      <c r="C31" s="216"/>
      <c r="D31" s="217"/>
      <c r="E31" s="160"/>
      <c r="F31" s="160"/>
      <c r="G31" s="215"/>
      <c r="H31" s="160"/>
      <c r="I31" s="160"/>
      <c r="J31" s="160"/>
      <c r="K31" s="160"/>
      <c r="L31" s="160"/>
      <c r="M31" s="215"/>
      <c r="O31" s="202"/>
      <c r="P31" s="202"/>
      <c r="Q31" s="202"/>
    </row>
    <row r="32" spans="2:17" x14ac:dyDescent="0.25">
      <c r="B32" s="216" t="s">
        <v>370</v>
      </c>
      <c r="C32" s="216" t="s">
        <v>371</v>
      </c>
      <c r="D32" s="217">
        <v>1149.5999999999999</v>
      </c>
      <c r="E32" s="160">
        <v>157.07</v>
      </c>
      <c r="F32" s="160"/>
      <c r="G32" s="215"/>
      <c r="H32" s="160"/>
      <c r="I32" s="177">
        <v>1145.7</v>
      </c>
      <c r="J32" s="160">
        <v>33.92</v>
      </c>
      <c r="K32" s="160">
        <v>133.91</v>
      </c>
      <c r="L32" s="160"/>
      <c r="M32" s="215">
        <v>48.32</v>
      </c>
      <c r="O32" s="202"/>
      <c r="P32" s="202"/>
      <c r="Q32" s="202"/>
    </row>
    <row r="33" spans="2:17" x14ac:dyDescent="0.25">
      <c r="B33" s="216"/>
      <c r="C33" s="216"/>
      <c r="D33" s="217"/>
      <c r="E33" s="160"/>
      <c r="F33" s="160"/>
      <c r="G33" s="215"/>
      <c r="H33" s="160"/>
      <c r="I33" s="160"/>
      <c r="J33" s="160"/>
      <c r="K33" s="160"/>
      <c r="L33" s="160"/>
      <c r="M33" s="215"/>
      <c r="O33" s="202"/>
      <c r="P33" s="202"/>
      <c r="Q33" s="202"/>
    </row>
    <row r="34" spans="2:17" x14ac:dyDescent="0.25">
      <c r="B34" s="213" t="s">
        <v>355</v>
      </c>
      <c r="C34" s="216" t="s">
        <v>372</v>
      </c>
      <c r="D34" s="217">
        <v>788.36</v>
      </c>
      <c r="E34" s="160">
        <v>153.21</v>
      </c>
      <c r="F34" s="160"/>
      <c r="G34" s="215"/>
      <c r="H34" s="160"/>
      <c r="I34" s="160">
        <v>806.75</v>
      </c>
      <c r="J34" s="160"/>
      <c r="K34" s="160"/>
      <c r="L34" s="160">
        <v>11.56</v>
      </c>
      <c r="M34" s="215"/>
      <c r="O34" s="202"/>
      <c r="P34" s="202"/>
      <c r="Q34" s="202"/>
    </row>
    <row r="35" spans="2:17" x14ac:dyDescent="0.25">
      <c r="B35" s="216"/>
      <c r="C35" s="216"/>
      <c r="D35" s="217"/>
      <c r="E35" s="160"/>
      <c r="F35" s="160"/>
      <c r="G35" s="215"/>
      <c r="H35" s="160"/>
      <c r="I35" s="160"/>
      <c r="J35" s="160"/>
      <c r="K35" s="160"/>
      <c r="L35" s="160"/>
      <c r="M35" s="215"/>
      <c r="O35" s="202"/>
      <c r="P35" s="202"/>
      <c r="Q35" s="202"/>
    </row>
    <row r="36" spans="2:17" x14ac:dyDescent="0.25">
      <c r="B36" s="213" t="s">
        <v>373</v>
      </c>
      <c r="C36" s="216" t="s">
        <v>374</v>
      </c>
      <c r="D36" s="217">
        <v>545.44000000000005</v>
      </c>
      <c r="E36" s="160">
        <v>159.15</v>
      </c>
      <c r="F36" s="160"/>
      <c r="G36" s="215"/>
      <c r="H36" s="160"/>
      <c r="I36" s="160">
        <v>553.14</v>
      </c>
      <c r="J36" s="160"/>
      <c r="K36" s="160">
        <v>66.37</v>
      </c>
      <c r="L36" s="160"/>
      <c r="M36" s="215"/>
      <c r="O36" s="202"/>
      <c r="P36" s="202"/>
      <c r="Q36" s="202"/>
    </row>
    <row r="37" spans="2:17" x14ac:dyDescent="0.25">
      <c r="B37" s="216"/>
      <c r="C37" s="216"/>
      <c r="D37" s="217"/>
      <c r="E37" s="160"/>
      <c r="F37" s="160"/>
      <c r="G37" s="215"/>
      <c r="H37" s="160"/>
      <c r="I37" s="160"/>
      <c r="J37" s="160"/>
      <c r="K37" s="160"/>
      <c r="L37" s="160"/>
      <c r="M37" s="215"/>
      <c r="O37" s="202"/>
      <c r="P37" s="202"/>
      <c r="Q37" s="202"/>
    </row>
    <row r="38" spans="2:17" ht="15.75" thickBot="1" x14ac:dyDescent="0.3">
      <c r="B38" s="220"/>
      <c r="C38" s="220"/>
      <c r="D38" s="221"/>
      <c r="E38" s="222"/>
      <c r="F38" s="222"/>
      <c r="G38" s="223"/>
      <c r="H38" s="222"/>
      <c r="I38" s="222"/>
      <c r="J38" s="222"/>
      <c r="K38" s="222"/>
      <c r="L38" s="222"/>
      <c r="M38" s="223"/>
      <c r="O38" s="202"/>
      <c r="P38" s="202"/>
      <c r="Q38" s="202"/>
    </row>
    <row r="39" spans="2:17" x14ac:dyDescent="0.25">
      <c r="O39" s="202"/>
      <c r="P39" s="202"/>
      <c r="Q39" s="202"/>
    </row>
    <row r="40" spans="2:17" ht="15.75" thickBot="1" x14ac:dyDescent="0.3">
      <c r="B40" s="203">
        <v>42156</v>
      </c>
      <c r="O40" s="202"/>
      <c r="P40" s="202"/>
      <c r="Q40" s="202"/>
    </row>
    <row r="41" spans="2:17" ht="15.75" thickBot="1" x14ac:dyDescent="0.3">
      <c r="B41" s="204" t="s">
        <v>344</v>
      </c>
      <c r="C41" s="204" t="s">
        <v>345</v>
      </c>
      <c r="D41" s="258" t="s">
        <v>346</v>
      </c>
      <c r="E41" s="259"/>
      <c r="F41" s="259"/>
      <c r="G41" s="260"/>
      <c r="H41" s="259" t="s">
        <v>347</v>
      </c>
      <c r="I41" s="259"/>
      <c r="J41" s="259"/>
      <c r="K41" s="259"/>
      <c r="L41" s="259"/>
      <c r="M41" s="260"/>
      <c r="O41" s="202"/>
      <c r="P41" s="202"/>
      <c r="Q41" s="202"/>
    </row>
    <row r="42" spans="2:17" x14ac:dyDescent="0.25">
      <c r="B42" s="205"/>
      <c r="C42" s="205"/>
      <c r="D42" s="206" t="s">
        <v>348</v>
      </c>
      <c r="E42" s="207" t="s">
        <v>349</v>
      </c>
      <c r="F42" s="207" t="s">
        <v>350</v>
      </c>
      <c r="G42" s="208" t="s">
        <v>351</v>
      </c>
      <c r="H42" s="207"/>
      <c r="I42" s="207" t="s">
        <v>352</v>
      </c>
      <c r="J42" s="207" t="s">
        <v>353</v>
      </c>
      <c r="K42" s="207" t="s">
        <v>60</v>
      </c>
      <c r="L42" s="207" t="s">
        <v>351</v>
      </c>
      <c r="M42" s="208" t="s">
        <v>354</v>
      </c>
      <c r="O42" s="202"/>
      <c r="P42" s="202"/>
      <c r="Q42" s="202"/>
    </row>
    <row r="43" spans="2:17" ht="15.75" thickBot="1" x14ac:dyDescent="0.3">
      <c r="B43" s="209"/>
      <c r="C43" s="209"/>
      <c r="D43" s="210"/>
      <c r="E43" s="211"/>
      <c r="F43" s="211"/>
      <c r="G43" s="212"/>
      <c r="H43" s="211"/>
      <c r="I43" s="211"/>
      <c r="J43" s="211"/>
      <c r="K43" s="211"/>
      <c r="L43" s="211"/>
      <c r="M43" s="212"/>
      <c r="O43" s="202"/>
      <c r="P43" s="202"/>
      <c r="Q43" s="202"/>
    </row>
    <row r="44" spans="2:17" x14ac:dyDescent="0.25">
      <c r="B44" s="213" t="s">
        <v>367</v>
      </c>
      <c r="C44" s="214">
        <v>42887</v>
      </c>
      <c r="D44" s="151"/>
      <c r="E44" s="160"/>
      <c r="F44" s="160">
        <v>41.13</v>
      </c>
      <c r="G44" s="215"/>
      <c r="H44" s="160"/>
      <c r="I44" s="147">
        <v>8.44</v>
      </c>
      <c r="J44" s="160">
        <v>64.540000000000006</v>
      </c>
      <c r="K44" s="160">
        <v>18.11</v>
      </c>
      <c r="L44" s="147"/>
      <c r="M44" s="215">
        <v>32.590000000000003</v>
      </c>
      <c r="O44" s="202"/>
      <c r="P44" s="202"/>
      <c r="Q44" s="202"/>
    </row>
    <row r="45" spans="2:17" x14ac:dyDescent="0.25">
      <c r="B45" s="216"/>
      <c r="C45" s="216"/>
      <c r="D45" s="217"/>
      <c r="E45" s="160"/>
      <c r="F45" s="160"/>
      <c r="G45" s="215"/>
      <c r="H45" s="160"/>
      <c r="I45" s="160"/>
      <c r="J45" s="160"/>
      <c r="K45" s="160"/>
      <c r="L45" s="160"/>
      <c r="M45" s="215"/>
      <c r="O45" s="202"/>
      <c r="P45" s="202"/>
      <c r="Q45" s="202"/>
    </row>
    <row r="46" spans="2:17" x14ac:dyDescent="0.25">
      <c r="B46" s="216"/>
      <c r="C46" s="216" t="s">
        <v>375</v>
      </c>
      <c r="D46" s="151"/>
      <c r="E46" s="147"/>
      <c r="F46" s="160"/>
      <c r="G46" s="215"/>
      <c r="H46" s="160"/>
      <c r="I46" s="147"/>
      <c r="J46" s="160"/>
      <c r="K46" s="147"/>
      <c r="L46" s="177"/>
      <c r="M46" s="215"/>
      <c r="O46" s="202"/>
      <c r="P46" s="202"/>
      <c r="Q46" s="202"/>
    </row>
    <row r="47" spans="2:17" x14ac:dyDescent="0.25">
      <c r="B47" s="216"/>
      <c r="C47" s="216"/>
      <c r="D47" s="217"/>
      <c r="E47" s="160"/>
      <c r="F47" s="160"/>
      <c r="G47" s="215"/>
      <c r="H47" s="160"/>
      <c r="I47" s="160"/>
      <c r="J47" s="160"/>
      <c r="K47" s="160"/>
      <c r="L47" s="160"/>
      <c r="M47" s="215"/>
      <c r="O47" s="202"/>
      <c r="P47" s="202"/>
      <c r="Q47" s="202"/>
    </row>
    <row r="48" spans="2:17" x14ac:dyDescent="0.25">
      <c r="B48" s="218" t="s">
        <v>376</v>
      </c>
      <c r="C48" s="219" t="s">
        <v>377</v>
      </c>
      <c r="D48" s="217">
        <v>667.89</v>
      </c>
      <c r="E48" s="160">
        <v>161.79</v>
      </c>
      <c r="F48" s="160"/>
      <c r="G48" s="215"/>
      <c r="H48" s="160"/>
      <c r="I48" s="177">
        <v>664.17</v>
      </c>
      <c r="J48" s="177">
        <v>78.34</v>
      </c>
      <c r="K48" s="160">
        <v>57.7</v>
      </c>
      <c r="L48" s="160"/>
      <c r="M48" s="215">
        <v>41.57</v>
      </c>
      <c r="O48" s="202">
        <f>F44+F52+F54</f>
        <v>393.20000000000005</v>
      </c>
      <c r="P48" s="202">
        <f>J44+K44+J48+K48+J50+J52+K52+K54</f>
        <v>530.38</v>
      </c>
      <c r="Q48" s="202">
        <f>M44+M48</f>
        <v>74.16</v>
      </c>
    </row>
    <row r="49" spans="2:17" x14ac:dyDescent="0.25">
      <c r="B49" s="216"/>
      <c r="C49" s="216"/>
      <c r="D49" s="217"/>
      <c r="E49" s="160"/>
      <c r="F49" s="160"/>
      <c r="G49" s="215"/>
      <c r="H49" s="160"/>
      <c r="I49" s="160"/>
      <c r="J49" s="160"/>
      <c r="K49" s="160"/>
      <c r="L49" s="160"/>
      <c r="M49" s="215"/>
      <c r="O49" s="202"/>
      <c r="P49" s="202"/>
      <c r="Q49" s="202"/>
    </row>
    <row r="50" spans="2:17" x14ac:dyDescent="0.25">
      <c r="B50" s="216" t="s">
        <v>355</v>
      </c>
      <c r="C50" s="216" t="s">
        <v>378</v>
      </c>
      <c r="D50" s="217">
        <v>742.21</v>
      </c>
      <c r="E50" s="160">
        <v>156.27000000000001</v>
      </c>
      <c r="F50" s="160"/>
      <c r="G50" s="215"/>
      <c r="H50" s="160"/>
      <c r="I50" s="177">
        <v>770.09</v>
      </c>
      <c r="J50" s="160">
        <v>50.79</v>
      </c>
      <c r="K50" s="160"/>
      <c r="L50" s="160">
        <v>7.2110000000000003</v>
      </c>
      <c r="M50" s="215"/>
      <c r="O50" s="202"/>
      <c r="P50" s="202"/>
      <c r="Q50" s="202"/>
    </row>
    <row r="51" spans="2:17" x14ac:dyDescent="0.25">
      <c r="B51" s="216"/>
      <c r="C51" s="216"/>
      <c r="D51" s="217"/>
      <c r="E51" s="160"/>
      <c r="F51" s="160"/>
      <c r="G51" s="215"/>
      <c r="H51" s="160"/>
      <c r="I51" s="160"/>
      <c r="J51" s="160"/>
      <c r="K51" s="160"/>
      <c r="L51" s="160"/>
      <c r="M51" s="215"/>
      <c r="O51" s="202"/>
      <c r="P51" s="202"/>
      <c r="Q51" s="202"/>
    </row>
    <row r="52" spans="2:17" x14ac:dyDescent="0.25">
      <c r="B52" s="213" t="s">
        <v>379</v>
      </c>
      <c r="C52" s="216" t="s">
        <v>380</v>
      </c>
      <c r="D52" s="217">
        <v>275.05</v>
      </c>
      <c r="E52" s="160"/>
      <c r="F52" s="160">
        <v>220.02</v>
      </c>
      <c r="G52" s="215"/>
      <c r="H52" s="160"/>
      <c r="I52" s="160">
        <v>370.36</v>
      </c>
      <c r="J52" s="160">
        <v>52.16</v>
      </c>
      <c r="K52" s="160">
        <v>35.04</v>
      </c>
      <c r="L52" s="160"/>
      <c r="M52" s="215"/>
      <c r="O52" s="202"/>
      <c r="P52" s="202"/>
      <c r="Q52" s="202"/>
    </row>
    <row r="53" spans="2:17" x14ac:dyDescent="0.25">
      <c r="B53" s="216"/>
      <c r="C53" s="216"/>
      <c r="D53" s="217"/>
      <c r="E53" s="160"/>
      <c r="F53" s="160"/>
      <c r="G53" s="215"/>
      <c r="H53" s="160"/>
      <c r="I53" s="160"/>
      <c r="J53" s="160"/>
      <c r="K53" s="160"/>
      <c r="L53" s="160"/>
      <c r="M53" s="215"/>
      <c r="O53" s="202"/>
      <c r="P53" s="202"/>
      <c r="Q53" s="202"/>
    </row>
    <row r="54" spans="2:17" x14ac:dyDescent="0.25">
      <c r="B54" s="213" t="s">
        <v>381</v>
      </c>
      <c r="C54" s="216" t="s">
        <v>382</v>
      </c>
      <c r="D54" s="217">
        <v>784.09</v>
      </c>
      <c r="E54" s="160"/>
      <c r="F54" s="160">
        <v>132.05000000000001</v>
      </c>
      <c r="G54" s="215"/>
      <c r="H54" s="160"/>
      <c r="I54" s="160">
        <v>449.38</v>
      </c>
      <c r="J54" s="160"/>
      <c r="K54" s="160">
        <v>173.7</v>
      </c>
      <c r="L54" s="160"/>
      <c r="M54" s="215"/>
      <c r="O54" s="202"/>
      <c r="P54" s="202"/>
      <c r="Q54" s="202"/>
    </row>
    <row r="55" spans="2:17" x14ac:dyDescent="0.25">
      <c r="B55" s="216"/>
      <c r="C55" s="216"/>
      <c r="D55" s="217"/>
      <c r="E55" s="160"/>
      <c r="F55" s="160"/>
      <c r="G55" s="215"/>
      <c r="H55" s="160"/>
      <c r="I55" s="160"/>
      <c r="J55" s="160"/>
      <c r="K55" s="160"/>
      <c r="L55" s="160"/>
      <c r="M55" s="215"/>
      <c r="O55" s="202"/>
      <c r="P55" s="202"/>
      <c r="Q55" s="202"/>
    </row>
    <row r="56" spans="2:17" ht="15.75" thickBot="1" x14ac:dyDescent="0.3">
      <c r="B56" s="220"/>
      <c r="C56" s="220"/>
      <c r="D56" s="221"/>
      <c r="E56" s="222"/>
      <c r="F56" s="222"/>
      <c r="G56" s="223"/>
      <c r="H56" s="222"/>
      <c r="I56" s="222"/>
      <c r="J56" s="222"/>
      <c r="K56" s="222"/>
      <c r="L56" s="222"/>
      <c r="M56" s="223"/>
      <c r="O56" s="202"/>
      <c r="P56" s="202"/>
      <c r="Q56" s="202"/>
    </row>
    <row r="57" spans="2:17" x14ac:dyDescent="0.25">
      <c r="O57" s="202"/>
      <c r="P57" s="202"/>
      <c r="Q57" s="202"/>
    </row>
    <row r="58" spans="2:17" ht="15.75" thickBot="1" x14ac:dyDescent="0.3">
      <c r="B58" s="203">
        <v>42186</v>
      </c>
      <c r="O58" s="202"/>
      <c r="P58" s="202"/>
      <c r="Q58" s="202"/>
    </row>
    <row r="59" spans="2:17" ht="15.75" thickBot="1" x14ac:dyDescent="0.3">
      <c r="B59" s="204" t="s">
        <v>344</v>
      </c>
      <c r="C59" s="204" t="s">
        <v>345</v>
      </c>
      <c r="D59" s="258" t="s">
        <v>346</v>
      </c>
      <c r="E59" s="259"/>
      <c r="F59" s="259"/>
      <c r="G59" s="260"/>
      <c r="H59" s="259" t="s">
        <v>347</v>
      </c>
      <c r="I59" s="259"/>
      <c r="J59" s="259"/>
      <c r="K59" s="259"/>
      <c r="L59" s="259"/>
      <c r="M59" s="260"/>
      <c r="O59" s="202"/>
      <c r="P59" s="202"/>
      <c r="Q59" s="202"/>
    </row>
    <row r="60" spans="2:17" x14ac:dyDescent="0.25">
      <c r="B60" s="205"/>
      <c r="C60" s="205"/>
      <c r="D60" s="206" t="s">
        <v>348</v>
      </c>
      <c r="E60" s="207" t="s">
        <v>349</v>
      </c>
      <c r="F60" s="207" t="s">
        <v>350</v>
      </c>
      <c r="G60" s="208" t="s">
        <v>351</v>
      </c>
      <c r="H60" s="207"/>
      <c r="I60" s="207" t="s">
        <v>352</v>
      </c>
      <c r="J60" s="207" t="s">
        <v>353</v>
      </c>
      <c r="K60" s="207" t="s">
        <v>60</v>
      </c>
      <c r="L60" s="207" t="s">
        <v>351</v>
      </c>
      <c r="M60" s="208" t="s">
        <v>354</v>
      </c>
      <c r="O60" s="202"/>
      <c r="P60" s="202"/>
      <c r="Q60" s="202"/>
    </row>
    <row r="61" spans="2:17" ht="15.75" thickBot="1" x14ac:dyDescent="0.3">
      <c r="B61" s="209"/>
      <c r="C61" s="209"/>
      <c r="D61" s="210"/>
      <c r="E61" s="211"/>
      <c r="F61" s="211"/>
      <c r="G61" s="212"/>
      <c r="H61" s="211"/>
      <c r="I61" s="211"/>
      <c r="J61" s="211"/>
      <c r="K61" s="211"/>
      <c r="L61" s="211"/>
      <c r="M61" s="212"/>
      <c r="O61" s="202"/>
      <c r="P61" s="202"/>
      <c r="Q61" s="202"/>
    </row>
    <row r="62" spans="2:17" x14ac:dyDescent="0.25">
      <c r="B62" s="213" t="s">
        <v>381</v>
      </c>
      <c r="C62" s="214">
        <v>42917</v>
      </c>
      <c r="D62" s="151">
        <v>19.21</v>
      </c>
      <c r="E62" s="160"/>
      <c r="F62" s="160"/>
      <c r="G62" s="215"/>
      <c r="H62" s="160"/>
      <c r="I62" s="147">
        <v>210.54</v>
      </c>
      <c r="J62" s="160">
        <v>70.81</v>
      </c>
      <c r="K62" s="160">
        <v>21.22</v>
      </c>
      <c r="L62" s="147"/>
      <c r="M62" s="215"/>
      <c r="O62" s="202"/>
      <c r="P62" s="202"/>
      <c r="Q62" s="202"/>
    </row>
    <row r="63" spans="2:17" x14ac:dyDescent="0.25">
      <c r="B63" s="216"/>
      <c r="C63" s="216"/>
      <c r="D63" s="217"/>
      <c r="E63" s="160"/>
      <c r="F63" s="160"/>
      <c r="G63" s="215"/>
      <c r="H63" s="160"/>
      <c r="I63" s="160"/>
      <c r="J63" s="160"/>
      <c r="K63" s="160"/>
      <c r="L63" s="160"/>
      <c r="M63" s="215"/>
      <c r="O63" s="202"/>
      <c r="P63" s="202"/>
      <c r="Q63" s="202"/>
    </row>
    <row r="64" spans="2:17" x14ac:dyDescent="0.25">
      <c r="B64" s="216" t="s">
        <v>376</v>
      </c>
      <c r="C64" s="216" t="s">
        <v>383</v>
      </c>
      <c r="D64" s="151">
        <v>1074.3599999999999</v>
      </c>
      <c r="E64" s="147"/>
      <c r="F64" s="160">
        <v>482.02</v>
      </c>
      <c r="G64" s="215"/>
      <c r="H64" s="160"/>
      <c r="I64" s="147">
        <v>1426</v>
      </c>
      <c r="J64" s="160">
        <v>131.65</v>
      </c>
      <c r="K64" s="147">
        <v>69.63</v>
      </c>
      <c r="L64" s="177"/>
      <c r="M64" s="215">
        <v>112.16</v>
      </c>
      <c r="O64" s="202">
        <f>F64+F66+F68</f>
        <v>705.87999999999988</v>
      </c>
      <c r="P64" s="202">
        <f>J62+K62+J64+K64+J66+K68+J68+J70+K72</f>
        <v>543.88</v>
      </c>
      <c r="Q64" s="202">
        <f>M64+M68</f>
        <v>168.54</v>
      </c>
    </row>
    <row r="65" spans="2:17" x14ac:dyDescent="0.25">
      <c r="B65" s="216"/>
      <c r="C65" s="216"/>
      <c r="D65" s="217"/>
      <c r="E65" s="160"/>
      <c r="F65" s="160"/>
      <c r="G65" s="215"/>
      <c r="H65" s="160"/>
      <c r="I65" s="160"/>
      <c r="J65" s="160"/>
      <c r="K65" s="160"/>
      <c r="L65" s="160"/>
      <c r="M65" s="215"/>
      <c r="O65" s="202"/>
      <c r="P65" s="202"/>
      <c r="Q65" s="202"/>
    </row>
    <row r="66" spans="2:17" x14ac:dyDescent="0.25">
      <c r="B66" s="218" t="s">
        <v>355</v>
      </c>
      <c r="C66" s="219" t="s">
        <v>384</v>
      </c>
      <c r="D66" s="217">
        <v>917.46</v>
      </c>
      <c r="E66" s="160">
        <v>137.84</v>
      </c>
      <c r="F66" s="160">
        <v>112.42</v>
      </c>
      <c r="G66" s="215"/>
      <c r="H66" s="160"/>
      <c r="I66" s="177">
        <v>1001.88</v>
      </c>
      <c r="J66" s="177">
        <v>41.2</v>
      </c>
      <c r="L66" s="160">
        <v>16.23</v>
      </c>
      <c r="M66" s="215"/>
      <c r="O66" s="202"/>
      <c r="P66" s="202"/>
      <c r="Q66" s="202"/>
    </row>
    <row r="67" spans="2:17" x14ac:dyDescent="0.25">
      <c r="B67" s="216"/>
      <c r="C67" s="216"/>
      <c r="D67" s="217"/>
      <c r="E67" s="160"/>
      <c r="F67" s="160"/>
      <c r="G67" s="215"/>
      <c r="H67" s="160"/>
      <c r="I67" s="160"/>
      <c r="J67" s="160"/>
      <c r="K67" s="160"/>
      <c r="L67" s="160"/>
      <c r="M67" s="215"/>
      <c r="O67" s="202"/>
      <c r="P67" s="202"/>
      <c r="Q67" s="202"/>
    </row>
    <row r="68" spans="2:17" x14ac:dyDescent="0.25">
      <c r="B68" s="216" t="s">
        <v>376</v>
      </c>
      <c r="C68" s="216" t="s">
        <v>385</v>
      </c>
      <c r="D68" s="217">
        <v>770.46</v>
      </c>
      <c r="E68" s="160">
        <v>24.64</v>
      </c>
      <c r="F68" s="160">
        <v>111.44</v>
      </c>
      <c r="G68" s="215"/>
      <c r="H68" s="160"/>
      <c r="I68" s="177">
        <v>770</v>
      </c>
      <c r="J68" s="177">
        <v>24.97</v>
      </c>
      <c r="K68" s="160">
        <v>65.760000000000005</v>
      </c>
      <c r="L68" s="160"/>
      <c r="M68" s="215">
        <v>56.38</v>
      </c>
      <c r="O68" s="202"/>
      <c r="P68" s="202"/>
      <c r="Q68" s="202"/>
    </row>
    <row r="69" spans="2:17" x14ac:dyDescent="0.25">
      <c r="B69" s="216"/>
      <c r="C69" s="216"/>
      <c r="D69" s="217"/>
      <c r="E69" s="160"/>
      <c r="F69" s="160"/>
      <c r="G69" s="215"/>
      <c r="H69" s="160"/>
      <c r="I69" s="160"/>
      <c r="J69" s="160"/>
      <c r="K69" s="160"/>
      <c r="L69" s="160"/>
      <c r="M69" s="215"/>
      <c r="O69" s="202"/>
      <c r="P69" s="202"/>
      <c r="Q69" s="202"/>
    </row>
    <row r="70" spans="2:17" x14ac:dyDescent="0.25">
      <c r="B70" s="213" t="s">
        <v>355</v>
      </c>
      <c r="C70" s="216" t="s">
        <v>386</v>
      </c>
      <c r="D70" s="217">
        <v>1239.4000000000001</v>
      </c>
      <c r="E70" s="160">
        <v>149.88</v>
      </c>
      <c r="F70" s="160"/>
      <c r="G70" s="215"/>
      <c r="H70" s="160"/>
      <c r="I70" s="160">
        <v>1469.94</v>
      </c>
      <c r="J70" s="160">
        <v>33.35</v>
      </c>
      <c r="K70" s="160"/>
      <c r="L70" s="160">
        <v>25.99</v>
      </c>
      <c r="M70" s="215"/>
      <c r="O70" s="202"/>
      <c r="P70" s="202"/>
      <c r="Q70" s="202"/>
    </row>
    <row r="71" spans="2:17" x14ac:dyDescent="0.25">
      <c r="B71" s="216"/>
      <c r="C71" s="216"/>
      <c r="D71" s="217"/>
      <c r="E71" s="160"/>
      <c r="F71" s="160"/>
      <c r="G71" s="215"/>
      <c r="H71" s="160"/>
      <c r="I71" s="160"/>
      <c r="J71" s="160"/>
      <c r="K71" s="160"/>
      <c r="L71" s="160"/>
      <c r="M71" s="215"/>
      <c r="O71" s="202"/>
      <c r="P71" s="202"/>
      <c r="Q71" s="202"/>
    </row>
    <row r="72" spans="2:17" x14ac:dyDescent="0.25">
      <c r="B72" s="213" t="s">
        <v>364</v>
      </c>
      <c r="C72" s="216" t="s">
        <v>387</v>
      </c>
      <c r="D72" s="217">
        <v>911.52</v>
      </c>
      <c r="E72" s="160">
        <v>142.22</v>
      </c>
      <c r="F72" s="160"/>
      <c r="G72" s="215"/>
      <c r="H72" s="160"/>
      <c r="I72" s="160">
        <v>641.13</v>
      </c>
      <c r="J72" s="160"/>
      <c r="K72" s="160">
        <v>85.29</v>
      </c>
      <c r="L72" s="160"/>
      <c r="M72" s="215"/>
      <c r="O72" s="202"/>
      <c r="P72" s="202"/>
      <c r="Q72" s="202"/>
    </row>
    <row r="73" spans="2:17" x14ac:dyDescent="0.25">
      <c r="B73" s="216"/>
      <c r="C73" s="216"/>
      <c r="D73" s="217"/>
      <c r="E73" s="160"/>
      <c r="F73" s="160"/>
      <c r="G73" s="215"/>
      <c r="H73" s="160"/>
      <c r="I73" s="160"/>
      <c r="J73" s="160"/>
      <c r="K73" s="160"/>
      <c r="L73" s="160"/>
      <c r="M73" s="215"/>
      <c r="O73" s="202"/>
      <c r="P73" s="202"/>
      <c r="Q73" s="202"/>
    </row>
    <row r="74" spans="2:17" ht="15.75" thickBot="1" x14ac:dyDescent="0.3">
      <c r="B74" s="220"/>
      <c r="C74" s="220"/>
      <c r="D74" s="221"/>
      <c r="E74" s="222"/>
      <c r="F74" s="222"/>
      <c r="G74" s="223"/>
      <c r="H74" s="222"/>
      <c r="I74" s="222"/>
      <c r="J74" s="222"/>
      <c r="K74" s="222"/>
      <c r="L74" s="222"/>
      <c r="M74" s="223"/>
      <c r="O74" s="202"/>
      <c r="P74" s="202"/>
      <c r="Q74" s="202"/>
    </row>
    <row r="75" spans="2:17" x14ac:dyDescent="0.25">
      <c r="O75" s="202"/>
      <c r="P75" s="202"/>
      <c r="Q75" s="202"/>
    </row>
    <row r="76" spans="2:17" x14ac:dyDescent="0.25">
      <c r="O76" s="202"/>
      <c r="P76" s="202"/>
      <c r="Q76" s="202"/>
    </row>
    <row r="77" spans="2:17" ht="15.75" thickBot="1" x14ac:dyDescent="0.3">
      <c r="B77" s="203">
        <v>42217</v>
      </c>
      <c r="O77" s="202"/>
      <c r="P77" s="202"/>
      <c r="Q77" s="202"/>
    </row>
    <row r="78" spans="2:17" ht="15.75" thickBot="1" x14ac:dyDescent="0.3">
      <c r="B78" s="204" t="s">
        <v>344</v>
      </c>
      <c r="C78" s="204" t="s">
        <v>345</v>
      </c>
      <c r="D78" s="258" t="s">
        <v>346</v>
      </c>
      <c r="E78" s="259"/>
      <c r="F78" s="259"/>
      <c r="G78" s="260"/>
      <c r="H78" s="259" t="s">
        <v>347</v>
      </c>
      <c r="I78" s="259"/>
      <c r="J78" s="259"/>
      <c r="K78" s="259"/>
      <c r="L78" s="259"/>
      <c r="M78" s="260"/>
      <c r="O78" s="202"/>
      <c r="P78" s="202"/>
      <c r="Q78" s="202"/>
    </row>
    <row r="79" spans="2:17" x14ac:dyDescent="0.25">
      <c r="B79" s="205"/>
      <c r="C79" s="205"/>
      <c r="D79" s="206" t="s">
        <v>348</v>
      </c>
      <c r="E79" s="207" t="s">
        <v>349</v>
      </c>
      <c r="F79" s="207" t="s">
        <v>350</v>
      </c>
      <c r="G79" s="208" t="s">
        <v>351</v>
      </c>
      <c r="H79" s="207"/>
      <c r="I79" s="207" t="s">
        <v>352</v>
      </c>
      <c r="J79" s="207" t="s">
        <v>353</v>
      </c>
      <c r="K79" s="207" t="s">
        <v>60</v>
      </c>
      <c r="L79" s="207" t="s">
        <v>351</v>
      </c>
      <c r="M79" s="208" t="s">
        <v>354</v>
      </c>
      <c r="O79" s="202"/>
      <c r="P79" s="202"/>
      <c r="Q79" s="202"/>
    </row>
    <row r="80" spans="2:17" ht="15.75" thickBot="1" x14ac:dyDescent="0.3">
      <c r="B80" s="209"/>
      <c r="C80" s="209"/>
      <c r="D80" s="210"/>
      <c r="E80" s="211"/>
      <c r="F80" s="211"/>
      <c r="G80" s="212"/>
      <c r="H80" s="211"/>
      <c r="I80" s="211"/>
      <c r="J80" s="211"/>
      <c r="K80" s="211"/>
      <c r="L80" s="211"/>
      <c r="M80" s="212"/>
      <c r="O80" s="202"/>
      <c r="P80" s="202"/>
      <c r="Q80" s="202"/>
    </row>
    <row r="81" spans="2:17" x14ac:dyDescent="0.25">
      <c r="B81" s="213" t="s">
        <v>364</v>
      </c>
      <c r="C81" s="214" t="s">
        <v>388</v>
      </c>
      <c r="D81" s="151">
        <v>239.63</v>
      </c>
      <c r="E81" s="160"/>
      <c r="F81" s="160"/>
      <c r="G81" s="215"/>
      <c r="H81" s="160"/>
      <c r="I81" s="147">
        <v>460.71</v>
      </c>
      <c r="J81" s="160">
        <v>56.1</v>
      </c>
      <c r="K81" s="160">
        <v>13.71</v>
      </c>
      <c r="L81" s="147"/>
      <c r="M81" s="215">
        <v>31.2</v>
      </c>
      <c r="O81" s="202"/>
      <c r="P81" s="202"/>
      <c r="Q81" s="202"/>
    </row>
    <row r="82" spans="2:17" x14ac:dyDescent="0.25">
      <c r="B82" s="216"/>
      <c r="C82" s="216"/>
      <c r="D82" s="217"/>
      <c r="E82" s="160"/>
      <c r="F82" s="160"/>
      <c r="G82" s="215"/>
      <c r="H82" s="160"/>
      <c r="I82" s="160"/>
      <c r="J82" s="160"/>
      <c r="K82" s="160"/>
      <c r="L82" s="160"/>
      <c r="M82" s="215"/>
      <c r="O82" s="202">
        <f>F85</f>
        <v>270.97000000000003</v>
      </c>
      <c r="P82" s="202">
        <f>J81+K81+J83+J85+K85</f>
        <v>1642.5199999999998</v>
      </c>
      <c r="Q82" s="202">
        <f>M81+M83</f>
        <v>56.66</v>
      </c>
    </row>
    <row r="83" spans="2:17" x14ac:dyDescent="0.25">
      <c r="B83" s="216" t="s">
        <v>355</v>
      </c>
      <c r="C83" s="216" t="s">
        <v>389</v>
      </c>
      <c r="D83" s="151">
        <v>2494.8000000000002</v>
      </c>
      <c r="E83" s="147">
        <v>119.91</v>
      </c>
      <c r="F83" s="160"/>
      <c r="G83" s="215"/>
      <c r="H83" s="160"/>
      <c r="I83" s="147">
        <v>3444.32</v>
      </c>
      <c r="J83" s="160">
        <v>19.75</v>
      </c>
      <c r="K83" s="147"/>
      <c r="L83" s="177">
        <v>193.5</v>
      </c>
      <c r="M83" s="215">
        <v>25.46</v>
      </c>
      <c r="O83" s="202"/>
      <c r="P83" s="202"/>
      <c r="Q83" s="202"/>
    </row>
    <row r="84" spans="2:17" x14ac:dyDescent="0.25">
      <c r="B84" s="216"/>
      <c r="C84" s="216"/>
      <c r="D84" s="217"/>
      <c r="E84" s="160"/>
      <c r="F84" s="160"/>
      <c r="G84" s="215"/>
      <c r="H84" s="160"/>
      <c r="I84" s="160"/>
      <c r="J84" s="160"/>
      <c r="K84" s="160"/>
      <c r="L84" s="160"/>
      <c r="M84" s="215"/>
      <c r="O84" s="202"/>
      <c r="P84" s="202"/>
      <c r="Q84" s="202"/>
    </row>
    <row r="85" spans="2:17" x14ac:dyDescent="0.25">
      <c r="B85" s="218" t="s">
        <v>376</v>
      </c>
      <c r="C85" s="219" t="s">
        <v>390</v>
      </c>
      <c r="D85" s="217">
        <v>1290.17</v>
      </c>
      <c r="E85" s="160">
        <v>164.67</v>
      </c>
      <c r="F85" s="160">
        <v>270.97000000000003</v>
      </c>
      <c r="G85" s="215"/>
      <c r="H85" s="160"/>
      <c r="I85" s="177">
        <v>120.37</v>
      </c>
      <c r="J85" s="177">
        <v>1551.6</v>
      </c>
      <c r="K85">
        <v>1.36</v>
      </c>
      <c r="L85" s="160"/>
      <c r="M85" s="215"/>
      <c r="O85" s="202"/>
      <c r="P85" s="202"/>
      <c r="Q85" s="202"/>
    </row>
    <row r="86" spans="2:17" x14ac:dyDescent="0.25">
      <c r="B86" s="216"/>
      <c r="C86" s="216"/>
      <c r="D86" s="217"/>
      <c r="E86" s="160"/>
      <c r="F86" s="160"/>
      <c r="G86" s="215"/>
      <c r="H86" s="160"/>
      <c r="I86" s="160"/>
      <c r="J86" s="160"/>
      <c r="K86" s="160"/>
      <c r="L86" s="160"/>
      <c r="M86" s="215"/>
      <c r="O86" s="202"/>
      <c r="P86" s="202"/>
      <c r="Q86" s="202"/>
    </row>
    <row r="87" spans="2:17" x14ac:dyDescent="0.25">
      <c r="B87" s="216" t="s">
        <v>355</v>
      </c>
      <c r="C87" s="216">
        <v>24</v>
      </c>
      <c r="D87" s="217">
        <v>6.141</v>
      </c>
      <c r="E87" s="160">
        <v>141.02000000000001</v>
      </c>
      <c r="F87" s="160"/>
      <c r="G87" s="215"/>
      <c r="H87" s="160"/>
      <c r="I87" s="177"/>
      <c r="J87" s="177"/>
      <c r="K87" s="160"/>
      <c r="L87" s="160"/>
      <c r="M87" s="215"/>
      <c r="O87" s="202"/>
      <c r="P87" s="202"/>
      <c r="Q87" s="202"/>
    </row>
    <row r="88" spans="2:17" x14ac:dyDescent="0.25">
      <c r="B88" s="216"/>
      <c r="C88" s="216"/>
      <c r="D88" s="217"/>
      <c r="E88" s="160"/>
      <c r="F88" s="160"/>
      <c r="G88" s="215"/>
      <c r="H88" s="160"/>
      <c r="I88" s="160"/>
      <c r="J88" s="160"/>
      <c r="K88" s="160"/>
      <c r="L88" s="160"/>
      <c r="M88" s="215"/>
      <c r="O88" s="202"/>
      <c r="P88" s="202"/>
      <c r="Q88" s="202"/>
    </row>
    <row r="89" spans="2:17" x14ac:dyDescent="0.25">
      <c r="B89" s="213"/>
      <c r="C89" s="216" t="s">
        <v>391</v>
      </c>
      <c r="D89" s="217"/>
      <c r="E89" s="160"/>
      <c r="F89" s="160"/>
      <c r="G89" s="215"/>
      <c r="H89" s="160"/>
      <c r="I89" s="160"/>
      <c r="J89" s="160"/>
      <c r="K89" s="160"/>
      <c r="L89" s="160"/>
      <c r="M89" s="215"/>
      <c r="O89" s="202"/>
      <c r="P89" s="202"/>
      <c r="Q89" s="202"/>
    </row>
    <row r="90" spans="2:17" x14ac:dyDescent="0.25">
      <c r="B90" s="216"/>
      <c r="C90" s="216"/>
      <c r="D90" s="217"/>
      <c r="E90" s="160"/>
      <c r="F90" s="160"/>
      <c r="G90" s="215"/>
      <c r="H90" s="160"/>
      <c r="I90" s="160"/>
      <c r="J90" s="160"/>
      <c r="K90" s="160"/>
      <c r="L90" s="160"/>
      <c r="M90" s="215"/>
      <c r="O90" s="202"/>
      <c r="P90" s="202"/>
      <c r="Q90" s="202"/>
    </row>
    <row r="91" spans="2:17" x14ac:dyDescent="0.25">
      <c r="B91" s="213"/>
      <c r="C91" s="216"/>
      <c r="D91" s="217"/>
      <c r="E91" s="160"/>
      <c r="F91" s="160"/>
      <c r="G91" s="215"/>
      <c r="H91" s="160"/>
      <c r="I91" s="160"/>
      <c r="J91" s="160"/>
      <c r="K91" s="160"/>
      <c r="L91" s="160"/>
      <c r="M91" s="215"/>
      <c r="O91" s="202"/>
      <c r="P91" s="202"/>
      <c r="Q91" s="202"/>
    </row>
    <row r="92" spans="2:17" x14ac:dyDescent="0.25">
      <c r="B92" s="216"/>
      <c r="C92" s="216"/>
      <c r="D92" s="217"/>
      <c r="E92" s="160"/>
      <c r="F92" s="160"/>
      <c r="G92" s="215"/>
      <c r="H92" s="160"/>
      <c r="I92" s="160"/>
      <c r="J92" s="160"/>
      <c r="K92" s="160"/>
      <c r="L92" s="160"/>
      <c r="M92" s="215"/>
      <c r="O92" s="202"/>
      <c r="P92" s="202"/>
      <c r="Q92" s="202"/>
    </row>
    <row r="93" spans="2:17" ht="15.75" thickBot="1" x14ac:dyDescent="0.3">
      <c r="B93" s="220"/>
      <c r="C93" s="220"/>
      <c r="D93" s="221"/>
      <c r="E93" s="222"/>
      <c r="F93" s="222"/>
      <c r="G93" s="223"/>
      <c r="H93" s="222"/>
      <c r="I93" s="222"/>
      <c r="J93" s="222"/>
      <c r="K93" s="222"/>
      <c r="L93" s="222"/>
      <c r="M93" s="223"/>
      <c r="O93" s="202"/>
      <c r="P93" s="202"/>
      <c r="Q93" s="202"/>
    </row>
    <row r="94" spans="2:17" x14ac:dyDescent="0.25">
      <c r="O94" s="202"/>
      <c r="P94" s="202"/>
      <c r="Q94" s="202"/>
    </row>
    <row r="95" spans="2:17" x14ac:dyDescent="0.25">
      <c r="O95" s="202"/>
      <c r="P95" s="202"/>
      <c r="Q95" s="202"/>
    </row>
    <row r="96" spans="2:17" ht="15.75" thickBot="1" x14ac:dyDescent="0.3">
      <c r="B96" t="s">
        <v>392</v>
      </c>
      <c r="O96" s="202"/>
      <c r="P96" s="202"/>
      <c r="Q96" s="202"/>
    </row>
    <row r="97" spans="2:17" ht="15.75" thickBot="1" x14ac:dyDescent="0.3">
      <c r="B97" s="204" t="s">
        <v>344</v>
      </c>
      <c r="C97" s="204" t="s">
        <v>345</v>
      </c>
      <c r="D97" s="258" t="s">
        <v>346</v>
      </c>
      <c r="E97" s="259"/>
      <c r="F97" s="259"/>
      <c r="G97" s="260"/>
      <c r="H97" s="259" t="s">
        <v>347</v>
      </c>
      <c r="I97" s="259"/>
      <c r="J97" s="259"/>
      <c r="K97" s="259"/>
      <c r="L97" s="259"/>
      <c r="M97" s="260"/>
      <c r="O97" s="202"/>
      <c r="P97" s="202"/>
      <c r="Q97" s="202"/>
    </row>
    <row r="98" spans="2:17" x14ac:dyDescent="0.25">
      <c r="B98" s="205"/>
      <c r="C98" s="205"/>
      <c r="D98" s="206" t="s">
        <v>348</v>
      </c>
      <c r="E98" s="207" t="s">
        <v>349</v>
      </c>
      <c r="F98" s="207" t="s">
        <v>350</v>
      </c>
      <c r="G98" s="208" t="s">
        <v>351</v>
      </c>
      <c r="H98" s="207"/>
      <c r="I98" s="207" t="s">
        <v>352</v>
      </c>
      <c r="J98" s="207" t="s">
        <v>353</v>
      </c>
      <c r="K98" s="207" t="s">
        <v>60</v>
      </c>
      <c r="L98" s="207" t="s">
        <v>351</v>
      </c>
      <c r="M98" s="208" t="s">
        <v>354</v>
      </c>
      <c r="O98" s="202"/>
      <c r="P98" s="202"/>
      <c r="Q98" s="202"/>
    </row>
    <row r="99" spans="2:17" ht="15.75" thickBot="1" x14ac:dyDescent="0.3">
      <c r="B99" s="209"/>
      <c r="C99" s="209"/>
      <c r="D99" s="210"/>
      <c r="E99" s="211"/>
      <c r="F99" s="211"/>
      <c r="G99" s="212"/>
      <c r="H99" s="211"/>
      <c r="I99" s="211"/>
      <c r="J99" s="211"/>
      <c r="K99" s="211"/>
      <c r="L99" s="211"/>
      <c r="M99" s="212"/>
      <c r="O99" s="202"/>
      <c r="P99" s="202"/>
      <c r="Q99" s="202"/>
    </row>
    <row r="100" spans="2:17" x14ac:dyDescent="0.25">
      <c r="B100" s="213" t="s">
        <v>355</v>
      </c>
      <c r="C100" s="214" t="s">
        <v>393</v>
      </c>
      <c r="D100" s="151">
        <v>1076.04</v>
      </c>
      <c r="E100" s="160"/>
      <c r="F100" s="160"/>
      <c r="G100" s="215"/>
      <c r="H100" s="160"/>
      <c r="I100" s="147">
        <v>1118.02</v>
      </c>
      <c r="J100" s="160">
        <v>24.7</v>
      </c>
      <c r="K100" s="160"/>
      <c r="L100" s="147">
        <v>27.15</v>
      </c>
      <c r="M100" s="215"/>
      <c r="O100" s="202"/>
      <c r="P100" s="202"/>
      <c r="Q100" s="202"/>
    </row>
    <row r="101" spans="2:17" x14ac:dyDescent="0.25">
      <c r="B101" s="216"/>
      <c r="C101" s="216"/>
      <c r="D101" s="217"/>
      <c r="E101" s="160"/>
      <c r="F101" s="160"/>
      <c r="G101" s="215"/>
      <c r="H101" s="160"/>
      <c r="I101" s="160"/>
      <c r="J101" s="160"/>
      <c r="K101" s="160"/>
      <c r="L101" s="160"/>
      <c r="M101" s="215"/>
      <c r="O101" s="202"/>
      <c r="P101" s="202"/>
      <c r="Q101" s="202"/>
    </row>
    <row r="102" spans="2:17" x14ac:dyDescent="0.25">
      <c r="B102" s="216" t="s">
        <v>367</v>
      </c>
      <c r="C102" s="216" t="s">
        <v>394</v>
      </c>
      <c r="D102" s="151">
        <v>729.81</v>
      </c>
      <c r="E102" s="147">
        <v>1349</v>
      </c>
      <c r="F102" s="160"/>
      <c r="G102" s="215"/>
      <c r="H102" s="160"/>
      <c r="I102" s="147">
        <v>1835.28</v>
      </c>
      <c r="J102" s="160">
        <v>97.99</v>
      </c>
      <c r="K102" s="147">
        <v>135.35</v>
      </c>
      <c r="L102" s="177"/>
      <c r="M102" s="215">
        <v>98.61</v>
      </c>
      <c r="O102" s="202"/>
      <c r="P102" s="202"/>
      <c r="Q102" s="202"/>
    </row>
    <row r="103" spans="2:17" x14ac:dyDescent="0.25">
      <c r="B103" s="216"/>
      <c r="C103" s="216"/>
      <c r="D103" s="217"/>
      <c r="E103" s="160"/>
      <c r="F103" s="160"/>
      <c r="G103" s="215"/>
      <c r="H103" s="160"/>
      <c r="I103" s="160"/>
      <c r="J103" s="160"/>
      <c r="K103" s="160"/>
      <c r="L103" s="160"/>
      <c r="M103" s="215"/>
      <c r="O103" s="202">
        <f>F104+F106</f>
        <v>187.89000000000001</v>
      </c>
      <c r="P103" s="202">
        <f>J100+J102+K102+J104+K106</f>
        <v>535.19000000000005</v>
      </c>
      <c r="Q103" s="202">
        <f>M102+M106</f>
        <v>126.73</v>
      </c>
    </row>
    <row r="104" spans="2:17" x14ac:dyDescent="0.25">
      <c r="B104" s="218" t="s">
        <v>355</v>
      </c>
      <c r="C104" s="219" t="s">
        <v>395</v>
      </c>
      <c r="D104" s="217">
        <v>3250.46</v>
      </c>
      <c r="E104" s="160">
        <v>168.26</v>
      </c>
      <c r="F104" s="160">
        <v>34.46</v>
      </c>
      <c r="G104" s="215"/>
      <c r="H104" s="160"/>
      <c r="I104" s="177">
        <v>3184.6</v>
      </c>
      <c r="J104" s="177">
        <v>17.100000000000001</v>
      </c>
      <c r="L104" s="160">
        <v>32.520000000000003</v>
      </c>
      <c r="M104" s="215"/>
      <c r="O104" s="202"/>
      <c r="P104" s="202"/>
      <c r="Q104" s="202"/>
    </row>
    <row r="105" spans="2:17" x14ac:dyDescent="0.25">
      <c r="B105" s="216"/>
      <c r="C105" s="216"/>
      <c r="D105" s="217"/>
      <c r="E105" s="160"/>
      <c r="F105" s="160"/>
      <c r="G105" s="215"/>
      <c r="H105" s="160"/>
      <c r="I105" s="160"/>
      <c r="J105" s="160"/>
      <c r="K105" s="160"/>
      <c r="L105" s="160"/>
      <c r="M105" s="215"/>
      <c r="O105" s="202"/>
      <c r="P105" s="202"/>
      <c r="Q105" s="202"/>
    </row>
    <row r="106" spans="2:17" x14ac:dyDescent="0.25">
      <c r="B106" s="216" t="s">
        <v>381</v>
      </c>
      <c r="C106" s="216" t="s">
        <v>382</v>
      </c>
      <c r="D106" s="217">
        <v>891.16</v>
      </c>
      <c r="E106">
        <v>49.49</v>
      </c>
      <c r="F106" s="160">
        <v>153.43</v>
      </c>
      <c r="G106" s="215"/>
      <c r="H106" s="160"/>
      <c r="I106" s="177">
        <v>751.81</v>
      </c>
      <c r="J106" s="177"/>
      <c r="K106" s="160">
        <v>260.05</v>
      </c>
      <c r="L106" s="160"/>
      <c r="M106" s="215">
        <v>28.12</v>
      </c>
      <c r="O106" s="202"/>
      <c r="P106" s="202"/>
      <c r="Q106" s="202"/>
    </row>
    <row r="107" spans="2:17" x14ac:dyDescent="0.25">
      <c r="B107" s="216"/>
      <c r="C107" s="216"/>
      <c r="D107" s="217"/>
      <c r="E107" s="160"/>
      <c r="F107" s="160"/>
      <c r="G107" s="215"/>
      <c r="H107" s="160"/>
      <c r="I107" s="160"/>
      <c r="J107" s="160"/>
      <c r="K107" s="160"/>
      <c r="L107" s="160"/>
      <c r="M107" s="215"/>
      <c r="O107" s="202"/>
      <c r="P107" s="202"/>
      <c r="Q107" s="202"/>
    </row>
    <row r="108" spans="2:17" x14ac:dyDescent="0.25">
      <c r="B108" s="213"/>
      <c r="C108" s="216"/>
      <c r="D108" s="217"/>
      <c r="E108" s="160"/>
      <c r="F108" s="160"/>
      <c r="G108" s="215"/>
      <c r="H108" s="160"/>
      <c r="I108" s="160"/>
      <c r="J108" s="160"/>
      <c r="K108" s="160"/>
      <c r="L108" s="160"/>
      <c r="M108" s="215"/>
      <c r="O108" s="202"/>
      <c r="P108" s="202"/>
      <c r="Q108" s="202"/>
    </row>
    <row r="109" spans="2:17" x14ac:dyDescent="0.25">
      <c r="B109" s="216"/>
      <c r="C109" s="216"/>
      <c r="D109" s="217"/>
      <c r="E109" s="160"/>
      <c r="F109" s="160"/>
      <c r="G109" s="215"/>
      <c r="H109" s="160"/>
      <c r="I109" s="160"/>
      <c r="J109" s="160"/>
      <c r="K109" s="160"/>
      <c r="L109" s="160"/>
      <c r="M109" s="215"/>
      <c r="O109" s="202"/>
      <c r="P109" s="202"/>
      <c r="Q109" s="202"/>
    </row>
    <row r="110" spans="2:17" x14ac:dyDescent="0.25">
      <c r="B110" s="213"/>
      <c r="C110" s="216"/>
      <c r="D110" s="217"/>
      <c r="E110" s="160"/>
      <c r="F110" s="160"/>
      <c r="G110" s="215"/>
      <c r="H110" s="160"/>
      <c r="I110" s="160"/>
      <c r="J110" s="160"/>
      <c r="K110" s="160"/>
      <c r="L110" s="160"/>
      <c r="M110" s="215"/>
      <c r="O110" s="202"/>
      <c r="P110" s="202"/>
      <c r="Q110" s="202"/>
    </row>
    <row r="111" spans="2:17" x14ac:dyDescent="0.25">
      <c r="B111" s="216"/>
      <c r="C111" s="216"/>
      <c r="D111" s="217"/>
      <c r="E111" s="160"/>
      <c r="F111" s="160"/>
      <c r="G111" s="215"/>
      <c r="H111" s="160"/>
      <c r="I111" s="160"/>
      <c r="J111" s="160"/>
      <c r="K111" s="160"/>
      <c r="L111" s="160"/>
      <c r="M111" s="215"/>
      <c r="O111" s="202"/>
      <c r="P111" s="202"/>
      <c r="Q111" s="202"/>
    </row>
    <row r="112" spans="2:17" ht="15.75" thickBot="1" x14ac:dyDescent="0.3">
      <c r="B112" s="220"/>
      <c r="C112" s="220"/>
      <c r="D112" s="221"/>
      <c r="E112" s="222"/>
      <c r="F112" s="222"/>
      <c r="G112" s="223"/>
      <c r="H112" s="222"/>
      <c r="I112" s="222"/>
      <c r="J112" s="222"/>
      <c r="K112" s="222"/>
      <c r="L112" s="222"/>
      <c r="M112" s="223"/>
      <c r="O112" s="202"/>
      <c r="P112" s="202"/>
      <c r="Q112" s="202"/>
    </row>
    <row r="113" spans="2:17" x14ac:dyDescent="0.25">
      <c r="O113" s="202"/>
      <c r="P113" s="202"/>
      <c r="Q113" s="202"/>
    </row>
    <row r="114" spans="2:17" ht="15.75" thickBot="1" x14ac:dyDescent="0.3">
      <c r="B114" s="203">
        <v>42278</v>
      </c>
      <c r="O114" s="202"/>
      <c r="P114" s="202"/>
      <c r="Q114" s="202"/>
    </row>
    <row r="115" spans="2:17" ht="15.75" thickBot="1" x14ac:dyDescent="0.3">
      <c r="B115" s="204" t="s">
        <v>344</v>
      </c>
      <c r="C115" s="204" t="s">
        <v>345</v>
      </c>
      <c r="D115" s="258" t="s">
        <v>346</v>
      </c>
      <c r="E115" s="259"/>
      <c r="F115" s="259"/>
      <c r="G115" s="260"/>
      <c r="H115" s="259" t="s">
        <v>347</v>
      </c>
      <c r="I115" s="259"/>
      <c r="J115" s="259"/>
      <c r="K115" s="259"/>
      <c r="L115" s="259"/>
      <c r="M115" s="260"/>
      <c r="O115" s="202"/>
      <c r="P115" s="202"/>
      <c r="Q115" s="202"/>
    </row>
    <row r="116" spans="2:17" x14ac:dyDescent="0.25">
      <c r="B116" s="205"/>
      <c r="C116" s="205"/>
      <c r="D116" s="206" t="s">
        <v>348</v>
      </c>
      <c r="E116" s="207" t="s">
        <v>349</v>
      </c>
      <c r="F116" s="207" t="s">
        <v>350</v>
      </c>
      <c r="G116" s="208" t="s">
        <v>351</v>
      </c>
      <c r="H116" s="207"/>
      <c r="I116" s="207" t="s">
        <v>352</v>
      </c>
      <c r="J116" s="207" t="s">
        <v>353</v>
      </c>
      <c r="K116" s="207" t="s">
        <v>60</v>
      </c>
      <c r="L116" s="207" t="s">
        <v>351</v>
      </c>
      <c r="M116" s="208" t="s">
        <v>354</v>
      </c>
      <c r="O116" s="202"/>
      <c r="P116" s="202"/>
      <c r="Q116" s="202"/>
    </row>
    <row r="117" spans="2:17" ht="15.75" thickBot="1" x14ac:dyDescent="0.3">
      <c r="B117" s="209"/>
      <c r="C117" s="209"/>
      <c r="D117" s="210"/>
      <c r="E117" s="211"/>
      <c r="F117" s="211"/>
      <c r="G117" s="212"/>
      <c r="H117" s="211"/>
      <c r="I117" s="211"/>
      <c r="J117" s="211"/>
      <c r="K117" s="211"/>
      <c r="L117" s="211"/>
      <c r="M117" s="212"/>
      <c r="O117" s="202"/>
      <c r="P117" s="202"/>
      <c r="Q117" s="202"/>
    </row>
    <row r="118" spans="2:17" x14ac:dyDescent="0.25">
      <c r="B118" s="213" t="s">
        <v>355</v>
      </c>
      <c r="C118" s="214" t="s">
        <v>396</v>
      </c>
      <c r="D118" s="151">
        <v>2139.5</v>
      </c>
      <c r="E118" s="160">
        <v>177.02</v>
      </c>
      <c r="F118" s="160"/>
      <c r="G118" s="215"/>
      <c r="H118" s="160"/>
      <c r="I118" s="147">
        <v>2164.96</v>
      </c>
      <c r="J118" s="160">
        <f>64.03+32.1</f>
        <v>96.13</v>
      </c>
      <c r="K118" s="160"/>
      <c r="L118" s="147">
        <f>23.93+1.5</f>
        <v>25.43</v>
      </c>
      <c r="M118" s="215"/>
      <c r="O118" s="202"/>
      <c r="P118" s="202"/>
      <c r="Q118" s="202"/>
    </row>
    <row r="119" spans="2:17" x14ac:dyDescent="0.25">
      <c r="B119" s="216"/>
      <c r="C119" s="216"/>
      <c r="D119" s="217"/>
      <c r="E119" s="160"/>
      <c r="F119" s="160"/>
      <c r="G119" s="215"/>
      <c r="H119" s="160"/>
      <c r="I119" s="160"/>
      <c r="J119" s="160"/>
      <c r="K119" s="160"/>
      <c r="L119" s="160"/>
      <c r="M119" s="215"/>
      <c r="O119" s="202"/>
      <c r="P119" s="202"/>
      <c r="Q119" s="202"/>
    </row>
    <row r="120" spans="2:17" x14ac:dyDescent="0.25">
      <c r="B120" s="216" t="s">
        <v>367</v>
      </c>
      <c r="C120" s="216" t="s">
        <v>397</v>
      </c>
      <c r="D120" s="151">
        <v>107.66</v>
      </c>
      <c r="E120" s="147"/>
      <c r="F120" s="160">
        <v>107.25</v>
      </c>
      <c r="G120" s="215"/>
      <c r="H120" s="160"/>
      <c r="I120" s="147"/>
      <c r="J120" s="160"/>
      <c r="K120" s="147"/>
      <c r="L120" s="177"/>
      <c r="M120" s="215"/>
      <c r="O120" s="202">
        <f>F120+F124+F126</f>
        <v>903.51</v>
      </c>
      <c r="P120" s="202">
        <f>J118+J124+J126+K124+K128</f>
        <v>378.21</v>
      </c>
      <c r="Q120" s="202">
        <f>M124</f>
        <v>116.91</v>
      </c>
    </row>
    <row r="121" spans="2:17" x14ac:dyDescent="0.25">
      <c r="B121" s="216"/>
      <c r="C121" s="216"/>
      <c r="D121" s="217"/>
      <c r="E121" s="160"/>
      <c r="F121" s="160"/>
      <c r="G121" s="215"/>
      <c r="H121" s="160"/>
      <c r="I121" s="160"/>
      <c r="J121" s="160"/>
      <c r="K121" s="160"/>
      <c r="L121" s="160"/>
      <c r="M121" s="215"/>
      <c r="O121" s="202"/>
      <c r="P121" s="202"/>
      <c r="Q121" s="202"/>
    </row>
    <row r="122" spans="2:17" x14ac:dyDescent="0.25">
      <c r="B122" s="218"/>
      <c r="C122" s="219" t="s">
        <v>398</v>
      </c>
      <c r="D122" s="217"/>
      <c r="E122" s="160"/>
      <c r="F122" s="160"/>
      <c r="G122" s="215"/>
      <c r="H122" s="160"/>
      <c r="I122" s="177"/>
      <c r="J122" s="177"/>
      <c r="L122" s="160"/>
      <c r="M122" s="215"/>
      <c r="O122" s="202"/>
      <c r="P122" s="202"/>
      <c r="Q122" s="202"/>
    </row>
    <row r="123" spans="2:17" x14ac:dyDescent="0.25">
      <c r="B123" s="216"/>
      <c r="C123" s="216"/>
      <c r="D123" s="217"/>
      <c r="E123" s="160"/>
      <c r="F123" s="160"/>
      <c r="G123" s="215"/>
      <c r="H123" s="160"/>
      <c r="I123" s="160"/>
      <c r="J123" s="160"/>
      <c r="K123" s="160"/>
      <c r="L123" s="160"/>
      <c r="M123" s="215"/>
      <c r="O123" s="202"/>
      <c r="P123" s="202"/>
      <c r="Q123" s="202"/>
    </row>
    <row r="124" spans="2:17" x14ac:dyDescent="0.25">
      <c r="B124" s="216" t="s">
        <v>367</v>
      </c>
      <c r="C124" s="216" t="s">
        <v>399</v>
      </c>
      <c r="D124" s="217">
        <v>1209.3800000000001</v>
      </c>
      <c r="F124" s="160">
        <v>475.4</v>
      </c>
      <c r="G124" s="215"/>
      <c r="H124" s="160"/>
      <c r="I124" s="177">
        <v>1634.9</v>
      </c>
      <c r="J124" s="177">
        <v>71.02</v>
      </c>
      <c r="K124" s="160">
        <v>110.52</v>
      </c>
      <c r="L124" s="160"/>
      <c r="M124" s="215">
        <v>116.91</v>
      </c>
      <c r="O124" s="202"/>
      <c r="P124" s="202"/>
      <c r="Q124" s="202"/>
    </row>
    <row r="125" spans="2:17" x14ac:dyDescent="0.25">
      <c r="B125" s="216"/>
      <c r="C125" s="216"/>
      <c r="D125" s="217"/>
      <c r="E125" s="160"/>
      <c r="F125" s="160"/>
      <c r="G125" s="215"/>
      <c r="H125" s="160"/>
      <c r="I125" s="160"/>
      <c r="J125" s="160"/>
      <c r="K125" s="160"/>
      <c r="L125" s="160"/>
      <c r="M125" s="215"/>
      <c r="O125" s="202"/>
      <c r="P125" s="202"/>
      <c r="Q125" s="202"/>
    </row>
    <row r="126" spans="2:17" x14ac:dyDescent="0.25">
      <c r="B126" s="213" t="s">
        <v>355</v>
      </c>
      <c r="C126" s="216" t="s">
        <v>400</v>
      </c>
      <c r="D126" s="217">
        <v>1291.21</v>
      </c>
      <c r="E126" s="160">
        <v>176.88</v>
      </c>
      <c r="F126" s="160">
        <v>320.86</v>
      </c>
      <c r="G126" s="215"/>
      <c r="H126" s="160"/>
      <c r="I126" s="160">
        <v>1524</v>
      </c>
      <c r="J126" s="160">
        <v>64.739999999999995</v>
      </c>
      <c r="K126" s="160"/>
      <c r="L126" s="160">
        <v>67.05</v>
      </c>
      <c r="M126" s="215"/>
      <c r="O126" s="202"/>
      <c r="P126" s="202"/>
      <c r="Q126" s="202"/>
    </row>
    <row r="127" spans="2:17" x14ac:dyDescent="0.25">
      <c r="B127" s="216"/>
      <c r="C127" s="216"/>
      <c r="D127" s="217"/>
      <c r="E127" s="160"/>
      <c r="F127" s="160"/>
      <c r="G127" s="215"/>
      <c r="H127" s="160"/>
      <c r="I127" s="160"/>
      <c r="J127" s="160"/>
      <c r="K127" s="160"/>
      <c r="L127" s="160"/>
      <c r="M127" s="215"/>
      <c r="O127" s="202"/>
      <c r="P127" s="202"/>
      <c r="Q127" s="202"/>
    </row>
    <row r="128" spans="2:17" x14ac:dyDescent="0.25">
      <c r="B128" s="213" t="s">
        <v>370</v>
      </c>
      <c r="C128" s="216" t="s">
        <v>401</v>
      </c>
      <c r="D128" s="217">
        <v>245.81</v>
      </c>
      <c r="E128" s="160">
        <v>114.22</v>
      </c>
      <c r="F128" s="160"/>
      <c r="G128" s="215"/>
      <c r="H128" s="160"/>
      <c r="I128" s="160"/>
      <c r="J128" s="160"/>
      <c r="K128" s="160">
        <v>35.799999999999997</v>
      </c>
      <c r="L128" s="160"/>
      <c r="M128" s="215"/>
      <c r="O128" s="202"/>
      <c r="P128" s="202"/>
      <c r="Q128" s="202"/>
    </row>
    <row r="129" spans="2:17" x14ac:dyDescent="0.25">
      <c r="B129" s="216"/>
      <c r="C129" s="216"/>
      <c r="D129" s="217"/>
      <c r="E129" s="160"/>
      <c r="F129" s="160"/>
      <c r="G129" s="215"/>
      <c r="H129" s="160"/>
      <c r="I129" s="160"/>
      <c r="J129" s="160"/>
      <c r="K129" s="160"/>
      <c r="L129" s="160"/>
      <c r="M129" s="215"/>
      <c r="O129" s="202"/>
      <c r="P129" s="202"/>
      <c r="Q129" s="202"/>
    </row>
    <row r="130" spans="2:17" ht="15.75" thickBot="1" x14ac:dyDescent="0.3">
      <c r="B130" s="220"/>
      <c r="C130" s="220"/>
      <c r="D130" s="221"/>
      <c r="E130" s="222"/>
      <c r="F130" s="222"/>
      <c r="G130" s="223"/>
      <c r="H130" s="222"/>
      <c r="I130" s="222"/>
      <c r="J130" s="222"/>
      <c r="K130" s="222"/>
      <c r="L130" s="222"/>
      <c r="M130" s="223"/>
      <c r="O130" s="202"/>
      <c r="P130" s="202"/>
      <c r="Q130" s="202"/>
    </row>
    <row r="131" spans="2:17" x14ac:dyDescent="0.25">
      <c r="O131" s="202"/>
      <c r="P131" s="202"/>
      <c r="Q131" s="202"/>
    </row>
    <row r="132" spans="2:17" x14ac:dyDescent="0.25">
      <c r="O132" s="202"/>
      <c r="P132" s="202"/>
      <c r="Q132" s="202"/>
    </row>
    <row r="133" spans="2:17" ht="15.75" thickBot="1" x14ac:dyDescent="0.3">
      <c r="B133" s="203">
        <v>42309</v>
      </c>
      <c r="O133" s="202"/>
      <c r="P133" s="202"/>
      <c r="Q133" s="202"/>
    </row>
    <row r="134" spans="2:17" ht="15.75" thickBot="1" x14ac:dyDescent="0.3">
      <c r="B134" s="204" t="s">
        <v>344</v>
      </c>
      <c r="C134" s="204" t="s">
        <v>345</v>
      </c>
      <c r="D134" s="258" t="s">
        <v>346</v>
      </c>
      <c r="E134" s="259"/>
      <c r="F134" s="259"/>
      <c r="G134" s="260"/>
      <c r="H134" s="259" t="s">
        <v>347</v>
      </c>
      <c r="I134" s="259"/>
      <c r="J134" s="259"/>
      <c r="K134" s="259"/>
      <c r="L134" s="259"/>
      <c r="M134" s="260"/>
      <c r="O134" s="202"/>
      <c r="P134" s="202"/>
      <c r="Q134" s="202"/>
    </row>
    <row r="135" spans="2:17" x14ac:dyDescent="0.25">
      <c r="B135" s="205"/>
      <c r="C135" s="205"/>
      <c r="D135" s="206" t="s">
        <v>348</v>
      </c>
      <c r="E135" s="207" t="s">
        <v>349</v>
      </c>
      <c r="F135" s="207" t="s">
        <v>350</v>
      </c>
      <c r="G135" s="208" t="s">
        <v>351</v>
      </c>
      <c r="H135" s="207"/>
      <c r="I135" s="207" t="s">
        <v>352</v>
      </c>
      <c r="J135" s="207" t="s">
        <v>353</v>
      </c>
      <c r="K135" s="207" t="s">
        <v>60</v>
      </c>
      <c r="L135" s="207" t="s">
        <v>351</v>
      </c>
      <c r="M135" s="208" t="s">
        <v>354</v>
      </c>
      <c r="O135" s="202"/>
      <c r="P135" s="202"/>
      <c r="Q135" s="202"/>
    </row>
    <row r="136" spans="2:17" ht="15.75" thickBot="1" x14ac:dyDescent="0.3">
      <c r="B136" s="209"/>
      <c r="C136" s="209"/>
      <c r="D136" s="210"/>
      <c r="E136" s="211"/>
      <c r="F136" s="211"/>
      <c r="G136" s="212"/>
      <c r="H136" s="211"/>
      <c r="I136" s="211"/>
      <c r="J136" s="211"/>
      <c r="K136" s="211"/>
      <c r="L136" s="211"/>
      <c r="M136" s="212"/>
      <c r="O136" s="202"/>
      <c r="P136" s="202"/>
      <c r="Q136" s="202"/>
    </row>
    <row r="137" spans="2:17" x14ac:dyDescent="0.25">
      <c r="B137" s="213" t="s">
        <v>370</v>
      </c>
      <c r="C137" s="214" t="s">
        <v>396</v>
      </c>
      <c r="D137" s="151">
        <v>632.33000000000004</v>
      </c>
      <c r="E137" s="160">
        <v>36</v>
      </c>
      <c r="F137" s="160">
        <v>241.21</v>
      </c>
      <c r="G137" s="215"/>
      <c r="H137" s="160"/>
      <c r="I137" s="147">
        <v>922.34</v>
      </c>
      <c r="J137" s="177">
        <v>131.59</v>
      </c>
      <c r="K137" s="160">
        <v>176.43</v>
      </c>
      <c r="L137" s="147"/>
      <c r="M137" s="215">
        <v>35.53</v>
      </c>
      <c r="O137" s="202"/>
      <c r="P137" s="202"/>
      <c r="Q137" s="202"/>
    </row>
    <row r="138" spans="2:17" x14ac:dyDescent="0.25">
      <c r="B138" s="216"/>
      <c r="C138" s="216"/>
      <c r="D138" s="217"/>
      <c r="E138" s="160"/>
      <c r="F138" s="160"/>
      <c r="G138" s="215"/>
      <c r="H138" s="160"/>
      <c r="I138" s="160"/>
      <c r="J138" s="160"/>
      <c r="K138" s="160"/>
      <c r="L138" s="160"/>
      <c r="M138" s="215"/>
      <c r="O138" s="202"/>
      <c r="P138" s="202"/>
      <c r="Q138" s="202"/>
    </row>
    <row r="139" spans="2:17" x14ac:dyDescent="0.25">
      <c r="B139" s="216" t="s">
        <v>355</v>
      </c>
      <c r="C139" s="216" t="s">
        <v>402</v>
      </c>
      <c r="D139" s="151">
        <v>2042.8</v>
      </c>
      <c r="E139" s="147">
        <v>110.32</v>
      </c>
      <c r="F139" s="160">
        <v>112.88</v>
      </c>
      <c r="G139" s="215"/>
      <c r="H139" s="160"/>
      <c r="I139" s="147">
        <v>1790.5</v>
      </c>
      <c r="J139" s="160"/>
      <c r="K139" s="147"/>
      <c r="L139" s="177">
        <v>38.270000000000003</v>
      </c>
      <c r="M139" s="215"/>
      <c r="O139" s="202">
        <f>F137+F139+F143</f>
        <v>435.28000000000003</v>
      </c>
      <c r="P139" s="202">
        <f>J137+K137+J143+K145</f>
        <v>442.9</v>
      </c>
      <c r="Q139" s="202">
        <f>M137</f>
        <v>35.53</v>
      </c>
    </row>
    <row r="140" spans="2:17" x14ac:dyDescent="0.25">
      <c r="B140" s="216"/>
      <c r="C140" s="216"/>
      <c r="D140" s="217"/>
      <c r="E140" s="160"/>
      <c r="F140" s="160"/>
      <c r="G140" s="215"/>
      <c r="H140" s="160"/>
      <c r="I140" s="160"/>
      <c r="J140" s="160"/>
      <c r="K140" s="160"/>
      <c r="L140" s="160"/>
      <c r="M140" s="215"/>
      <c r="O140" s="202"/>
      <c r="P140" s="202"/>
      <c r="Q140" s="202"/>
    </row>
    <row r="141" spans="2:17" x14ac:dyDescent="0.25">
      <c r="B141" s="218"/>
      <c r="C141" s="219" t="s">
        <v>403</v>
      </c>
      <c r="D141" s="217"/>
      <c r="E141" s="160"/>
      <c r="F141" s="160"/>
      <c r="G141" s="215"/>
      <c r="H141" s="160"/>
      <c r="I141" s="177"/>
      <c r="J141" s="177"/>
      <c r="L141" s="160"/>
      <c r="M141" s="215"/>
      <c r="O141" s="202"/>
      <c r="P141" s="202"/>
      <c r="Q141" s="202"/>
    </row>
    <row r="142" spans="2:17" x14ac:dyDescent="0.25">
      <c r="B142" s="216"/>
      <c r="C142" s="216"/>
      <c r="D142" s="217"/>
      <c r="E142" s="160"/>
      <c r="F142" s="160"/>
      <c r="G142" s="215"/>
      <c r="H142" s="160"/>
      <c r="I142" s="160"/>
      <c r="J142" s="160"/>
      <c r="K142" s="160"/>
      <c r="L142" s="160"/>
      <c r="M142" s="215"/>
      <c r="O142" s="202"/>
      <c r="P142" s="202"/>
      <c r="Q142" s="202"/>
    </row>
    <row r="143" spans="2:17" x14ac:dyDescent="0.25">
      <c r="B143" s="216" t="s">
        <v>355</v>
      </c>
      <c r="C143" s="216" t="s">
        <v>404</v>
      </c>
      <c r="D143" s="217">
        <v>91.215000000000003</v>
      </c>
      <c r="E143">
        <v>41.31</v>
      </c>
      <c r="F143" s="160">
        <v>81.19</v>
      </c>
      <c r="G143" s="215"/>
      <c r="H143" s="160"/>
      <c r="I143" s="177">
        <v>402.45</v>
      </c>
      <c r="J143" s="177">
        <v>52.42</v>
      </c>
      <c r="L143" s="160">
        <v>18.385999999999999</v>
      </c>
      <c r="M143" s="215"/>
      <c r="O143" s="202"/>
      <c r="P143" s="202"/>
      <c r="Q143" s="202"/>
    </row>
    <row r="144" spans="2:17" x14ac:dyDescent="0.25">
      <c r="B144" s="216"/>
      <c r="C144" s="216"/>
      <c r="D144" s="217"/>
      <c r="E144" s="160"/>
      <c r="F144" s="160"/>
      <c r="G144" s="215"/>
      <c r="H144" s="160"/>
      <c r="I144" s="160"/>
      <c r="J144" s="160"/>
      <c r="K144" s="160"/>
      <c r="L144" s="160"/>
      <c r="M144" s="215"/>
      <c r="O144" s="202"/>
      <c r="P144" s="202"/>
      <c r="Q144" s="202"/>
    </row>
    <row r="145" spans="2:17" x14ac:dyDescent="0.25">
      <c r="B145" s="213" t="s">
        <v>373</v>
      </c>
      <c r="C145" s="216" t="s">
        <v>405</v>
      </c>
      <c r="D145" s="217">
        <v>2135.15</v>
      </c>
      <c r="E145" s="160">
        <v>231.2</v>
      </c>
      <c r="F145" s="160"/>
      <c r="G145" s="215"/>
      <c r="H145" s="160"/>
      <c r="I145" s="160">
        <v>1878.4</v>
      </c>
      <c r="J145" s="160"/>
      <c r="K145" s="160">
        <v>82.46</v>
      </c>
      <c r="M145" s="215"/>
      <c r="O145" s="202"/>
      <c r="P145" s="202"/>
      <c r="Q145" s="202"/>
    </row>
    <row r="146" spans="2:17" x14ac:dyDescent="0.25">
      <c r="B146" s="216"/>
      <c r="C146" s="216"/>
      <c r="D146" s="217"/>
      <c r="E146" s="160"/>
      <c r="F146" s="160"/>
      <c r="G146" s="215"/>
      <c r="H146" s="160"/>
      <c r="I146" s="160"/>
      <c r="J146" s="160"/>
      <c r="K146" s="160"/>
      <c r="L146" s="160"/>
      <c r="M146" s="215"/>
      <c r="O146" s="202"/>
      <c r="P146" s="202"/>
      <c r="Q146" s="202"/>
    </row>
    <row r="147" spans="2:17" x14ac:dyDescent="0.25">
      <c r="B147" s="213"/>
      <c r="C147" s="216"/>
      <c r="D147" s="217"/>
      <c r="E147" s="160"/>
      <c r="F147" s="160"/>
      <c r="G147" s="215"/>
      <c r="H147" s="160"/>
      <c r="I147" s="160"/>
      <c r="J147" s="160"/>
      <c r="K147" s="160"/>
      <c r="L147" s="160"/>
      <c r="M147" s="215"/>
      <c r="O147" s="202"/>
      <c r="P147" s="202"/>
      <c r="Q147" s="202"/>
    </row>
    <row r="148" spans="2:17" x14ac:dyDescent="0.25">
      <c r="B148" s="216"/>
      <c r="C148" s="216"/>
      <c r="D148" s="217"/>
      <c r="E148" s="160"/>
      <c r="F148" s="160"/>
      <c r="G148" s="215"/>
      <c r="H148" s="160"/>
      <c r="I148" s="160"/>
      <c r="J148" s="160"/>
      <c r="K148" s="160"/>
      <c r="L148" s="160"/>
      <c r="M148" s="215"/>
      <c r="O148" s="202"/>
      <c r="P148" s="202"/>
      <c r="Q148" s="202"/>
    </row>
    <row r="149" spans="2:17" ht="15.75" thickBot="1" x14ac:dyDescent="0.3">
      <c r="B149" s="220"/>
      <c r="C149" s="220"/>
      <c r="D149" s="221"/>
      <c r="E149" s="222"/>
      <c r="F149" s="222"/>
      <c r="G149" s="223"/>
      <c r="H149" s="222"/>
      <c r="I149" s="222"/>
      <c r="J149" s="222"/>
      <c r="K149" s="222"/>
      <c r="L149" s="222"/>
      <c r="M149" s="223"/>
      <c r="O149" s="202"/>
      <c r="P149" s="202"/>
      <c r="Q149" s="202"/>
    </row>
    <row r="150" spans="2:17" x14ac:dyDescent="0.25">
      <c r="O150" s="202"/>
      <c r="P150" s="202"/>
      <c r="Q150" s="202"/>
    </row>
    <row r="151" spans="2:17" x14ac:dyDescent="0.25">
      <c r="O151" s="202"/>
      <c r="P151" s="202"/>
      <c r="Q151" s="202"/>
    </row>
    <row r="152" spans="2:17" ht="15.75" thickBot="1" x14ac:dyDescent="0.3">
      <c r="B152" s="203">
        <v>42339</v>
      </c>
      <c r="O152" s="202"/>
      <c r="P152" s="202"/>
      <c r="Q152" s="202"/>
    </row>
    <row r="153" spans="2:17" ht="15.75" thickBot="1" x14ac:dyDescent="0.3">
      <c r="B153" s="204" t="s">
        <v>344</v>
      </c>
      <c r="C153" s="204" t="s">
        <v>345</v>
      </c>
      <c r="D153" s="258" t="s">
        <v>346</v>
      </c>
      <c r="E153" s="259"/>
      <c r="F153" s="259"/>
      <c r="G153" s="260"/>
      <c r="H153" s="259" t="s">
        <v>347</v>
      </c>
      <c r="I153" s="259"/>
      <c r="J153" s="259"/>
      <c r="K153" s="259"/>
      <c r="L153" s="259"/>
      <c r="M153" s="260"/>
      <c r="O153" s="202"/>
      <c r="P153" s="202"/>
      <c r="Q153" s="202"/>
    </row>
    <row r="154" spans="2:17" x14ac:dyDescent="0.25">
      <c r="B154" s="205"/>
      <c r="C154" s="205"/>
      <c r="D154" s="206" t="s">
        <v>348</v>
      </c>
      <c r="E154" s="207" t="s">
        <v>349</v>
      </c>
      <c r="F154" s="207" t="s">
        <v>350</v>
      </c>
      <c r="G154" s="208" t="s">
        <v>351</v>
      </c>
      <c r="H154" s="207"/>
      <c r="I154" s="207" t="s">
        <v>352</v>
      </c>
      <c r="J154" s="207" t="s">
        <v>353</v>
      </c>
      <c r="K154" s="207" t="s">
        <v>60</v>
      </c>
      <c r="L154" s="207" t="s">
        <v>351</v>
      </c>
      <c r="M154" s="208" t="s">
        <v>354</v>
      </c>
      <c r="O154" s="202"/>
      <c r="P154" s="202"/>
      <c r="Q154" s="202"/>
    </row>
    <row r="155" spans="2:17" ht="15.75" thickBot="1" x14ac:dyDescent="0.3">
      <c r="B155" s="209"/>
      <c r="C155" s="209"/>
      <c r="D155" s="210"/>
      <c r="E155" s="211"/>
      <c r="F155" s="211"/>
      <c r="G155" s="212"/>
      <c r="H155" s="211"/>
      <c r="I155" s="211"/>
      <c r="J155" s="211"/>
      <c r="K155" s="211"/>
      <c r="L155" s="211"/>
      <c r="M155" s="212"/>
      <c r="O155" s="202"/>
      <c r="P155" s="202"/>
      <c r="Q155" s="202"/>
    </row>
    <row r="156" spans="2:17" x14ac:dyDescent="0.25">
      <c r="B156" s="213" t="s">
        <v>373</v>
      </c>
      <c r="C156" s="214" t="s">
        <v>388</v>
      </c>
      <c r="D156" s="151">
        <v>206.52</v>
      </c>
      <c r="E156" s="160"/>
      <c r="F156" s="160">
        <v>110.27</v>
      </c>
      <c r="G156" s="215"/>
      <c r="H156" s="160"/>
      <c r="I156" s="147">
        <v>428.76</v>
      </c>
      <c r="J156" s="177">
        <v>287.89999999999998</v>
      </c>
      <c r="K156" s="160">
        <v>29.36</v>
      </c>
      <c r="L156" s="147"/>
      <c r="M156" s="215">
        <v>49.48</v>
      </c>
      <c r="O156" s="202"/>
      <c r="P156" s="202"/>
      <c r="Q156" s="202"/>
    </row>
    <row r="157" spans="2:17" x14ac:dyDescent="0.25">
      <c r="B157" s="216"/>
      <c r="C157" s="216"/>
      <c r="D157" s="217"/>
      <c r="E157" s="160"/>
      <c r="F157" s="160"/>
      <c r="G157" s="215"/>
      <c r="H157" s="160"/>
      <c r="I157" s="160"/>
      <c r="J157" s="160"/>
      <c r="K157" s="160"/>
      <c r="L157" s="160"/>
      <c r="M157" s="215"/>
      <c r="O157" s="202">
        <f>F156+F160+F162</f>
        <v>452.5</v>
      </c>
      <c r="P157" s="202">
        <f>J156+K156+K160+K162+J162</f>
        <v>734.38</v>
      </c>
      <c r="Q157" s="202">
        <f>M156+M158+M162</f>
        <v>135.88999999999999</v>
      </c>
    </row>
    <row r="158" spans="2:17" x14ac:dyDescent="0.25">
      <c r="B158" s="216" t="s">
        <v>355</v>
      </c>
      <c r="C158" s="216" t="s">
        <v>368</v>
      </c>
      <c r="D158" s="151">
        <v>1291.8599999999999</v>
      </c>
      <c r="E158" s="147">
        <v>166.5</v>
      </c>
      <c r="G158" s="215"/>
      <c r="H158" s="160"/>
      <c r="I158" s="147">
        <v>1293.33</v>
      </c>
      <c r="J158" s="160"/>
      <c r="K158" s="147"/>
      <c r="L158" s="177">
        <v>18.36</v>
      </c>
      <c r="M158" s="215">
        <v>16.649999999999999</v>
      </c>
      <c r="O158" s="202"/>
      <c r="P158" s="202"/>
      <c r="Q158" s="202"/>
    </row>
    <row r="159" spans="2:17" x14ac:dyDescent="0.25">
      <c r="B159" s="216"/>
      <c r="C159" s="216"/>
      <c r="D159" s="217"/>
      <c r="E159" s="160"/>
      <c r="F159" s="160"/>
      <c r="G159" s="215"/>
      <c r="H159" s="160"/>
      <c r="I159" s="160"/>
      <c r="J159" s="160"/>
      <c r="K159" s="160"/>
      <c r="L159" s="160"/>
      <c r="M159" s="215"/>
      <c r="O159" s="202"/>
      <c r="P159" s="202"/>
      <c r="Q159" s="202"/>
    </row>
    <row r="160" spans="2:17" x14ac:dyDescent="0.25">
      <c r="B160" s="218" t="s">
        <v>364</v>
      </c>
      <c r="C160" s="219" t="s">
        <v>406</v>
      </c>
      <c r="D160" s="217">
        <v>1774.94</v>
      </c>
      <c r="E160" s="160"/>
      <c r="F160" s="160">
        <v>176.98</v>
      </c>
      <c r="G160" s="215"/>
      <c r="H160" s="160"/>
      <c r="I160" s="177">
        <v>1534.87</v>
      </c>
      <c r="J160" s="177"/>
      <c r="K160">
        <v>273.27</v>
      </c>
      <c r="L160" s="160"/>
      <c r="M160" s="215"/>
      <c r="O160" s="202"/>
      <c r="P160" s="202"/>
      <c r="Q160" s="202"/>
    </row>
    <row r="161" spans="2:17" x14ac:dyDescent="0.25">
      <c r="B161" s="216"/>
      <c r="C161" s="216"/>
      <c r="D161" s="217"/>
      <c r="E161" s="160"/>
      <c r="F161" s="160"/>
      <c r="G161" s="215"/>
      <c r="H161" s="160"/>
      <c r="I161" s="160"/>
      <c r="J161" s="160"/>
      <c r="K161" s="160"/>
      <c r="L161" s="160"/>
      <c r="M161" s="215"/>
      <c r="O161" s="202"/>
      <c r="P161" s="202"/>
      <c r="Q161" s="202"/>
    </row>
    <row r="162" spans="2:17" x14ac:dyDescent="0.25">
      <c r="B162" s="216" t="s">
        <v>367</v>
      </c>
      <c r="C162" s="216" t="s">
        <v>407</v>
      </c>
      <c r="D162" s="217">
        <v>2237.66</v>
      </c>
      <c r="F162" s="160">
        <v>165.25</v>
      </c>
      <c r="G162" s="215"/>
      <c r="H162" s="160"/>
      <c r="I162" s="177">
        <v>2185.17</v>
      </c>
      <c r="J162" s="177">
        <v>86.13</v>
      </c>
      <c r="K162">
        <v>57.72</v>
      </c>
      <c r="L162" s="160"/>
      <c r="M162" s="215">
        <v>69.760000000000005</v>
      </c>
      <c r="O162" s="202"/>
      <c r="P162" s="202"/>
      <c r="Q162" s="202"/>
    </row>
    <row r="163" spans="2:17" x14ac:dyDescent="0.25">
      <c r="B163" s="216"/>
      <c r="C163" s="216"/>
      <c r="D163" s="217"/>
      <c r="E163" s="160"/>
      <c r="F163" s="160"/>
      <c r="G163" s="215"/>
      <c r="H163" s="160"/>
      <c r="I163" s="160"/>
      <c r="J163" s="160"/>
      <c r="K163" s="160"/>
      <c r="L163" s="160"/>
      <c r="M163" s="215"/>
      <c r="O163" s="202"/>
      <c r="P163" s="202"/>
      <c r="Q163" s="202"/>
    </row>
    <row r="164" spans="2:17" x14ac:dyDescent="0.25">
      <c r="B164" s="213" t="s">
        <v>355</v>
      </c>
      <c r="C164" s="216" t="s">
        <v>374</v>
      </c>
      <c r="D164" s="217">
        <v>1538.6</v>
      </c>
      <c r="E164" s="160">
        <v>151.5</v>
      </c>
      <c r="F164" s="160"/>
      <c r="G164" s="215"/>
      <c r="H164" s="160"/>
      <c r="I164" s="160">
        <v>1237.68</v>
      </c>
      <c r="J164" s="160"/>
      <c r="K164" s="160"/>
      <c r="L164" s="160">
        <v>21.39</v>
      </c>
      <c r="M164" s="215"/>
      <c r="O164" s="202"/>
      <c r="P164" s="202"/>
      <c r="Q164" s="202"/>
    </row>
    <row r="165" spans="2:17" x14ac:dyDescent="0.25">
      <c r="B165" s="216"/>
      <c r="C165" s="216"/>
      <c r="D165" s="217"/>
      <c r="E165" s="160"/>
      <c r="F165" s="160"/>
      <c r="G165" s="215"/>
      <c r="H165" s="160"/>
      <c r="I165" s="160"/>
      <c r="J165" s="160"/>
      <c r="K165" s="160"/>
      <c r="L165" s="160"/>
      <c r="M165" s="215"/>
      <c r="O165" s="202"/>
      <c r="P165" s="202"/>
      <c r="Q165" s="202"/>
    </row>
    <row r="166" spans="2:17" x14ac:dyDescent="0.25">
      <c r="B166" s="213"/>
      <c r="C166" s="216"/>
      <c r="D166" s="217"/>
      <c r="E166" s="160"/>
      <c r="F166" s="160"/>
      <c r="G166" s="215"/>
      <c r="H166" s="160"/>
      <c r="I166" s="160"/>
      <c r="J166" s="160"/>
      <c r="K166" s="160"/>
      <c r="L166" s="160"/>
      <c r="M166" s="215"/>
      <c r="O166" s="202"/>
      <c r="P166" s="202"/>
      <c r="Q166" s="202"/>
    </row>
    <row r="167" spans="2:17" x14ac:dyDescent="0.25">
      <c r="B167" s="216"/>
      <c r="C167" s="216"/>
      <c r="D167" s="217"/>
      <c r="E167" s="160"/>
      <c r="F167" s="160"/>
      <c r="G167" s="215"/>
      <c r="H167" s="160"/>
      <c r="I167" s="160"/>
      <c r="J167" s="160"/>
      <c r="K167" s="160"/>
      <c r="L167" s="160"/>
      <c r="M167" s="215"/>
      <c r="O167" s="202"/>
      <c r="P167" s="202"/>
      <c r="Q167" s="202"/>
    </row>
    <row r="168" spans="2:17" ht="15.75" thickBot="1" x14ac:dyDescent="0.3">
      <c r="B168" s="220"/>
      <c r="C168" s="220"/>
      <c r="D168" s="221"/>
      <c r="E168" s="222"/>
      <c r="F168" s="222"/>
      <c r="G168" s="223"/>
      <c r="H168" s="222"/>
      <c r="I168" s="222"/>
      <c r="J168" s="222"/>
      <c r="K168" s="222"/>
      <c r="L168" s="222"/>
      <c r="M168" s="223"/>
      <c r="O168" s="202"/>
      <c r="P168" s="202"/>
      <c r="Q168" s="202"/>
    </row>
    <row r="169" spans="2:17" x14ac:dyDescent="0.25">
      <c r="I169" s="167"/>
      <c r="N169" s="224" t="s">
        <v>325</v>
      </c>
      <c r="O169" s="225">
        <f>SUM(O3:O168)</f>
        <v>3780.53</v>
      </c>
      <c r="P169" s="225">
        <f>SUM(P3:P168)</f>
        <v>5440.7249999999995</v>
      </c>
      <c r="Q169" s="225">
        <f>SUM(Q3:Q168)</f>
        <v>1011.0999999999999</v>
      </c>
    </row>
    <row r="171" spans="2:17" ht="15.75" thickBot="1" x14ac:dyDescent="0.3">
      <c r="B171" s="226">
        <v>42370</v>
      </c>
    </row>
    <row r="172" spans="2:17" ht="15.75" thickBot="1" x14ac:dyDescent="0.3">
      <c r="B172" s="204" t="s">
        <v>344</v>
      </c>
      <c r="C172" s="204" t="s">
        <v>345</v>
      </c>
      <c r="D172" s="258" t="s">
        <v>346</v>
      </c>
      <c r="E172" s="259"/>
      <c r="F172" s="259"/>
      <c r="G172" s="260"/>
      <c r="H172" s="259" t="s">
        <v>347</v>
      </c>
      <c r="I172" s="259"/>
      <c r="J172" s="259"/>
      <c r="K172" s="259"/>
      <c r="L172" s="259"/>
      <c r="M172" s="260"/>
      <c r="O172" s="202"/>
      <c r="P172" s="202"/>
      <c r="Q172" s="202"/>
    </row>
    <row r="173" spans="2:17" x14ac:dyDescent="0.25">
      <c r="B173" s="205"/>
      <c r="C173" s="205"/>
      <c r="D173" s="206" t="s">
        <v>348</v>
      </c>
      <c r="E173" s="207" t="s">
        <v>349</v>
      </c>
      <c r="F173" s="207" t="s">
        <v>350</v>
      </c>
      <c r="G173" s="208" t="s">
        <v>351</v>
      </c>
      <c r="H173" s="207"/>
      <c r="I173" s="207" t="s">
        <v>352</v>
      </c>
      <c r="J173" s="207" t="s">
        <v>353</v>
      </c>
      <c r="K173" s="207" t="s">
        <v>60</v>
      </c>
      <c r="L173" s="207" t="s">
        <v>351</v>
      </c>
      <c r="M173" s="208" t="s">
        <v>354</v>
      </c>
      <c r="O173" s="202"/>
      <c r="P173" s="202"/>
      <c r="Q173" s="202"/>
    </row>
    <row r="174" spans="2:17" ht="15.75" thickBot="1" x14ac:dyDescent="0.3">
      <c r="B174" s="209"/>
      <c r="C174" s="209"/>
      <c r="D174" s="210"/>
      <c r="E174" s="211"/>
      <c r="F174" s="211"/>
      <c r="G174" s="212"/>
      <c r="H174" s="211"/>
      <c r="I174" s="211"/>
      <c r="J174" s="211"/>
      <c r="K174" s="211"/>
      <c r="L174" s="211"/>
      <c r="M174" s="212"/>
      <c r="O174" s="202"/>
      <c r="P174" s="202"/>
      <c r="Q174" s="202"/>
    </row>
    <row r="175" spans="2:17" x14ac:dyDescent="0.25">
      <c r="B175" s="227" t="s">
        <v>355</v>
      </c>
      <c r="C175" s="227" t="s">
        <v>408</v>
      </c>
      <c r="D175" s="228">
        <v>3201.44</v>
      </c>
      <c r="E175" s="229"/>
      <c r="F175" s="229"/>
      <c r="G175" s="230"/>
      <c r="H175" s="229"/>
      <c r="I175" s="229">
        <v>3294.89</v>
      </c>
      <c r="J175" s="229"/>
      <c r="K175" s="229"/>
      <c r="L175" s="229">
        <v>10.914</v>
      </c>
      <c r="M175" s="230"/>
      <c r="O175" s="202">
        <f>F177</f>
        <v>0</v>
      </c>
      <c r="P175" s="202">
        <f>J177+K177+K179+J179+J181</f>
        <v>656.16000000000008</v>
      </c>
      <c r="Q175" s="202">
        <f>M177+M179</f>
        <v>70.540000000000006</v>
      </c>
    </row>
    <row r="176" spans="2:17" x14ac:dyDescent="0.25">
      <c r="B176" s="216"/>
      <c r="C176" s="216"/>
      <c r="D176" s="217"/>
      <c r="E176" s="160"/>
      <c r="F176" s="160"/>
      <c r="G176" s="215"/>
      <c r="H176" s="160"/>
      <c r="I176" s="160"/>
      <c r="J176" s="160"/>
      <c r="K176" s="160"/>
      <c r="L176" s="160"/>
      <c r="M176" s="215"/>
      <c r="O176" s="202"/>
      <c r="P176" s="202"/>
      <c r="Q176" s="202"/>
    </row>
    <row r="177" spans="2:17" x14ac:dyDescent="0.25">
      <c r="B177" s="216" t="s">
        <v>381</v>
      </c>
      <c r="C177" s="216" t="s">
        <v>409</v>
      </c>
      <c r="D177" s="217">
        <v>570.01</v>
      </c>
      <c r="E177" s="160">
        <v>151.29</v>
      </c>
      <c r="F177" s="160"/>
      <c r="G177" s="215"/>
      <c r="H177" s="160"/>
      <c r="I177" s="160">
        <v>459.02</v>
      </c>
      <c r="J177" s="160">
        <v>15.2</v>
      </c>
      <c r="K177" s="160">
        <v>227.14</v>
      </c>
      <c r="L177" s="160"/>
      <c r="M177" s="215">
        <v>21.44</v>
      </c>
      <c r="O177" s="202"/>
      <c r="P177" s="202"/>
      <c r="Q177" s="202"/>
    </row>
    <row r="178" spans="2:17" x14ac:dyDescent="0.25">
      <c r="B178" s="216"/>
      <c r="C178" s="216"/>
      <c r="D178" s="217"/>
      <c r="E178" s="160"/>
      <c r="F178" s="160"/>
      <c r="G178" s="215"/>
      <c r="H178" s="160"/>
      <c r="I178" s="160"/>
      <c r="J178" s="160"/>
      <c r="K178" s="160"/>
      <c r="L178" s="160"/>
      <c r="M178" s="215"/>
      <c r="O178" s="202"/>
      <c r="P178" s="202"/>
      <c r="Q178" s="202"/>
    </row>
    <row r="179" spans="2:17" x14ac:dyDescent="0.25">
      <c r="B179" s="216" t="s">
        <v>367</v>
      </c>
      <c r="C179" s="216" t="s">
        <v>410</v>
      </c>
      <c r="D179" s="217">
        <v>3882.76</v>
      </c>
      <c r="E179" s="160">
        <v>195.27</v>
      </c>
      <c r="F179" s="160"/>
      <c r="G179" s="215"/>
      <c r="H179" s="160"/>
      <c r="I179" s="160">
        <v>3566.69</v>
      </c>
      <c r="J179" s="160">
        <v>327.16000000000003</v>
      </c>
      <c r="K179" s="160">
        <v>54.96</v>
      </c>
      <c r="L179" s="160"/>
      <c r="M179" s="215">
        <v>49.1</v>
      </c>
      <c r="O179" s="202"/>
      <c r="P179" s="202"/>
      <c r="Q179" s="202"/>
    </row>
    <row r="180" spans="2:17" x14ac:dyDescent="0.25">
      <c r="B180" s="216"/>
      <c r="C180" s="216"/>
      <c r="D180" s="217"/>
      <c r="E180" s="160"/>
      <c r="F180" s="160"/>
      <c r="G180" s="215"/>
      <c r="H180" s="160"/>
      <c r="I180" s="160"/>
      <c r="J180" s="160"/>
      <c r="K180" s="160"/>
      <c r="L180" s="160"/>
      <c r="M180" s="215"/>
      <c r="O180" s="202"/>
      <c r="P180" s="202"/>
      <c r="Q180" s="202"/>
    </row>
    <row r="181" spans="2:17" ht="15.75" thickBot="1" x14ac:dyDescent="0.3">
      <c r="B181" s="220" t="s">
        <v>355</v>
      </c>
      <c r="C181" s="220" t="s">
        <v>411</v>
      </c>
      <c r="D181" s="221">
        <v>437.95</v>
      </c>
      <c r="E181" s="222">
        <v>166.8</v>
      </c>
      <c r="F181" s="222"/>
      <c r="G181" s="223"/>
      <c r="H181" s="222"/>
      <c r="I181" s="222">
        <v>198.5</v>
      </c>
      <c r="J181" s="222">
        <v>31.7</v>
      </c>
      <c r="K181" s="222"/>
      <c r="L181" s="222">
        <v>5.47</v>
      </c>
      <c r="M181" s="223"/>
      <c r="O181" s="202"/>
      <c r="P181" s="202"/>
      <c r="Q181" s="202"/>
    </row>
    <row r="182" spans="2:17" x14ac:dyDescent="0.25">
      <c r="O182" s="202"/>
      <c r="P182" s="202"/>
      <c r="Q182" s="202"/>
    </row>
    <row r="183" spans="2:17" x14ac:dyDescent="0.25">
      <c r="O183" s="202"/>
      <c r="P183" s="202"/>
      <c r="Q183" s="202"/>
    </row>
    <row r="184" spans="2:17" ht="15.75" thickBot="1" x14ac:dyDescent="0.3">
      <c r="B184" s="224" t="s">
        <v>412</v>
      </c>
      <c r="O184" s="202"/>
      <c r="P184" s="202"/>
      <c r="Q184" s="202"/>
    </row>
    <row r="185" spans="2:17" ht="15.75" thickBot="1" x14ac:dyDescent="0.3">
      <c r="B185" s="204" t="s">
        <v>344</v>
      </c>
      <c r="C185" s="204" t="s">
        <v>345</v>
      </c>
      <c r="D185" s="258" t="s">
        <v>346</v>
      </c>
      <c r="E185" s="259"/>
      <c r="F185" s="259"/>
      <c r="G185" s="260"/>
      <c r="H185" s="258" t="s">
        <v>347</v>
      </c>
      <c r="I185" s="259"/>
      <c r="J185" s="259"/>
      <c r="K185" s="259"/>
      <c r="L185" s="259"/>
      <c r="M185" s="260"/>
      <c r="O185" s="202"/>
      <c r="P185" s="202"/>
      <c r="Q185" s="202"/>
    </row>
    <row r="186" spans="2:17" x14ac:dyDescent="0.25">
      <c r="B186" s="205"/>
      <c r="C186" s="205"/>
      <c r="D186" s="206" t="s">
        <v>348</v>
      </c>
      <c r="E186" s="207" t="s">
        <v>349</v>
      </c>
      <c r="F186" s="207" t="s">
        <v>350</v>
      </c>
      <c r="G186" s="208" t="s">
        <v>351</v>
      </c>
      <c r="H186" s="206"/>
      <c r="I186" s="207" t="s">
        <v>352</v>
      </c>
      <c r="J186" s="207" t="s">
        <v>353</v>
      </c>
      <c r="K186" s="207" t="s">
        <v>60</v>
      </c>
      <c r="L186" s="207" t="s">
        <v>351</v>
      </c>
      <c r="M186" s="208" t="s">
        <v>354</v>
      </c>
      <c r="O186" s="202"/>
      <c r="P186" s="202"/>
      <c r="Q186" s="202"/>
    </row>
    <row r="187" spans="2:17" ht="15.75" thickBot="1" x14ac:dyDescent="0.3">
      <c r="B187" s="209"/>
      <c r="C187" s="209"/>
      <c r="D187" s="210"/>
      <c r="E187" s="211"/>
      <c r="F187" s="211"/>
      <c r="G187" s="212"/>
      <c r="H187" s="210"/>
      <c r="I187" s="211"/>
      <c r="J187" s="211"/>
      <c r="K187" s="211"/>
      <c r="L187" s="211"/>
      <c r="M187" s="212"/>
      <c r="O187" s="202"/>
      <c r="P187" s="202"/>
      <c r="Q187" s="202"/>
    </row>
    <row r="188" spans="2:17" x14ac:dyDescent="0.25">
      <c r="B188" s="227" t="s">
        <v>355</v>
      </c>
      <c r="C188" s="216" t="s">
        <v>413</v>
      </c>
      <c r="D188" s="217">
        <v>2197.14</v>
      </c>
      <c r="E188" s="160"/>
      <c r="F188" s="160"/>
      <c r="G188" s="215"/>
      <c r="H188" s="217"/>
      <c r="I188" s="160">
        <v>2327.91</v>
      </c>
      <c r="J188" s="160"/>
      <c r="K188" s="160"/>
      <c r="L188" s="160">
        <v>43.62</v>
      </c>
      <c r="M188" s="215"/>
      <c r="O188" s="202"/>
      <c r="P188" s="202"/>
      <c r="Q188" s="202"/>
    </row>
    <row r="189" spans="2:17" x14ac:dyDescent="0.25">
      <c r="B189" s="216"/>
      <c r="C189" s="216"/>
      <c r="D189" s="217"/>
      <c r="E189" s="160"/>
      <c r="F189" s="160"/>
      <c r="G189" s="215"/>
      <c r="H189" s="217"/>
      <c r="I189" s="160"/>
      <c r="J189" s="160"/>
      <c r="K189" s="160"/>
      <c r="L189" s="160"/>
      <c r="M189" s="215"/>
      <c r="O189" s="202">
        <f>F194</f>
        <v>515.89</v>
      </c>
      <c r="P189" s="202">
        <f>K190+K192+J192+J194+K196</f>
        <v>302.77</v>
      </c>
      <c r="Q189" s="202">
        <f>M192</f>
        <v>45.14</v>
      </c>
    </row>
    <row r="190" spans="2:17" x14ac:dyDescent="0.25">
      <c r="B190" s="216" t="s">
        <v>367</v>
      </c>
      <c r="C190" s="216" t="s">
        <v>414</v>
      </c>
      <c r="D190" s="217">
        <v>2077.0700000000002</v>
      </c>
      <c r="E190" s="160">
        <v>198.67</v>
      </c>
      <c r="F190" s="160"/>
      <c r="G190" s="215"/>
      <c r="H190" s="217"/>
      <c r="I190" s="160">
        <v>1784.27</v>
      </c>
      <c r="J190" s="160"/>
      <c r="K190" s="160">
        <v>82.52</v>
      </c>
      <c r="L190" s="160"/>
      <c r="M190" s="215"/>
      <c r="O190" s="202"/>
      <c r="P190" s="202"/>
      <c r="Q190" s="202"/>
    </row>
    <row r="191" spans="2:17" x14ac:dyDescent="0.25">
      <c r="B191" s="216"/>
      <c r="C191" s="216"/>
      <c r="D191" s="217"/>
      <c r="E191" s="160"/>
      <c r="F191" s="160"/>
      <c r="G191" s="215"/>
      <c r="H191" s="217"/>
      <c r="I191" s="160"/>
      <c r="J191" s="160"/>
      <c r="K191" s="160"/>
      <c r="L191" s="160"/>
      <c r="M191" s="215"/>
      <c r="O191" s="202"/>
      <c r="P191" s="202"/>
      <c r="Q191" s="202"/>
    </row>
    <row r="192" spans="2:17" x14ac:dyDescent="0.25">
      <c r="B192" s="216" t="s">
        <v>415</v>
      </c>
      <c r="C192" s="216" t="s">
        <v>416</v>
      </c>
      <c r="D192" s="217">
        <v>169.1</v>
      </c>
      <c r="E192" s="160"/>
      <c r="F192" s="160"/>
      <c r="G192" s="215"/>
      <c r="H192" s="217"/>
      <c r="I192" s="160">
        <v>369.44</v>
      </c>
      <c r="J192" s="160">
        <v>39.68</v>
      </c>
      <c r="K192" s="160">
        <v>49.71</v>
      </c>
      <c r="L192" s="160"/>
      <c r="M192" s="215">
        <v>45.14</v>
      </c>
      <c r="O192" s="202"/>
      <c r="P192" s="202"/>
      <c r="Q192" s="202"/>
    </row>
    <row r="193" spans="2:17" x14ac:dyDescent="0.25">
      <c r="B193" s="216"/>
      <c r="C193" s="216"/>
      <c r="D193" s="217"/>
      <c r="E193" s="160"/>
      <c r="F193" s="160"/>
      <c r="G193" s="215"/>
      <c r="H193" s="217"/>
      <c r="I193" s="160"/>
      <c r="J193" s="160"/>
      <c r="K193" s="160"/>
      <c r="L193" s="160"/>
      <c r="M193" s="215"/>
      <c r="O193" s="202"/>
      <c r="P193" s="202"/>
      <c r="Q193" s="202"/>
    </row>
    <row r="194" spans="2:17" x14ac:dyDescent="0.25">
      <c r="B194" s="216" t="s">
        <v>355</v>
      </c>
      <c r="C194" s="216" t="s">
        <v>417</v>
      </c>
      <c r="D194" s="217">
        <v>1056.3800000000001</v>
      </c>
      <c r="E194" s="160">
        <v>170.63</v>
      </c>
      <c r="F194" s="160">
        <v>515.89</v>
      </c>
      <c r="G194" s="215"/>
      <c r="H194" s="217"/>
      <c r="I194" s="160">
        <v>1465.74</v>
      </c>
      <c r="J194" s="160">
        <v>53.88</v>
      </c>
      <c r="K194" s="160"/>
      <c r="L194" s="160">
        <v>110.76</v>
      </c>
      <c r="M194" s="215"/>
      <c r="O194" s="202"/>
      <c r="P194" s="202"/>
      <c r="Q194" s="202"/>
    </row>
    <row r="195" spans="2:17" x14ac:dyDescent="0.25">
      <c r="B195" s="216"/>
      <c r="C195" s="216"/>
      <c r="D195" s="217"/>
      <c r="E195" s="160"/>
      <c r="F195" s="160"/>
      <c r="G195" s="215"/>
      <c r="H195" s="217"/>
      <c r="I195" s="160"/>
      <c r="J195" s="160"/>
      <c r="K195" s="160"/>
      <c r="L195" s="160"/>
      <c r="M195" s="215"/>
      <c r="O195" s="202"/>
      <c r="P195" s="202"/>
      <c r="Q195" s="202"/>
    </row>
    <row r="196" spans="2:17" ht="15.75" thickBot="1" x14ac:dyDescent="0.3">
      <c r="B196" s="220" t="s">
        <v>364</v>
      </c>
      <c r="C196" s="220" t="s">
        <v>418</v>
      </c>
      <c r="D196" s="221">
        <v>861.5</v>
      </c>
      <c r="E196" s="222">
        <v>167.53</v>
      </c>
      <c r="F196" s="222"/>
      <c r="G196" s="223"/>
      <c r="H196" s="221"/>
      <c r="I196" s="222">
        <v>594.61</v>
      </c>
      <c r="J196" s="222"/>
      <c r="K196" s="222">
        <v>76.98</v>
      </c>
      <c r="L196" s="222"/>
      <c r="M196" s="223"/>
      <c r="O196" s="202"/>
      <c r="P196" s="202"/>
      <c r="Q196" s="202"/>
    </row>
    <row r="197" spans="2:17" x14ac:dyDescent="0.25">
      <c r="O197" s="202"/>
      <c r="P197" s="202"/>
      <c r="Q197" s="202"/>
    </row>
    <row r="198" spans="2:17" ht="15.75" thickBot="1" x14ac:dyDescent="0.3">
      <c r="B198" s="224" t="s">
        <v>419</v>
      </c>
      <c r="O198" s="202"/>
      <c r="P198" s="202"/>
      <c r="Q198" s="202"/>
    </row>
    <row r="199" spans="2:17" ht="15.75" thickBot="1" x14ac:dyDescent="0.3">
      <c r="B199" s="204" t="s">
        <v>344</v>
      </c>
      <c r="C199" s="204" t="s">
        <v>345</v>
      </c>
      <c r="D199" s="258" t="s">
        <v>346</v>
      </c>
      <c r="E199" s="259"/>
      <c r="F199" s="259"/>
      <c r="G199" s="260"/>
      <c r="H199" s="258" t="s">
        <v>347</v>
      </c>
      <c r="I199" s="259"/>
      <c r="J199" s="259"/>
      <c r="K199" s="259"/>
      <c r="L199" s="259"/>
      <c r="M199" s="260"/>
      <c r="O199" s="202"/>
      <c r="P199" s="202"/>
      <c r="Q199" s="202"/>
    </row>
    <row r="200" spans="2:17" x14ac:dyDescent="0.25">
      <c r="B200" s="205"/>
      <c r="C200" s="205"/>
      <c r="D200" s="206" t="s">
        <v>348</v>
      </c>
      <c r="E200" s="207" t="s">
        <v>349</v>
      </c>
      <c r="F200" s="207" t="s">
        <v>350</v>
      </c>
      <c r="G200" s="208" t="s">
        <v>351</v>
      </c>
      <c r="H200" s="206"/>
      <c r="I200" s="207" t="s">
        <v>352</v>
      </c>
      <c r="J200" s="207" t="s">
        <v>353</v>
      </c>
      <c r="K200" s="207" t="s">
        <v>60</v>
      </c>
      <c r="L200" s="207" t="s">
        <v>351</v>
      </c>
      <c r="M200" s="208" t="s">
        <v>354</v>
      </c>
      <c r="O200" s="202"/>
      <c r="P200" s="202"/>
      <c r="Q200" s="202"/>
    </row>
    <row r="201" spans="2:17" ht="15.75" thickBot="1" x14ac:dyDescent="0.3">
      <c r="B201" s="209"/>
      <c r="C201" s="209"/>
      <c r="D201" s="210"/>
      <c r="E201" s="211"/>
      <c r="F201" s="211"/>
      <c r="G201" s="212"/>
      <c r="H201" s="210"/>
      <c r="I201" s="211"/>
      <c r="J201" s="211"/>
      <c r="K201" s="211"/>
      <c r="L201" s="211"/>
      <c r="M201" s="212"/>
      <c r="O201" s="202"/>
      <c r="P201" s="202"/>
      <c r="Q201" s="202"/>
    </row>
    <row r="202" spans="2:17" x14ac:dyDescent="0.25">
      <c r="B202" s="227" t="s">
        <v>364</v>
      </c>
      <c r="C202" s="227" t="s">
        <v>413</v>
      </c>
      <c r="D202" s="217">
        <v>1016.89</v>
      </c>
      <c r="E202" s="160"/>
      <c r="F202" s="160"/>
      <c r="G202" s="215"/>
      <c r="H202" s="217"/>
      <c r="I202" s="160">
        <v>1237.3499999999999</v>
      </c>
      <c r="J202" s="160">
        <v>52.04</v>
      </c>
      <c r="K202" s="160">
        <v>39.67</v>
      </c>
      <c r="L202" s="160"/>
      <c r="M202" s="215">
        <v>34.951999999999998</v>
      </c>
      <c r="O202" s="202"/>
      <c r="P202" s="202"/>
      <c r="Q202" s="202"/>
    </row>
    <row r="203" spans="2:17" x14ac:dyDescent="0.25">
      <c r="B203" s="216"/>
      <c r="C203" s="216"/>
      <c r="D203" s="217"/>
      <c r="E203" s="160"/>
      <c r="F203" s="160"/>
      <c r="G203" s="215"/>
      <c r="H203" s="217"/>
      <c r="I203" s="160"/>
      <c r="J203" s="160"/>
      <c r="K203" s="160"/>
      <c r="L203" s="160"/>
      <c r="M203" s="215"/>
      <c r="O203" s="202">
        <f>F204+F208+F210</f>
        <v>476.11000000000007</v>
      </c>
      <c r="P203" s="202">
        <f>J202+K202+J204+K204+J206+K206+J208+K208+K210</f>
        <v>491.52000000000004</v>
      </c>
      <c r="Q203" s="202">
        <f>M202+M204+M206+M208</f>
        <v>149.80200000000002</v>
      </c>
    </row>
    <row r="204" spans="2:17" x14ac:dyDescent="0.25">
      <c r="B204" s="216" t="s">
        <v>355</v>
      </c>
      <c r="C204" s="216" t="s">
        <v>420</v>
      </c>
      <c r="D204" s="217">
        <v>1061.01</v>
      </c>
      <c r="E204" s="160">
        <v>152.55000000000001</v>
      </c>
      <c r="F204" s="160">
        <v>182.09</v>
      </c>
      <c r="G204" s="215"/>
      <c r="H204" s="217"/>
      <c r="I204" s="160">
        <v>1166.6300000000001</v>
      </c>
      <c r="J204" s="160">
        <v>64.08</v>
      </c>
      <c r="K204" s="160">
        <v>42.8</v>
      </c>
      <c r="L204" s="160"/>
      <c r="M204" s="215">
        <v>19.920000000000002</v>
      </c>
      <c r="O204" s="202"/>
      <c r="P204" s="202"/>
      <c r="Q204" s="202"/>
    </row>
    <row r="205" spans="2:17" x14ac:dyDescent="0.25">
      <c r="B205" s="216"/>
      <c r="C205" s="216"/>
      <c r="D205" s="217"/>
      <c r="E205" s="160"/>
      <c r="F205" s="160"/>
      <c r="G205" s="215"/>
      <c r="H205" s="217"/>
      <c r="I205" s="160"/>
      <c r="J205" s="160"/>
      <c r="K205" s="160"/>
      <c r="L205" s="160"/>
      <c r="M205" s="215"/>
      <c r="O205" s="202"/>
      <c r="P205" s="202"/>
      <c r="Q205" s="202"/>
    </row>
    <row r="206" spans="2:17" x14ac:dyDescent="0.25">
      <c r="B206" s="216" t="s">
        <v>421</v>
      </c>
      <c r="C206" s="216" t="s">
        <v>422</v>
      </c>
      <c r="D206" s="217">
        <v>1888.88</v>
      </c>
      <c r="E206" s="160">
        <v>187.85</v>
      </c>
      <c r="F206" s="160"/>
      <c r="G206" s="215"/>
      <c r="H206" s="217"/>
      <c r="I206" s="160">
        <v>1843.4</v>
      </c>
      <c r="J206" s="160">
        <v>74.900000000000006</v>
      </c>
      <c r="K206" s="160">
        <v>73.75</v>
      </c>
      <c r="L206" s="160"/>
      <c r="M206" s="215">
        <v>72.400000000000006</v>
      </c>
      <c r="O206" s="202"/>
      <c r="P206" s="202"/>
      <c r="Q206" s="202"/>
    </row>
    <row r="207" spans="2:17" x14ac:dyDescent="0.25">
      <c r="B207" s="216"/>
      <c r="C207" s="216"/>
      <c r="D207" s="217"/>
      <c r="E207" s="160"/>
      <c r="F207" s="160"/>
      <c r="G207" s="215"/>
      <c r="H207" s="217"/>
      <c r="I207" s="160"/>
      <c r="J207" s="160"/>
      <c r="K207" s="160"/>
      <c r="L207" s="160"/>
      <c r="M207" s="215"/>
      <c r="O207" s="202"/>
      <c r="P207" s="202"/>
      <c r="Q207" s="202"/>
    </row>
    <row r="208" spans="2:17" x14ac:dyDescent="0.25">
      <c r="B208" s="216" t="s">
        <v>355</v>
      </c>
      <c r="C208" s="216" t="s">
        <v>423</v>
      </c>
      <c r="D208" s="217">
        <v>1736.35</v>
      </c>
      <c r="E208" s="160">
        <v>171.41</v>
      </c>
      <c r="F208" s="160">
        <v>257.73</v>
      </c>
      <c r="G208" s="215"/>
      <c r="H208" s="217"/>
      <c r="I208" s="160">
        <v>1899.55</v>
      </c>
      <c r="J208" s="160">
        <v>55.25</v>
      </c>
      <c r="K208" s="160">
        <v>59.68</v>
      </c>
      <c r="L208" s="160"/>
      <c r="M208" s="215">
        <v>22.53</v>
      </c>
      <c r="O208" s="202"/>
      <c r="P208" s="202"/>
      <c r="Q208" s="202"/>
    </row>
    <row r="209" spans="2:17" x14ac:dyDescent="0.25">
      <c r="B209" s="216"/>
      <c r="C209" s="216"/>
      <c r="D209" s="217"/>
      <c r="E209" s="160"/>
      <c r="F209" s="160"/>
      <c r="G209" s="215"/>
      <c r="H209" s="217"/>
      <c r="I209" s="160"/>
      <c r="J209" s="160"/>
      <c r="K209" s="160"/>
      <c r="L209" s="160"/>
      <c r="M209" s="215"/>
      <c r="O209" s="202"/>
      <c r="P209" s="202"/>
      <c r="Q209" s="202"/>
    </row>
    <row r="210" spans="2:17" ht="15.75" thickBot="1" x14ac:dyDescent="0.3">
      <c r="B210" s="220" t="s">
        <v>367</v>
      </c>
      <c r="C210" s="220" t="s">
        <v>424</v>
      </c>
      <c r="D210" s="221">
        <v>1174.9000000000001</v>
      </c>
      <c r="E210" s="222">
        <v>156.18</v>
      </c>
      <c r="F210" s="222">
        <v>36.29</v>
      </c>
      <c r="G210" s="223"/>
      <c r="H210" s="221"/>
      <c r="I210" s="222">
        <v>967.85</v>
      </c>
      <c r="J210" s="222"/>
      <c r="K210" s="222">
        <v>29.35</v>
      </c>
      <c r="L210" s="222"/>
      <c r="M210" s="223"/>
      <c r="O210" s="202"/>
      <c r="P210" s="202"/>
      <c r="Q210" s="202"/>
    </row>
    <row r="211" spans="2:17" x14ac:dyDescent="0.25">
      <c r="H211" s="224" t="s">
        <v>428</v>
      </c>
      <c r="I211" s="231">
        <f>64833</f>
        <v>64833</v>
      </c>
      <c r="J211" s="224"/>
      <c r="K211" s="224"/>
      <c r="L211" s="224"/>
      <c r="M211" s="224"/>
      <c r="N211" s="224" t="s">
        <v>325</v>
      </c>
      <c r="O211" s="232">
        <f>SUM(O169:O210)</f>
        <v>4772.53</v>
      </c>
      <c r="P211" s="232">
        <f t="shared" ref="P211:Q211" si="0">SUM(P169:P210)</f>
        <v>6891.1749999999993</v>
      </c>
      <c r="Q211" s="232">
        <f t="shared" si="0"/>
        <v>1276.5819999999999</v>
      </c>
    </row>
  </sheetData>
  <mergeCells count="24">
    <mergeCell ref="D172:G172"/>
    <mergeCell ref="H172:M172"/>
    <mergeCell ref="D185:G185"/>
    <mergeCell ref="H185:M185"/>
    <mergeCell ref="D199:G199"/>
    <mergeCell ref="H199:M199"/>
    <mergeCell ref="D115:G115"/>
    <mergeCell ref="H115:M115"/>
    <mergeCell ref="D134:G134"/>
    <mergeCell ref="H134:M134"/>
    <mergeCell ref="D153:G153"/>
    <mergeCell ref="H153:M153"/>
    <mergeCell ref="D59:G59"/>
    <mergeCell ref="H59:M59"/>
    <mergeCell ref="D78:G78"/>
    <mergeCell ref="H78:M78"/>
    <mergeCell ref="D97:G97"/>
    <mergeCell ref="H97:M97"/>
    <mergeCell ref="D5:G5"/>
    <mergeCell ref="H5:M5"/>
    <mergeCell ref="D23:G23"/>
    <mergeCell ref="H23:M23"/>
    <mergeCell ref="D41:G41"/>
    <mergeCell ref="H41:M4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C301 production sheet</vt:lpstr>
      <vt:lpstr>2016-17 production data</vt:lpstr>
      <vt:lpstr>int. consumed and generated 16</vt:lpstr>
      <vt:lpstr>2015-16 int. gen. and cons.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alcoholcontrolroom taloja</dc:creator>
  <cp:lastModifiedBy>alcoholcontrolroom taloja</cp:lastModifiedBy>
  <dcterms:created xsi:type="dcterms:W3CDTF">2017-04-12T10:47:05Z</dcterms:created>
  <dcterms:modified xsi:type="dcterms:W3CDTF">2017-04-13T08:33:35Z</dcterms:modified>
</cp:coreProperties>
</file>