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0" windowWidth="19875" windowHeight="7020"/>
  </bookViews>
  <sheets>
    <sheet name="Statement Oct - Dec 2016" sheetId="1" r:id="rId1"/>
  </sheets>
  <definedNames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xlnm._FilterDatabase" localSheetId="0" hidden="1">'Statement Oct - Dec 2016'!$A$2:$AC$24</definedName>
    <definedName name="TEST0" localSheetId="0">#REF!</definedName>
    <definedName name="TEST0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>#REF!</definedName>
  </definedNames>
  <calcPr calcId="145621"/>
</workbook>
</file>

<file path=xl/calcChain.xml><?xml version="1.0" encoding="utf-8"?>
<calcChain xmlns="http://schemas.openxmlformats.org/spreadsheetml/2006/main">
  <c r="AC40" i="1" l="1"/>
  <c r="AC36" i="1"/>
  <c r="AC30" i="1"/>
  <c r="S38" i="1" l="1"/>
  <c r="S33" i="1"/>
  <c r="J38" i="1"/>
  <c r="J50" i="1"/>
  <c r="P38" i="1"/>
  <c r="P33" i="1"/>
  <c r="J33" i="1"/>
  <c r="L49" i="1"/>
  <c r="O49" i="1" s="1"/>
  <c r="P49" i="1" s="1"/>
  <c r="R49" i="1" s="1"/>
  <c r="S49" i="1" s="1"/>
  <c r="L48" i="1"/>
  <c r="O48" i="1" s="1"/>
  <c r="P48" i="1" s="1"/>
  <c r="R48" i="1" s="1"/>
  <c r="S48" i="1" s="1"/>
  <c r="L47" i="1"/>
  <c r="O47" i="1" s="1"/>
  <c r="P47" i="1" s="1"/>
  <c r="R47" i="1" s="1"/>
  <c r="S47" i="1" s="1"/>
  <c r="L46" i="1"/>
  <c r="O46" i="1" s="1"/>
  <c r="P46" i="1" s="1"/>
  <c r="R46" i="1" s="1"/>
  <c r="S46" i="1" s="1"/>
  <c r="L45" i="1"/>
  <c r="O45" i="1" s="1"/>
  <c r="P45" i="1" s="1"/>
  <c r="R45" i="1" s="1"/>
  <c r="S45" i="1" s="1"/>
  <c r="L44" i="1"/>
  <c r="O44" i="1" s="1"/>
  <c r="P44" i="1" s="1"/>
  <c r="R44" i="1" s="1"/>
  <c r="S44" i="1" s="1"/>
  <c r="L43" i="1"/>
  <c r="O43" i="1" s="1"/>
  <c r="P43" i="1" s="1"/>
  <c r="R43" i="1" s="1"/>
  <c r="S43" i="1" s="1"/>
  <c r="L42" i="1"/>
  <c r="O42" i="1" s="1"/>
  <c r="P42" i="1" s="1"/>
  <c r="R42" i="1" s="1"/>
  <c r="S42" i="1" s="1"/>
  <c r="L41" i="1"/>
  <c r="O41" i="1" s="1"/>
  <c r="P41" i="1" s="1"/>
  <c r="R41" i="1" s="1"/>
  <c r="S41" i="1" s="1"/>
  <c r="L40" i="1"/>
  <c r="O40" i="1" s="1"/>
  <c r="P40" i="1" s="1"/>
  <c r="R40" i="1" s="1"/>
  <c r="S40" i="1" s="1"/>
  <c r="S50" i="1" l="1"/>
  <c r="P50" i="1"/>
  <c r="V23" i="1"/>
  <c r="V22" i="1"/>
  <c r="V21" i="1"/>
  <c r="V16" i="1"/>
  <c r="V15" i="1"/>
  <c r="V14" i="1"/>
  <c r="V13" i="1"/>
  <c r="V12" i="1"/>
  <c r="V11" i="1"/>
  <c r="V10" i="1"/>
  <c r="V9" i="1"/>
  <c r="V8" i="1"/>
  <c r="V7" i="1"/>
  <c r="V6" i="1"/>
  <c r="V4" i="1"/>
  <c r="L23" i="1" l="1"/>
  <c r="O23" i="1" s="1"/>
  <c r="L22" i="1"/>
  <c r="O22" i="1" s="1"/>
  <c r="L21" i="1"/>
  <c r="O21" i="1" s="1"/>
  <c r="L20" i="1"/>
  <c r="O20" i="1" s="1"/>
  <c r="L19" i="1"/>
  <c r="L18" i="1"/>
  <c r="O18" i="1" s="1"/>
  <c r="L17" i="1"/>
  <c r="O17" i="1" s="1"/>
  <c r="L16" i="1"/>
  <c r="O16" i="1" s="1"/>
  <c r="L15" i="1"/>
  <c r="O15" i="1" s="1"/>
  <c r="L14" i="1"/>
  <c r="O14" i="1" s="1"/>
  <c r="L13" i="1"/>
  <c r="O13" i="1" s="1"/>
  <c r="L12" i="1"/>
  <c r="O12" i="1" s="1"/>
  <c r="L11" i="1"/>
  <c r="O11" i="1" s="1"/>
  <c r="L10" i="1"/>
  <c r="O10" i="1" s="1"/>
  <c r="L9" i="1"/>
  <c r="O9" i="1" s="1"/>
  <c r="P9" i="1" s="1"/>
  <c r="R9" i="1" s="1"/>
  <c r="L8" i="1"/>
  <c r="O8" i="1" s="1"/>
  <c r="P8" i="1" s="1"/>
  <c r="R8" i="1" s="1"/>
  <c r="L7" i="1"/>
  <c r="O7" i="1" s="1"/>
  <c r="P7" i="1" s="1"/>
  <c r="R7" i="1" s="1"/>
  <c r="L6" i="1"/>
  <c r="O6" i="1" s="1"/>
  <c r="P6" i="1" s="1"/>
  <c r="R6" i="1" s="1"/>
  <c r="L5" i="1"/>
  <c r="L4" i="1"/>
  <c r="O4" i="1" s="1"/>
  <c r="P4" i="1" s="1"/>
  <c r="R4" i="1" s="1"/>
  <c r="S4" i="1" s="1"/>
  <c r="L3" i="1"/>
  <c r="O3" i="1" s="1"/>
  <c r="P3" i="1" s="1"/>
  <c r="W4" i="1" l="1"/>
  <c r="X4" i="1" s="1"/>
  <c r="P12" i="1"/>
  <c r="R12" i="1" s="1"/>
  <c r="S12" i="1" s="1"/>
  <c r="P16" i="1"/>
  <c r="R16" i="1" s="1"/>
  <c r="S16" i="1" s="1"/>
  <c r="P20" i="1"/>
  <c r="R20" i="1" s="1"/>
  <c r="S20" i="1" s="1"/>
  <c r="P13" i="1"/>
  <c r="R13" i="1" s="1"/>
  <c r="S13" i="1" s="1"/>
  <c r="P17" i="1"/>
  <c r="R17" i="1" s="1"/>
  <c r="S17" i="1" s="1"/>
  <c r="P21" i="1"/>
  <c r="R21" i="1" s="1"/>
  <c r="S21" i="1" s="1"/>
  <c r="P10" i="1"/>
  <c r="R10" i="1" s="1"/>
  <c r="S10" i="1" s="1"/>
  <c r="P14" i="1"/>
  <c r="R14" i="1" s="1"/>
  <c r="S14" i="1" s="1"/>
  <c r="P18" i="1"/>
  <c r="R18" i="1" s="1"/>
  <c r="S18" i="1" s="1"/>
  <c r="P22" i="1"/>
  <c r="R22" i="1" s="1"/>
  <c r="S22" i="1" s="1"/>
  <c r="P11" i="1"/>
  <c r="R11" i="1" s="1"/>
  <c r="S11" i="1" s="1"/>
  <c r="P15" i="1"/>
  <c r="R15" i="1" s="1"/>
  <c r="S15" i="1" s="1"/>
  <c r="O19" i="1"/>
  <c r="P19" i="1" s="1"/>
  <c r="R19" i="1" s="1"/>
  <c r="S19" i="1" s="1"/>
  <c r="P23" i="1"/>
  <c r="R23" i="1" s="1"/>
  <c r="S23" i="1" s="1"/>
  <c r="W23" i="1" l="1"/>
  <c r="X23" i="1" s="1"/>
  <c r="W21" i="1"/>
  <c r="X21" i="1" s="1"/>
  <c r="W18" i="1"/>
  <c r="X18" i="1" s="1"/>
  <c r="W17" i="1"/>
  <c r="X17" i="1" s="1"/>
  <c r="W12" i="1"/>
  <c r="X12" i="1" s="1"/>
  <c r="W22" i="1"/>
  <c r="X22" i="1" s="1"/>
  <c r="W16" i="1"/>
  <c r="X16" i="1" s="1"/>
  <c r="W19" i="1"/>
  <c r="X19" i="1" s="1"/>
  <c r="W15" i="1"/>
  <c r="X15" i="1" s="1"/>
  <c r="W14" i="1"/>
  <c r="X14" i="1" s="1"/>
  <c r="W13" i="1"/>
  <c r="X13" i="1" s="1"/>
  <c r="W11" i="1"/>
  <c r="X11" i="1" s="1"/>
  <c r="W10" i="1"/>
  <c r="X10" i="1" s="1"/>
  <c r="W20" i="1"/>
  <c r="X20" i="1" s="1"/>
  <c r="S9" i="1" l="1"/>
  <c r="O5" i="1"/>
  <c r="S8" i="1"/>
  <c r="S6" i="1"/>
  <c r="S7" i="1"/>
  <c r="P5" i="1" l="1"/>
  <c r="R5" i="1" s="1"/>
  <c r="S5" i="1" s="1"/>
  <c r="W7" i="1"/>
  <c r="X7" i="1" s="1"/>
  <c r="W9" i="1"/>
  <c r="X9" i="1" s="1"/>
  <c r="W6" i="1"/>
  <c r="X6" i="1" s="1"/>
  <c r="W8" i="1"/>
  <c r="X8" i="1" s="1"/>
  <c r="R3" i="1"/>
  <c r="W5" i="1" l="1"/>
  <c r="X5" i="1" s="1"/>
  <c r="S3" i="1"/>
  <c r="R24" i="1"/>
  <c r="W3" i="1" l="1"/>
  <c r="W24" i="1" s="1"/>
  <c r="S24" i="1"/>
  <c r="X3" i="1" l="1"/>
  <c r="X24" i="1" s="1"/>
</calcChain>
</file>

<file path=xl/sharedStrings.xml><?xml version="1.0" encoding="utf-8"?>
<sst xmlns="http://schemas.openxmlformats.org/spreadsheetml/2006/main" count="274" uniqueCount="52">
  <si>
    <t>Ship to party Name</t>
  </si>
  <si>
    <t>Material Description</t>
  </si>
  <si>
    <t xml:space="preserve">  Access Value</t>
  </si>
  <si>
    <t>VVF(India)LIMITED-BADDI-PLANT CUSTO</t>
  </si>
  <si>
    <t>GLYCERIN IP (250 KG DRUM)</t>
  </si>
  <si>
    <t>GLYCERIN CP (250 KG DRUM)</t>
  </si>
  <si>
    <t>2905.45.00</t>
  </si>
  <si>
    <t>LOCAL</t>
  </si>
  <si>
    <t>BADDI</t>
  </si>
  <si>
    <t>3823.19.00</t>
  </si>
  <si>
    <t xml:space="preserve">Month </t>
  </si>
  <si>
    <t>Material</t>
  </si>
  <si>
    <t>Inv No</t>
  </si>
  <si>
    <t>Date</t>
  </si>
  <si>
    <t>Scheme</t>
  </si>
  <si>
    <t>Location</t>
  </si>
  <si>
    <t>Rate Per Unit as per invoice</t>
  </si>
  <si>
    <t>Certificate 
Status</t>
  </si>
  <si>
    <t>CAS-4 Rate 
PER mt</t>
  </si>
  <si>
    <t>Differnce</t>
  </si>
  <si>
    <t>Total difference</t>
  </si>
  <si>
    <t>Total Duty Payable</t>
  </si>
  <si>
    <t>Interest Amount</t>
  </si>
  <si>
    <t>Duty + Intt</t>
  </si>
  <si>
    <t>Qty.</t>
  </si>
  <si>
    <t>BED-VALUE</t>
  </si>
  <si>
    <t>BED-RATE</t>
  </si>
  <si>
    <t>TOTAL</t>
  </si>
  <si>
    <t>Tariff Code</t>
  </si>
  <si>
    <t>DISTILLED STEARIC ACID P 12 (25 KG BAG)</t>
  </si>
  <si>
    <t>3823.11.90</t>
  </si>
  <si>
    <t>LAURIC MYRISTIC ACID (C1214 FA)</t>
  </si>
  <si>
    <t>CETAPHIL SYNDET SOAP BASE FLAKES 30KGBG</t>
  </si>
  <si>
    <t>3402.19.00</t>
  </si>
  <si>
    <t>VVF (INDIA) LIMITED – SION CORPORAT</t>
  </si>
  <si>
    <t>VEGAROL C1618 TA (25 KG BAG)</t>
  </si>
  <si>
    <t>3823.70.90</t>
  </si>
  <si>
    <t>Mumbai</t>
  </si>
  <si>
    <t>RECD.</t>
  </si>
  <si>
    <t>Generated Inv. No.</t>
  </si>
  <si>
    <t>Generated Inv. Dt.</t>
  </si>
  <si>
    <t>Qty. for calculation</t>
  </si>
  <si>
    <t>Rate for calculation</t>
  </si>
  <si>
    <t>Total Value</t>
  </si>
  <si>
    <t>CETAPHIL SYNDET SOAP BASE FLAKES 30kgBG</t>
  </si>
  <si>
    <t>LAURIC ACID 99% (25 KG BAG)</t>
  </si>
  <si>
    <t>2915.90.90</t>
  </si>
  <si>
    <t>No. of Days Exceeded</t>
  </si>
  <si>
    <t>Date till Interest Calculated</t>
  </si>
  <si>
    <t>Date from Interest Calculated</t>
  </si>
  <si>
    <t>21.03.2017</t>
  </si>
  <si>
    <t>STATEMENT ON CAS-4 CALCULATION IN REGARDS TO RATE 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</si>
</sst>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(* #,##0.00_);_(* \(#,##0.00\);_(* &quot;-&quot;??_);_(@_)"/>
    <numFmt numFmtId="165" formatCode="[$-409]mmm/yy;@"/>
    <numFmt numFmtId="166" formatCode="0.000"/>
    <numFmt numFmtId="167" formatCode="[$-409]dd/mmm/yy;@"/>
    <numFmt numFmtId="168" formatCode="_ * #,##0_ ;_ * \-#,##0_ ;_ * &quot;-&quot;??_ ;_ @_ 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65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rgb="FF0000FF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78">
    <xf numFmtId="0" fontId="0" fillId="0" borderId="0"/>
    <xf numFmtId="0" fontId="2" fillId="0" borderId="0"/>
    <xf numFmtId="0" fontId="1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/>
    <xf numFmtId="0" fontId="11" fillId="16" borderId="0" applyNumberFormat="0" applyBorder="0" applyAlignment="0" applyProtection="0"/>
    <xf numFmtId="0" fontId="12" fillId="17" borderId="0" applyNumberFormat="0" applyBorder="0" applyAlignment="0" applyProtection="0"/>
    <xf numFmtId="0" fontId="13" fillId="18" borderId="0" applyNumberFormat="0" applyBorder="0" applyAlignment="0" applyProtection="0"/>
    <xf numFmtId="0" fontId="14" fillId="19" borderId="6" applyNumberFormat="0" applyAlignment="0" applyProtection="0"/>
    <xf numFmtId="0" fontId="15" fillId="20" borderId="7" applyNumberFormat="0" applyAlignment="0" applyProtection="0"/>
    <xf numFmtId="0" fontId="16" fillId="20" borderId="6" applyNumberFormat="0" applyAlignment="0" applyProtection="0"/>
    <xf numFmtId="0" fontId="17" fillId="0" borderId="8" applyNumberFormat="0" applyFill="0" applyAlignment="0" applyProtection="0"/>
    <xf numFmtId="0" fontId="18" fillId="21" borderId="9" applyNumberFormat="0" applyAlignment="0" applyProtection="0"/>
    <xf numFmtId="0" fontId="19" fillId="0" borderId="0" applyNumberFormat="0" applyFill="0" applyBorder="0" applyAlignment="0" applyProtection="0"/>
    <xf numFmtId="0" fontId="10" fillId="2" borderId="1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2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22" fillId="33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2" borderId="0" applyNumberFormat="0" applyBorder="0" applyAlignment="0" applyProtection="0"/>
    <xf numFmtId="0" fontId="23" fillId="37" borderId="0" applyNumberFormat="0" applyBorder="0" applyAlignment="0" applyProtection="0"/>
    <xf numFmtId="0" fontId="23" fillId="40" borderId="0" applyNumberFormat="0" applyBorder="0" applyAlignment="0" applyProtection="0"/>
    <xf numFmtId="0" fontId="23" fillId="43" borderId="0" applyNumberFormat="0" applyBorder="0" applyAlignment="0" applyProtection="0"/>
    <xf numFmtId="0" fontId="24" fillId="44" borderId="0" applyNumberFormat="0" applyBorder="0" applyAlignment="0" applyProtection="0"/>
    <xf numFmtId="0" fontId="24" fillId="41" borderId="0" applyNumberFormat="0" applyBorder="0" applyAlignment="0" applyProtection="0"/>
    <xf numFmtId="0" fontId="24" fillId="42" borderId="0" applyNumberFormat="0" applyBorder="0" applyAlignment="0" applyProtection="0"/>
    <xf numFmtId="0" fontId="24" fillId="45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49" borderId="0" applyNumberFormat="0" applyBorder="0" applyAlignment="0" applyProtection="0"/>
    <xf numFmtId="0" fontId="24" fillId="50" borderId="0" applyNumberFormat="0" applyBorder="0" applyAlignment="0" applyProtection="0"/>
    <xf numFmtId="0" fontId="24" fillId="45" borderId="0" applyNumberFormat="0" applyBorder="0" applyAlignment="0" applyProtection="0"/>
    <xf numFmtId="0" fontId="24" fillId="46" borderId="0" applyNumberFormat="0" applyBorder="0" applyAlignment="0" applyProtection="0"/>
    <xf numFmtId="0" fontId="24" fillId="51" borderId="0" applyNumberFormat="0" applyBorder="0" applyAlignment="0" applyProtection="0"/>
    <xf numFmtId="0" fontId="25" fillId="35" borderId="0" applyNumberFormat="0" applyBorder="0" applyAlignment="0" applyProtection="0"/>
    <xf numFmtId="0" fontId="26" fillId="52" borderId="11" applyNumberFormat="0" applyAlignment="0" applyProtection="0"/>
    <xf numFmtId="0" fontId="27" fillId="53" borderId="12" applyNumberFormat="0" applyAlignment="0" applyProtection="0"/>
    <xf numFmtId="0" fontId="28" fillId="0" borderId="0" applyNumberFormat="0" applyFill="0" applyBorder="0" applyAlignment="0" applyProtection="0"/>
    <xf numFmtId="0" fontId="29" fillId="36" borderId="0" applyNumberFormat="0" applyBorder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33" fillId="39" borderId="11" applyNumberFormat="0" applyAlignment="0" applyProtection="0"/>
    <xf numFmtId="0" fontId="34" fillId="0" borderId="16" applyNumberFormat="0" applyFill="0" applyAlignment="0" applyProtection="0"/>
    <xf numFmtId="0" fontId="35" fillId="54" borderId="0" applyNumberFormat="0" applyBorder="0" applyAlignment="0" applyProtection="0"/>
    <xf numFmtId="0" fontId="23" fillId="55" borderId="17" applyNumberFormat="0" applyFont="0" applyAlignment="0" applyProtection="0"/>
    <xf numFmtId="0" fontId="36" fillId="52" borderId="18" applyNumberFormat="0" applyAlignment="0" applyProtection="0"/>
    <xf numFmtId="9" fontId="2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" fillId="0" borderId="0"/>
    <xf numFmtId="43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5" fillId="0" borderId="2" xfId="0" applyFont="1" applyFill="1" applyBorder="1" applyAlignment="1">
      <alignment horizontal="left" vertical="center" wrapText="1"/>
    </xf>
    <xf numFmtId="165" fontId="4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166" fontId="4" fillId="0" borderId="2" xfId="0" applyNumberFormat="1" applyFont="1" applyFill="1" applyBorder="1" applyAlignment="1">
      <alignment vertical="center" wrapText="1"/>
    </xf>
    <xf numFmtId="43" fontId="4" fillId="0" borderId="2" xfId="380" applyFont="1" applyFill="1" applyBorder="1" applyAlignment="1">
      <alignment horizontal="right" vertical="center" wrapText="1"/>
    </xf>
    <xf numFmtId="0" fontId="40" fillId="15" borderId="2" xfId="0" applyNumberFormat="1" applyFont="1" applyFill="1" applyBorder="1" applyAlignment="1">
      <alignment vertical="center" wrapText="1"/>
    </xf>
    <xf numFmtId="0" fontId="40" fillId="15" borderId="2" xfId="0" applyFont="1" applyFill="1" applyBorder="1" applyAlignment="1">
      <alignment horizontal="center" vertical="center" wrapText="1"/>
    </xf>
    <xf numFmtId="0" fontId="3" fillId="15" borderId="2" xfId="0" applyNumberFormat="1" applyFont="1" applyFill="1" applyBorder="1" applyAlignment="1">
      <alignment vertical="center" wrapText="1"/>
    </xf>
    <xf numFmtId="0" fontId="3" fillId="15" borderId="2" xfId="0" applyNumberFormat="1" applyFont="1" applyFill="1" applyBorder="1" applyAlignment="1">
      <alignment horizontal="center" vertical="center" wrapText="1"/>
    </xf>
    <xf numFmtId="43" fontId="40" fillId="15" borderId="2" xfId="380" applyFont="1" applyFill="1" applyBorder="1" applyAlignment="1">
      <alignment vertical="center" wrapText="1"/>
    </xf>
    <xf numFmtId="0" fontId="40" fillId="0" borderId="0" xfId="0" applyNumberFormat="1" applyFont="1" applyAlignment="1">
      <alignment vertical="center" wrapText="1"/>
    </xf>
    <xf numFmtId="43" fontId="40" fillId="0" borderId="2" xfId="380" applyFont="1" applyFill="1" applyBorder="1" applyAlignment="1">
      <alignment vertical="center" wrapText="1"/>
    </xf>
    <xf numFmtId="0" fontId="40" fillId="0" borderId="2" xfId="0" applyFont="1" applyFill="1" applyBorder="1" applyAlignment="1">
      <alignment horizontal="center" vertical="center" wrapText="1"/>
    </xf>
    <xf numFmtId="0" fontId="40" fillId="0" borderId="0" xfId="0" applyFont="1" applyFill="1" applyAlignment="1">
      <alignment vertical="center" wrapText="1"/>
    </xf>
    <xf numFmtId="168" fontId="40" fillId="0" borderId="2" xfId="380" applyNumberFormat="1" applyFont="1" applyFill="1" applyBorder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0" fillId="0" borderId="0" xfId="0" applyFont="1" applyAlignment="1">
      <alignment horizontal="center" vertical="center" wrapText="1"/>
    </xf>
    <xf numFmtId="43" fontId="40" fillId="0" borderId="0" xfId="380" applyFont="1" applyAlignment="1">
      <alignment vertical="center" wrapText="1"/>
    </xf>
    <xf numFmtId="0" fontId="40" fillId="15" borderId="2" xfId="0" applyNumberFormat="1" applyFont="1" applyFill="1" applyBorder="1" applyAlignment="1">
      <alignment horizontal="center" vertical="center" wrapText="1"/>
    </xf>
    <xf numFmtId="10" fontId="40" fillId="0" borderId="2" xfId="380" applyNumberFormat="1" applyFont="1" applyFill="1" applyBorder="1" applyAlignment="1">
      <alignment vertical="center" wrapText="1"/>
    </xf>
    <xf numFmtId="0" fontId="40" fillId="56" borderId="0" xfId="0" applyFont="1" applyFill="1" applyAlignment="1">
      <alignment vertical="center" wrapText="1"/>
    </xf>
    <xf numFmtId="0" fontId="40" fillId="56" borderId="0" xfId="0" applyFont="1" applyFill="1" applyAlignment="1">
      <alignment horizontal="center" vertical="center" wrapText="1"/>
    </xf>
    <xf numFmtId="43" fontId="40" fillId="56" borderId="0" xfId="380" applyFont="1" applyFill="1" applyAlignment="1">
      <alignment vertical="center" wrapText="1"/>
    </xf>
    <xf numFmtId="14" fontId="40" fillId="0" borderId="2" xfId="380" applyNumberFormat="1" applyFont="1" applyFill="1" applyBorder="1" applyAlignment="1">
      <alignment vertical="center" wrapText="1"/>
    </xf>
    <xf numFmtId="43" fontId="41" fillId="0" borderId="2" xfId="380" applyFont="1" applyFill="1" applyBorder="1" applyAlignment="1">
      <alignment vertical="center" wrapText="1"/>
    </xf>
    <xf numFmtId="10" fontId="41" fillId="0" borderId="2" xfId="380" applyNumberFormat="1" applyFont="1" applyFill="1" applyBorder="1" applyAlignment="1">
      <alignment vertical="center" wrapText="1"/>
    </xf>
    <xf numFmtId="168" fontId="41" fillId="0" borderId="2" xfId="380" applyNumberFormat="1" applyFont="1" applyFill="1" applyBorder="1" applyAlignment="1">
      <alignment horizontal="center" vertical="center" wrapText="1"/>
    </xf>
    <xf numFmtId="0" fontId="41" fillId="0" borderId="0" xfId="0" applyFont="1" applyFill="1" applyAlignment="1">
      <alignment vertical="center" wrapText="1"/>
    </xf>
    <xf numFmtId="14" fontId="4" fillId="0" borderId="2" xfId="380" applyNumberFormat="1" applyFont="1" applyFill="1" applyBorder="1" applyAlignment="1">
      <alignment vertical="center" wrapText="1"/>
    </xf>
    <xf numFmtId="43" fontId="4" fillId="0" borderId="2" xfId="380" applyFont="1" applyFill="1" applyBorder="1" applyAlignment="1">
      <alignment vertical="center" wrapText="1"/>
    </xf>
    <xf numFmtId="14" fontId="40" fillId="0" borderId="2" xfId="380" applyNumberFormat="1" applyFont="1" applyFill="1" applyBorder="1" applyAlignment="1">
      <alignment horizontal="center" vertical="center" wrapText="1"/>
    </xf>
    <xf numFmtId="14" fontId="41" fillId="0" borderId="2" xfId="380" applyNumberFormat="1" applyFont="1" applyFill="1" applyBorder="1" applyAlignment="1">
      <alignment horizontal="center" vertical="center" wrapText="1"/>
    </xf>
    <xf numFmtId="0" fontId="42" fillId="0" borderId="0" xfId="0" applyFont="1" applyFill="1" applyAlignment="1">
      <alignment vertical="center" wrapText="1"/>
    </xf>
    <xf numFmtId="168" fontId="42" fillId="0" borderId="2" xfId="380" applyNumberFormat="1" applyFont="1" applyFill="1" applyBorder="1" applyAlignment="1">
      <alignment horizontal="center" vertical="center" wrapText="1"/>
    </xf>
    <xf numFmtId="0" fontId="42" fillId="0" borderId="2" xfId="0" applyFont="1" applyFill="1" applyBorder="1" applyAlignment="1">
      <alignment horizontal="center" vertical="center" wrapText="1"/>
    </xf>
    <xf numFmtId="43" fontId="42" fillId="0" borderId="2" xfId="380" applyFont="1" applyFill="1" applyBorder="1" applyAlignment="1">
      <alignment vertical="center" wrapText="1"/>
    </xf>
    <xf numFmtId="43" fontId="43" fillId="0" borderId="2" xfId="380" applyFont="1" applyFill="1" applyBorder="1" applyAlignment="1">
      <alignment horizontal="right" vertical="center" wrapText="1"/>
    </xf>
    <xf numFmtId="166" fontId="43" fillId="0" borderId="2" xfId="0" applyNumberFormat="1" applyFont="1" applyFill="1" applyBorder="1" applyAlignment="1">
      <alignment vertical="center" wrapText="1"/>
    </xf>
    <xf numFmtId="0" fontId="44" fillId="0" borderId="2" xfId="0" applyFont="1" applyFill="1" applyBorder="1" applyAlignment="1">
      <alignment horizontal="left" vertical="center" wrapText="1"/>
    </xf>
    <xf numFmtId="0" fontId="43" fillId="0" borderId="2" xfId="0" applyFont="1" applyFill="1" applyBorder="1" applyAlignment="1">
      <alignment horizontal="left" vertical="center" wrapText="1"/>
    </xf>
    <xf numFmtId="167" fontId="43" fillId="0" borderId="2" xfId="0" applyNumberFormat="1" applyFont="1" applyFill="1" applyBorder="1" applyAlignment="1">
      <alignment horizontal="center" vertical="center" wrapText="1"/>
    </xf>
    <xf numFmtId="0" fontId="43" fillId="0" borderId="2" xfId="0" applyFont="1" applyFill="1" applyBorder="1" applyAlignment="1">
      <alignment horizontal="center" vertical="center" wrapText="1"/>
    </xf>
    <xf numFmtId="165" fontId="43" fillId="0" borderId="2" xfId="0" applyNumberFormat="1" applyFont="1" applyFill="1" applyBorder="1" applyAlignment="1">
      <alignment horizontal="center" vertical="center" wrapText="1"/>
    </xf>
    <xf numFmtId="43" fontId="42" fillId="0" borderId="2" xfId="380" applyFont="1" applyBorder="1" applyAlignment="1">
      <alignment vertical="center" wrapText="1"/>
    </xf>
    <xf numFmtId="43" fontId="40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43" fontId="0" fillId="0" borderId="0" xfId="380" applyFont="1" applyAlignment="1">
      <alignment vertical="center" wrapText="1"/>
    </xf>
    <xf numFmtId="0" fontId="0" fillId="15" borderId="2" xfId="0" applyNumberFormat="1" applyFont="1" applyFill="1" applyBorder="1" applyAlignment="1">
      <alignment vertical="center" wrapText="1"/>
    </xf>
    <xf numFmtId="0" fontId="0" fillId="15" borderId="2" xfId="0" applyNumberFormat="1" applyFont="1" applyFill="1" applyBorder="1" applyAlignment="1">
      <alignment horizontal="center" vertical="center" wrapText="1"/>
    </xf>
    <xf numFmtId="0" fontId="0" fillId="15" borderId="2" xfId="0" applyFont="1" applyFill="1" applyBorder="1" applyAlignment="1">
      <alignment horizontal="center" vertical="center" wrapText="1"/>
    </xf>
    <xf numFmtId="43" fontId="0" fillId="15" borderId="2" xfId="380" applyFont="1" applyFill="1" applyBorder="1" applyAlignment="1">
      <alignment vertical="center" wrapText="1"/>
    </xf>
    <xf numFmtId="0" fontId="45" fillId="15" borderId="2" xfId="0" applyNumberFormat="1" applyFont="1" applyFill="1" applyBorder="1" applyAlignment="1">
      <alignment vertical="center" wrapText="1"/>
    </xf>
    <xf numFmtId="0" fontId="45" fillId="15" borderId="2" xfId="0" applyNumberFormat="1" applyFont="1" applyFill="1" applyBorder="1" applyAlignment="1">
      <alignment horizontal="center" vertical="center" wrapText="1"/>
    </xf>
    <xf numFmtId="0" fontId="0" fillId="57" borderId="2" xfId="0" applyNumberFormat="1" applyFont="1" applyFill="1" applyBorder="1" applyAlignment="1">
      <alignment vertical="center" wrapText="1"/>
    </xf>
    <xf numFmtId="165" fontId="46" fillId="0" borderId="2" xfId="0" applyNumberFormat="1" applyFont="1" applyFill="1" applyBorder="1" applyAlignment="1">
      <alignment horizontal="center" vertical="center" wrapText="1"/>
    </xf>
    <xf numFmtId="0" fontId="46" fillId="0" borderId="2" xfId="0" applyFont="1" applyFill="1" applyBorder="1" applyAlignment="1">
      <alignment horizontal="center" vertical="center" wrapText="1"/>
    </xf>
    <xf numFmtId="14" fontId="0" fillId="0" borderId="2" xfId="380" applyNumberFormat="1" applyFont="1" applyFill="1" applyBorder="1" applyAlignment="1">
      <alignment vertical="center" wrapText="1"/>
    </xf>
    <xf numFmtId="0" fontId="46" fillId="0" borderId="2" xfId="0" applyFont="1" applyFill="1" applyBorder="1" applyAlignment="1">
      <alignment horizontal="left" vertical="center" wrapText="1"/>
    </xf>
    <xf numFmtId="0" fontId="47" fillId="0" borderId="2" xfId="0" applyFont="1" applyFill="1" applyBorder="1" applyAlignment="1">
      <alignment horizontal="left" vertical="center" wrapText="1"/>
    </xf>
    <xf numFmtId="166" fontId="46" fillId="0" borderId="2" xfId="0" applyNumberFormat="1" applyFont="1" applyFill="1" applyBorder="1" applyAlignment="1">
      <alignment vertical="center" wrapText="1"/>
    </xf>
    <xf numFmtId="43" fontId="46" fillId="0" borderId="2" xfId="380" applyFont="1" applyFill="1" applyBorder="1" applyAlignment="1">
      <alignment horizontal="right" vertical="center" wrapText="1"/>
    </xf>
    <xf numFmtId="43" fontId="0" fillId="0" borderId="2" xfId="38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center" vertical="center" wrapText="1"/>
    </xf>
    <xf numFmtId="10" fontId="0" fillId="0" borderId="2" xfId="380" applyNumberFormat="1" applyFont="1" applyFill="1" applyBorder="1" applyAlignment="1">
      <alignment vertical="center" wrapText="1"/>
    </xf>
    <xf numFmtId="14" fontId="0" fillId="0" borderId="2" xfId="380" applyNumberFormat="1" applyFont="1" applyFill="1" applyBorder="1" applyAlignment="1">
      <alignment horizontal="center" vertical="center" wrapText="1"/>
    </xf>
    <xf numFmtId="168" fontId="0" fillId="0" borderId="2" xfId="380" applyNumberFormat="1" applyFont="1" applyFill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166" fontId="48" fillId="0" borderId="2" xfId="0" applyNumberFormat="1" applyFont="1" applyBorder="1" applyAlignment="1">
      <alignment vertical="center" wrapText="1"/>
    </xf>
    <xf numFmtId="0" fontId="48" fillId="0" borderId="2" xfId="0" applyFont="1" applyBorder="1" applyAlignment="1">
      <alignment vertical="center" wrapText="1"/>
    </xf>
    <xf numFmtId="0" fontId="48" fillId="0" borderId="2" xfId="0" applyFont="1" applyBorder="1" applyAlignment="1">
      <alignment horizontal="center" vertical="center" wrapText="1"/>
    </xf>
    <xf numFmtId="43" fontId="48" fillId="0" borderId="2" xfId="0" applyNumberFormat="1" applyFont="1" applyBorder="1" applyAlignment="1">
      <alignment vertical="center" wrapText="1"/>
    </xf>
    <xf numFmtId="43" fontId="48" fillId="0" borderId="2" xfId="380" applyFont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166" fontId="48" fillId="0" borderId="0" xfId="0" applyNumberFormat="1" applyFont="1" applyAlignment="1">
      <alignment vertical="center" wrapText="1"/>
    </xf>
    <xf numFmtId="0" fontId="48" fillId="0" borderId="0" xfId="0" applyFont="1" applyAlignment="1">
      <alignment vertical="center" wrapText="1"/>
    </xf>
    <xf numFmtId="0" fontId="48" fillId="0" borderId="0" xfId="0" applyFont="1" applyAlignment="1">
      <alignment horizontal="center" vertical="center" wrapText="1"/>
    </xf>
    <xf numFmtId="43" fontId="48" fillId="0" borderId="0" xfId="0" applyNumberFormat="1" applyFont="1" applyAlignment="1">
      <alignment vertical="center" wrapText="1"/>
    </xf>
    <xf numFmtId="43" fontId="48" fillId="0" borderId="0" xfId="380" applyFont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43" fontId="0" fillId="0" borderId="2" xfId="380" applyFont="1" applyBorder="1" applyAlignment="1">
      <alignment horizontal="center" vertical="center" wrapText="1"/>
    </xf>
    <xf numFmtId="0" fontId="49" fillId="0" borderId="0" xfId="0" applyFont="1" applyAlignment="1">
      <alignment horizontal="center" vertical="center" wrapText="1"/>
    </xf>
    <xf numFmtId="0" fontId="40" fillId="0" borderId="0" xfId="0" applyFont="1" applyFill="1" applyAlignment="1">
      <alignment horizontal="center" vertical="center" wrapText="1"/>
    </xf>
    <xf numFmtId="43" fontId="40" fillId="0" borderId="0" xfId="380" applyFont="1" applyFill="1" applyAlignment="1">
      <alignment vertical="center" wrapText="1"/>
    </xf>
  </cellXfs>
  <cellStyles count="478">
    <cellStyle name="20% - Accent1 10" xfId="3"/>
    <cellStyle name="20% - Accent1 11" xfId="4"/>
    <cellStyle name="20% - Accent1 12" xfId="5"/>
    <cellStyle name="20% - Accent1 13" xfId="6"/>
    <cellStyle name="20% - Accent1 14" xfId="401"/>
    <cellStyle name="20% - Accent1 2" xfId="7"/>
    <cellStyle name="20% - Accent1 2 10" xfId="426"/>
    <cellStyle name="20% - Accent1 2 2" xfId="8"/>
    <cellStyle name="20% - Accent1 2 3" xfId="9"/>
    <cellStyle name="20% - Accent1 2 4" xfId="10"/>
    <cellStyle name="20% - Accent1 2 5" xfId="11"/>
    <cellStyle name="20% - Accent1 2 6" xfId="12"/>
    <cellStyle name="20% - Accent1 2 7" xfId="13"/>
    <cellStyle name="20% - Accent1 2 8" xfId="14"/>
    <cellStyle name="20% - Accent1 2 9" xfId="15"/>
    <cellStyle name="20% - Accent1 3" xfId="16"/>
    <cellStyle name="20% - Accent1 4" xfId="17"/>
    <cellStyle name="20% - Accent1 5" xfId="18"/>
    <cellStyle name="20% - Accent1 6" xfId="19"/>
    <cellStyle name="20% - Accent1 7" xfId="20"/>
    <cellStyle name="20% - Accent1 8" xfId="21"/>
    <cellStyle name="20% - Accent1 9" xfId="22"/>
    <cellStyle name="20% - Accent2 10" xfId="23"/>
    <cellStyle name="20% - Accent2 11" xfId="24"/>
    <cellStyle name="20% - Accent2 12" xfId="25"/>
    <cellStyle name="20% - Accent2 13" xfId="26"/>
    <cellStyle name="20% - Accent2 14" xfId="405"/>
    <cellStyle name="20% - Accent2 2" xfId="27"/>
    <cellStyle name="20% - Accent2 2 10" xfId="427"/>
    <cellStyle name="20% - Accent2 2 2" xfId="28"/>
    <cellStyle name="20% - Accent2 2 3" xfId="29"/>
    <cellStyle name="20% - Accent2 2 4" xfId="30"/>
    <cellStyle name="20% - Accent2 2 5" xfId="31"/>
    <cellStyle name="20% - Accent2 2 6" xfId="32"/>
    <cellStyle name="20% - Accent2 2 7" xfId="33"/>
    <cellStyle name="20% - Accent2 2 8" xfId="34"/>
    <cellStyle name="20% - Accent2 2 9" xfId="35"/>
    <cellStyle name="20% - Accent2 3" xfId="36"/>
    <cellStyle name="20% - Accent2 4" xfId="37"/>
    <cellStyle name="20% - Accent2 5" xfId="38"/>
    <cellStyle name="20% - Accent2 6" xfId="39"/>
    <cellStyle name="20% - Accent2 7" xfId="40"/>
    <cellStyle name="20% - Accent2 8" xfId="41"/>
    <cellStyle name="20% - Accent2 9" xfId="42"/>
    <cellStyle name="20% - Accent3 10" xfId="43"/>
    <cellStyle name="20% - Accent3 11" xfId="44"/>
    <cellStyle name="20% - Accent3 12" xfId="45"/>
    <cellStyle name="20% - Accent3 13" xfId="46"/>
    <cellStyle name="20% - Accent3 14" xfId="409"/>
    <cellStyle name="20% - Accent3 2" xfId="47"/>
    <cellStyle name="20% - Accent3 2 10" xfId="428"/>
    <cellStyle name="20% - Accent3 2 2" xfId="48"/>
    <cellStyle name="20% - Accent3 2 3" xfId="49"/>
    <cellStyle name="20% - Accent3 2 4" xfId="50"/>
    <cellStyle name="20% - Accent3 2 5" xfId="51"/>
    <cellStyle name="20% - Accent3 2 6" xfId="52"/>
    <cellStyle name="20% - Accent3 2 7" xfId="53"/>
    <cellStyle name="20% - Accent3 2 8" xfId="54"/>
    <cellStyle name="20% - Accent3 2 9" xfId="55"/>
    <cellStyle name="20% - Accent3 3" xfId="56"/>
    <cellStyle name="20% - Accent3 4" xfId="57"/>
    <cellStyle name="20% - Accent3 5" xfId="58"/>
    <cellStyle name="20% - Accent3 6" xfId="59"/>
    <cellStyle name="20% - Accent3 7" xfId="60"/>
    <cellStyle name="20% - Accent3 8" xfId="61"/>
    <cellStyle name="20% - Accent3 9" xfId="62"/>
    <cellStyle name="20% - Accent4 10" xfId="63"/>
    <cellStyle name="20% - Accent4 11" xfId="64"/>
    <cellStyle name="20% - Accent4 12" xfId="65"/>
    <cellStyle name="20% - Accent4 13" xfId="66"/>
    <cellStyle name="20% - Accent4 14" xfId="413"/>
    <cellStyle name="20% - Accent4 2" xfId="67"/>
    <cellStyle name="20% - Accent4 2 10" xfId="429"/>
    <cellStyle name="20% - Accent4 2 2" xfId="68"/>
    <cellStyle name="20% - Accent4 2 3" xfId="69"/>
    <cellStyle name="20% - Accent4 2 4" xfId="70"/>
    <cellStyle name="20% - Accent4 2 5" xfId="71"/>
    <cellStyle name="20% - Accent4 2 6" xfId="72"/>
    <cellStyle name="20% - Accent4 2 7" xfId="73"/>
    <cellStyle name="20% - Accent4 2 8" xfId="74"/>
    <cellStyle name="20% - Accent4 2 9" xfId="75"/>
    <cellStyle name="20% - Accent4 3" xfId="76"/>
    <cellStyle name="20% - Accent4 4" xfId="77"/>
    <cellStyle name="20% - Accent4 5" xfId="78"/>
    <cellStyle name="20% - Accent4 6" xfId="79"/>
    <cellStyle name="20% - Accent4 7" xfId="80"/>
    <cellStyle name="20% - Accent4 8" xfId="81"/>
    <cellStyle name="20% - Accent4 9" xfId="82"/>
    <cellStyle name="20% - Accent5 10" xfId="83"/>
    <cellStyle name="20% - Accent5 11" xfId="84"/>
    <cellStyle name="20% - Accent5 12" xfId="85"/>
    <cellStyle name="20% - Accent5 13" xfId="86"/>
    <cellStyle name="20% - Accent5 14" xfId="417"/>
    <cellStyle name="20% - Accent5 2" xfId="87"/>
    <cellStyle name="20% - Accent5 2 10" xfId="430"/>
    <cellStyle name="20% - Accent5 2 2" xfId="88"/>
    <cellStyle name="20% - Accent5 2 3" xfId="89"/>
    <cellStyle name="20% - Accent5 2 4" xfId="90"/>
    <cellStyle name="20% - Accent5 2 5" xfId="91"/>
    <cellStyle name="20% - Accent5 2 6" xfId="92"/>
    <cellStyle name="20% - Accent5 2 7" xfId="93"/>
    <cellStyle name="20% - Accent5 2 8" xfId="94"/>
    <cellStyle name="20% - Accent5 2 9" xfId="95"/>
    <cellStyle name="20% - Accent5 3" xfId="96"/>
    <cellStyle name="20% - Accent5 4" xfId="97"/>
    <cellStyle name="20% - Accent5 5" xfId="98"/>
    <cellStyle name="20% - Accent5 6" xfId="99"/>
    <cellStyle name="20% - Accent5 7" xfId="100"/>
    <cellStyle name="20% - Accent5 8" xfId="101"/>
    <cellStyle name="20% - Accent5 9" xfId="102"/>
    <cellStyle name="20% - Accent6 10" xfId="103"/>
    <cellStyle name="20% - Accent6 11" xfId="104"/>
    <cellStyle name="20% - Accent6 12" xfId="105"/>
    <cellStyle name="20% - Accent6 13" xfId="106"/>
    <cellStyle name="20% - Accent6 14" xfId="421"/>
    <cellStyle name="20% - Accent6 2" xfId="107"/>
    <cellStyle name="20% - Accent6 2 10" xfId="431"/>
    <cellStyle name="20% - Accent6 2 2" xfId="108"/>
    <cellStyle name="20% - Accent6 2 3" xfId="109"/>
    <cellStyle name="20% - Accent6 2 4" xfId="110"/>
    <cellStyle name="20% - Accent6 2 5" xfId="111"/>
    <cellStyle name="20% - Accent6 2 6" xfId="112"/>
    <cellStyle name="20% - Accent6 2 7" xfId="113"/>
    <cellStyle name="20% - Accent6 2 8" xfId="114"/>
    <cellStyle name="20% - Accent6 2 9" xfId="115"/>
    <cellStyle name="20% - Accent6 3" xfId="116"/>
    <cellStyle name="20% - Accent6 4" xfId="117"/>
    <cellStyle name="20% - Accent6 5" xfId="118"/>
    <cellStyle name="20% - Accent6 6" xfId="119"/>
    <cellStyle name="20% - Accent6 7" xfId="120"/>
    <cellStyle name="20% - Accent6 8" xfId="121"/>
    <cellStyle name="20% - Accent6 9" xfId="122"/>
    <cellStyle name="40% - Accent1 10" xfId="123"/>
    <cellStyle name="40% - Accent1 11" xfId="124"/>
    <cellStyle name="40% - Accent1 12" xfId="125"/>
    <cellStyle name="40% - Accent1 13" xfId="126"/>
    <cellStyle name="40% - Accent1 14" xfId="402"/>
    <cellStyle name="40% - Accent1 2" xfId="127"/>
    <cellStyle name="40% - Accent1 2 10" xfId="432"/>
    <cellStyle name="40% - Accent1 2 2" xfId="128"/>
    <cellStyle name="40% - Accent1 2 3" xfId="129"/>
    <cellStyle name="40% - Accent1 2 4" xfId="130"/>
    <cellStyle name="40% - Accent1 2 5" xfId="131"/>
    <cellStyle name="40% - Accent1 2 6" xfId="132"/>
    <cellStyle name="40% - Accent1 2 7" xfId="133"/>
    <cellStyle name="40% - Accent1 2 8" xfId="134"/>
    <cellStyle name="40% - Accent1 2 9" xfId="135"/>
    <cellStyle name="40% - Accent1 3" xfId="136"/>
    <cellStyle name="40% - Accent1 4" xfId="137"/>
    <cellStyle name="40% - Accent1 5" xfId="138"/>
    <cellStyle name="40% - Accent1 6" xfId="139"/>
    <cellStyle name="40% - Accent1 7" xfId="140"/>
    <cellStyle name="40% - Accent1 8" xfId="141"/>
    <cellStyle name="40% - Accent1 9" xfId="142"/>
    <cellStyle name="40% - Accent2 10" xfId="143"/>
    <cellStyle name="40% - Accent2 11" xfId="144"/>
    <cellStyle name="40% - Accent2 12" xfId="145"/>
    <cellStyle name="40% - Accent2 13" xfId="146"/>
    <cellStyle name="40% - Accent2 14" xfId="406"/>
    <cellStyle name="40% - Accent2 2" xfId="147"/>
    <cellStyle name="40% - Accent2 2 10" xfId="433"/>
    <cellStyle name="40% - Accent2 2 2" xfId="148"/>
    <cellStyle name="40% - Accent2 2 3" xfId="149"/>
    <cellStyle name="40% - Accent2 2 4" xfId="150"/>
    <cellStyle name="40% - Accent2 2 5" xfId="151"/>
    <cellStyle name="40% - Accent2 2 6" xfId="152"/>
    <cellStyle name="40% - Accent2 2 7" xfId="153"/>
    <cellStyle name="40% - Accent2 2 8" xfId="154"/>
    <cellStyle name="40% - Accent2 2 9" xfId="155"/>
    <cellStyle name="40% - Accent2 3" xfId="156"/>
    <cellStyle name="40% - Accent2 4" xfId="157"/>
    <cellStyle name="40% - Accent2 5" xfId="158"/>
    <cellStyle name="40% - Accent2 6" xfId="159"/>
    <cellStyle name="40% - Accent2 7" xfId="160"/>
    <cellStyle name="40% - Accent2 8" xfId="161"/>
    <cellStyle name="40% - Accent2 9" xfId="162"/>
    <cellStyle name="40% - Accent3 10" xfId="163"/>
    <cellStyle name="40% - Accent3 11" xfId="164"/>
    <cellStyle name="40% - Accent3 12" xfId="165"/>
    <cellStyle name="40% - Accent3 13" xfId="166"/>
    <cellStyle name="40% - Accent3 14" xfId="410"/>
    <cellStyle name="40% - Accent3 2" xfId="167"/>
    <cellStyle name="40% - Accent3 2 10" xfId="434"/>
    <cellStyle name="40% - Accent3 2 2" xfId="168"/>
    <cellStyle name="40% - Accent3 2 3" xfId="169"/>
    <cellStyle name="40% - Accent3 2 4" xfId="170"/>
    <cellStyle name="40% - Accent3 2 5" xfId="171"/>
    <cellStyle name="40% - Accent3 2 6" xfId="172"/>
    <cellStyle name="40% - Accent3 2 7" xfId="173"/>
    <cellStyle name="40% - Accent3 2 8" xfId="174"/>
    <cellStyle name="40% - Accent3 2 9" xfId="175"/>
    <cellStyle name="40% - Accent3 3" xfId="176"/>
    <cellStyle name="40% - Accent3 4" xfId="177"/>
    <cellStyle name="40% - Accent3 5" xfId="178"/>
    <cellStyle name="40% - Accent3 6" xfId="179"/>
    <cellStyle name="40% - Accent3 7" xfId="180"/>
    <cellStyle name="40% - Accent3 8" xfId="181"/>
    <cellStyle name="40% - Accent3 9" xfId="182"/>
    <cellStyle name="40% - Accent4 10" xfId="183"/>
    <cellStyle name="40% - Accent4 11" xfId="184"/>
    <cellStyle name="40% - Accent4 12" xfId="185"/>
    <cellStyle name="40% - Accent4 13" xfId="186"/>
    <cellStyle name="40% - Accent4 14" xfId="414"/>
    <cellStyle name="40% - Accent4 2" xfId="187"/>
    <cellStyle name="40% - Accent4 2 10" xfId="435"/>
    <cellStyle name="40% - Accent4 2 2" xfId="188"/>
    <cellStyle name="40% - Accent4 2 3" xfId="189"/>
    <cellStyle name="40% - Accent4 2 4" xfId="190"/>
    <cellStyle name="40% - Accent4 2 5" xfId="191"/>
    <cellStyle name="40% - Accent4 2 6" xfId="192"/>
    <cellStyle name="40% - Accent4 2 7" xfId="193"/>
    <cellStyle name="40% - Accent4 2 8" xfId="194"/>
    <cellStyle name="40% - Accent4 2 9" xfId="195"/>
    <cellStyle name="40% - Accent4 3" xfId="196"/>
    <cellStyle name="40% - Accent4 4" xfId="197"/>
    <cellStyle name="40% - Accent4 5" xfId="198"/>
    <cellStyle name="40% - Accent4 6" xfId="199"/>
    <cellStyle name="40% - Accent4 7" xfId="200"/>
    <cellStyle name="40% - Accent4 8" xfId="201"/>
    <cellStyle name="40% - Accent4 9" xfId="202"/>
    <cellStyle name="40% - Accent5 10" xfId="203"/>
    <cellStyle name="40% - Accent5 11" xfId="204"/>
    <cellStyle name="40% - Accent5 12" xfId="205"/>
    <cellStyle name="40% - Accent5 13" xfId="206"/>
    <cellStyle name="40% - Accent5 14" xfId="418"/>
    <cellStyle name="40% - Accent5 2" xfId="207"/>
    <cellStyle name="40% - Accent5 2 10" xfId="436"/>
    <cellStyle name="40% - Accent5 2 2" xfId="208"/>
    <cellStyle name="40% - Accent5 2 3" xfId="209"/>
    <cellStyle name="40% - Accent5 2 4" xfId="210"/>
    <cellStyle name="40% - Accent5 2 5" xfId="211"/>
    <cellStyle name="40% - Accent5 2 6" xfId="212"/>
    <cellStyle name="40% - Accent5 2 7" xfId="213"/>
    <cellStyle name="40% - Accent5 2 8" xfId="214"/>
    <cellStyle name="40% - Accent5 2 9" xfId="215"/>
    <cellStyle name="40% - Accent5 3" xfId="216"/>
    <cellStyle name="40% - Accent5 4" xfId="217"/>
    <cellStyle name="40% - Accent5 5" xfId="218"/>
    <cellStyle name="40% - Accent5 6" xfId="219"/>
    <cellStyle name="40% - Accent5 7" xfId="220"/>
    <cellStyle name="40% - Accent5 8" xfId="221"/>
    <cellStyle name="40% - Accent5 9" xfId="222"/>
    <cellStyle name="40% - Accent6 10" xfId="223"/>
    <cellStyle name="40% - Accent6 11" xfId="224"/>
    <cellStyle name="40% - Accent6 12" xfId="225"/>
    <cellStyle name="40% - Accent6 13" xfId="226"/>
    <cellStyle name="40% - Accent6 14" xfId="422"/>
    <cellStyle name="40% - Accent6 2" xfId="227"/>
    <cellStyle name="40% - Accent6 2 10" xfId="437"/>
    <cellStyle name="40% - Accent6 2 2" xfId="228"/>
    <cellStyle name="40% - Accent6 2 3" xfId="229"/>
    <cellStyle name="40% - Accent6 2 4" xfId="230"/>
    <cellStyle name="40% - Accent6 2 5" xfId="231"/>
    <cellStyle name="40% - Accent6 2 6" xfId="232"/>
    <cellStyle name="40% - Accent6 2 7" xfId="233"/>
    <cellStyle name="40% - Accent6 2 8" xfId="234"/>
    <cellStyle name="40% - Accent6 2 9" xfId="235"/>
    <cellStyle name="40% - Accent6 3" xfId="236"/>
    <cellStyle name="40% - Accent6 4" xfId="237"/>
    <cellStyle name="40% - Accent6 5" xfId="238"/>
    <cellStyle name="40% - Accent6 6" xfId="239"/>
    <cellStyle name="40% - Accent6 7" xfId="240"/>
    <cellStyle name="40% - Accent6 8" xfId="241"/>
    <cellStyle name="40% - Accent6 9" xfId="242"/>
    <cellStyle name="60% - Accent1 2" xfId="438"/>
    <cellStyle name="60% - Accent1 3" xfId="403"/>
    <cellStyle name="60% - Accent2 2" xfId="439"/>
    <cellStyle name="60% - Accent2 3" xfId="407"/>
    <cellStyle name="60% - Accent3 2" xfId="440"/>
    <cellStyle name="60% - Accent3 3" xfId="411"/>
    <cellStyle name="60% - Accent4 2" xfId="441"/>
    <cellStyle name="60% - Accent4 3" xfId="415"/>
    <cellStyle name="60% - Accent5 2" xfId="442"/>
    <cellStyle name="60% - Accent5 3" xfId="419"/>
    <cellStyle name="60% - Accent6 2" xfId="443"/>
    <cellStyle name="60% - Accent6 3" xfId="423"/>
    <cellStyle name="Accent1 2" xfId="444"/>
    <cellStyle name="Accent1 3" xfId="400"/>
    <cellStyle name="Accent2 2" xfId="445"/>
    <cellStyle name="Accent2 3" xfId="404"/>
    <cellStyle name="Accent3 2" xfId="446"/>
    <cellStyle name="Accent3 3" xfId="408"/>
    <cellStyle name="Accent4 2" xfId="447"/>
    <cellStyle name="Accent4 3" xfId="412"/>
    <cellStyle name="Accent5 2" xfId="448"/>
    <cellStyle name="Accent5 3" xfId="416"/>
    <cellStyle name="Accent6 2" xfId="449"/>
    <cellStyle name="Accent6 3" xfId="420"/>
    <cellStyle name="Bad 2" xfId="450"/>
    <cellStyle name="Bad 3" xfId="389"/>
    <cellStyle name="Calculation 2" xfId="451"/>
    <cellStyle name="Calculation 3" xfId="393"/>
    <cellStyle name="Check Cell 2" xfId="452"/>
    <cellStyle name="Check Cell 3" xfId="395"/>
    <cellStyle name="Comma" xfId="380" builtinId="3"/>
    <cellStyle name="Comma 2" xfId="243"/>
    <cellStyle name="Comma 2 10" xfId="424"/>
    <cellStyle name="Comma 2 2" xfId="244"/>
    <cellStyle name="Comma 2 2 2" xfId="472"/>
    <cellStyle name="Comma 2 3" xfId="245"/>
    <cellStyle name="Comma 2 4" xfId="246"/>
    <cellStyle name="Comma 2 5" xfId="247"/>
    <cellStyle name="Comma 2 6" xfId="248"/>
    <cellStyle name="Comma 2 7" xfId="249"/>
    <cellStyle name="Comma 2 8" xfId="250"/>
    <cellStyle name="Comma 2 9" xfId="251"/>
    <cellStyle name="Comma 3" xfId="381"/>
    <cellStyle name="Comma 3 2" xfId="477"/>
    <cellStyle name="Comma 4" xfId="252"/>
    <cellStyle name="Comma 4 2" xfId="253"/>
    <cellStyle name="Comma 5" xfId="475"/>
    <cellStyle name="Comma 6" xfId="469"/>
    <cellStyle name="Explanatory Text 2" xfId="453"/>
    <cellStyle name="Explanatory Text 3" xfId="398"/>
    <cellStyle name="Good 2" xfId="454"/>
    <cellStyle name="Good 3" xfId="388"/>
    <cellStyle name="Heading 1" xfId="383" builtinId="16" customBuiltin="1"/>
    <cellStyle name="Heading 1 2" xfId="455"/>
    <cellStyle name="Heading 2" xfId="384" builtinId="17" customBuiltin="1"/>
    <cellStyle name="Heading 2 2" xfId="456"/>
    <cellStyle name="Heading 3" xfId="385" builtinId="18" customBuiltin="1"/>
    <cellStyle name="Heading 3 2" xfId="457"/>
    <cellStyle name="Heading 4" xfId="386" builtinId="19" customBuiltin="1"/>
    <cellStyle name="Heading 4 2" xfId="458"/>
    <cellStyle name="Input 2" xfId="459"/>
    <cellStyle name="Input 3" xfId="391"/>
    <cellStyle name="Linked Cell 2" xfId="460"/>
    <cellStyle name="Linked Cell 3" xfId="394"/>
    <cellStyle name="Neutral 2" xfId="461"/>
    <cellStyle name="Neutral 3" xfId="390"/>
    <cellStyle name="Normal" xfId="0" builtinId="0"/>
    <cellStyle name="Normal 10" xfId="254"/>
    <cellStyle name="Normal 11" xfId="255"/>
    <cellStyle name="Normal 12" xfId="256"/>
    <cellStyle name="Normal 13" xfId="257"/>
    <cellStyle name="Normal 14" xfId="387"/>
    <cellStyle name="Normal 15" xfId="2"/>
    <cellStyle name="Normal 15 2" xfId="474"/>
    <cellStyle name="Normal 2" xfId="1"/>
    <cellStyle name="Normal 2 2" xfId="258"/>
    <cellStyle name="Normal 2 2 10" xfId="259"/>
    <cellStyle name="Normal 2 2 2" xfId="260"/>
    <cellStyle name="Normal 2 2 2 2" xfId="261"/>
    <cellStyle name="Normal 2 2 2 3" xfId="262"/>
    <cellStyle name="Normal 2 2 2 4" xfId="263"/>
    <cellStyle name="Normal 2 2 2 5" xfId="264"/>
    <cellStyle name="Normal 2 2 2 6" xfId="265"/>
    <cellStyle name="Normal 2 2 2 7" xfId="266"/>
    <cellStyle name="Normal 2 2 2 8" xfId="267"/>
    <cellStyle name="Normal 2 2 2 9" xfId="268"/>
    <cellStyle name="Normal 2 2 3" xfId="269"/>
    <cellStyle name="Normal 2 2 4" xfId="270"/>
    <cellStyle name="Normal 2 2 5" xfId="271"/>
    <cellStyle name="Normal 2 2 6" xfId="272"/>
    <cellStyle name="Normal 2 2 7" xfId="273"/>
    <cellStyle name="Normal 2 2 8" xfId="274"/>
    <cellStyle name="Normal 2 2 9" xfId="275"/>
    <cellStyle name="Normal 2 3" xfId="276"/>
    <cellStyle name="Normal 2 4" xfId="277"/>
    <cellStyle name="Normal 2 5" xfId="278"/>
    <cellStyle name="Normal 3" xfId="279"/>
    <cellStyle name="Normal 3 2" xfId="280"/>
    <cellStyle name="Normal 3 3" xfId="281"/>
    <cellStyle name="Normal 3 4" xfId="282"/>
    <cellStyle name="Normal 3 5" xfId="283"/>
    <cellStyle name="Normal 3 6" xfId="284"/>
    <cellStyle name="Normal 3 7" xfId="285"/>
    <cellStyle name="Normal 3 8" xfId="286"/>
    <cellStyle name="Normal 3 9" xfId="287"/>
    <cellStyle name="Normal 4" xfId="288"/>
    <cellStyle name="Normal 4 2" xfId="289"/>
    <cellStyle name="Normal 4 3" xfId="290"/>
    <cellStyle name="Normal 4 4" xfId="291"/>
    <cellStyle name="Normal 4 5" xfId="292"/>
    <cellStyle name="Normal 4 6" xfId="293"/>
    <cellStyle name="Normal 4 7" xfId="294"/>
    <cellStyle name="Normal 4 8" xfId="295"/>
    <cellStyle name="Normal 4 9" xfId="296"/>
    <cellStyle name="Normal 5" xfId="468"/>
    <cellStyle name="Normal 5 2" xfId="297"/>
    <cellStyle name="Normal 5 3" xfId="298"/>
    <cellStyle name="Normal 5 4" xfId="299"/>
    <cellStyle name="Normal 5 5" xfId="300"/>
    <cellStyle name="Normal 5 6" xfId="301"/>
    <cellStyle name="Normal 5 7" xfId="302"/>
    <cellStyle name="Normal 5 8" xfId="303"/>
    <cellStyle name="Normal 5 9" xfId="304"/>
    <cellStyle name="Normal 6" xfId="470"/>
    <cellStyle name="Normal 7" xfId="305"/>
    <cellStyle name="Normal 7 2" xfId="306"/>
    <cellStyle name="Normal 7 3" xfId="307"/>
    <cellStyle name="Normal 7 4" xfId="308"/>
    <cellStyle name="Normal 7 5" xfId="309"/>
    <cellStyle name="Normal 7 6" xfId="310"/>
    <cellStyle name="Normal 7 7" xfId="311"/>
    <cellStyle name="Normal 7 8" xfId="312"/>
    <cellStyle name="Normal 7 9" xfId="313"/>
    <cellStyle name="Normal 8" xfId="476"/>
    <cellStyle name="Normal 9" xfId="314"/>
    <cellStyle name="Note 10" xfId="315"/>
    <cellStyle name="Note 11" xfId="316"/>
    <cellStyle name="Note 12" xfId="317"/>
    <cellStyle name="Note 13" xfId="318"/>
    <cellStyle name="Note 14" xfId="319"/>
    <cellStyle name="Note 15" xfId="320"/>
    <cellStyle name="Note 16" xfId="321"/>
    <cellStyle name="Note 17" xfId="322"/>
    <cellStyle name="Note 18" xfId="323"/>
    <cellStyle name="Note 19" xfId="397"/>
    <cellStyle name="Note 2" xfId="324"/>
    <cellStyle name="Note 2 10" xfId="462"/>
    <cellStyle name="Note 2 2" xfId="325"/>
    <cellStyle name="Note 2 3" xfId="326"/>
    <cellStyle name="Note 2 4" xfId="327"/>
    <cellStyle name="Note 2 5" xfId="328"/>
    <cellStyle name="Note 2 6" xfId="329"/>
    <cellStyle name="Note 2 7" xfId="330"/>
    <cellStyle name="Note 2 8" xfId="331"/>
    <cellStyle name="Note 2 9" xfId="332"/>
    <cellStyle name="Note 3" xfId="333"/>
    <cellStyle name="Note 3 2" xfId="334"/>
    <cellStyle name="Note 3 3" xfId="335"/>
    <cellStyle name="Note 3 4" xfId="336"/>
    <cellStyle name="Note 3 5" xfId="337"/>
    <cellStyle name="Note 3 6" xfId="338"/>
    <cellStyle name="Note 3 7" xfId="339"/>
    <cellStyle name="Note 3 8" xfId="340"/>
    <cellStyle name="Note 3 9" xfId="341"/>
    <cellStyle name="Note 4" xfId="342"/>
    <cellStyle name="Note 4 2" xfId="343"/>
    <cellStyle name="Note 4 3" xfId="344"/>
    <cellStyle name="Note 4 4" xfId="345"/>
    <cellStyle name="Note 4 5" xfId="346"/>
    <cellStyle name="Note 4 6" xfId="347"/>
    <cellStyle name="Note 4 7" xfId="348"/>
    <cellStyle name="Note 4 8" xfId="349"/>
    <cellStyle name="Note 4 9" xfId="350"/>
    <cellStyle name="Note 5" xfId="351"/>
    <cellStyle name="Note 5 2" xfId="352"/>
    <cellStyle name="Note 5 3" xfId="353"/>
    <cellStyle name="Note 5 4" xfId="354"/>
    <cellStyle name="Note 5 5" xfId="355"/>
    <cellStyle name="Note 5 6" xfId="356"/>
    <cellStyle name="Note 5 7" xfId="357"/>
    <cellStyle name="Note 5 8" xfId="358"/>
    <cellStyle name="Note 5 9" xfId="359"/>
    <cellStyle name="Note 6" xfId="360"/>
    <cellStyle name="Note 6 2" xfId="361"/>
    <cellStyle name="Note 6 3" xfId="362"/>
    <cellStyle name="Note 6 4" xfId="363"/>
    <cellStyle name="Note 6 5" xfId="364"/>
    <cellStyle name="Note 6 6" xfId="365"/>
    <cellStyle name="Note 6 7" xfId="366"/>
    <cellStyle name="Note 6 8" xfId="367"/>
    <cellStyle name="Note 6 9" xfId="368"/>
    <cellStyle name="Note 7" xfId="369"/>
    <cellStyle name="Note 7 2" xfId="370"/>
    <cellStyle name="Note 7 3" xfId="371"/>
    <cellStyle name="Note 7 4" xfId="372"/>
    <cellStyle name="Note 7 5" xfId="373"/>
    <cellStyle name="Note 7 6" xfId="374"/>
    <cellStyle name="Note 7 7" xfId="375"/>
    <cellStyle name="Note 7 8" xfId="376"/>
    <cellStyle name="Note 7 9" xfId="377"/>
    <cellStyle name="Note 8" xfId="378"/>
    <cellStyle name="Note 9" xfId="379"/>
    <cellStyle name="Output 2" xfId="463"/>
    <cellStyle name="Output 3" xfId="392"/>
    <cellStyle name="Percent 2" xfId="425"/>
    <cellStyle name="Percent 2 2" xfId="473"/>
    <cellStyle name="Percent 3" xfId="464"/>
    <cellStyle name="Percent 4" xfId="471"/>
    <cellStyle name="Title" xfId="382" builtinId="15" customBuiltin="1"/>
    <cellStyle name="Title 2" xfId="465"/>
    <cellStyle name="Total 2" xfId="466"/>
    <cellStyle name="Total 3" xfId="399"/>
    <cellStyle name="Warning Text 2" xfId="467"/>
    <cellStyle name="Warning Text 3" xfId="396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D50"/>
  <sheetViews>
    <sheetView tabSelected="1" zoomScale="85" zoomScaleNormal="8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C5" sqref="C5"/>
    </sheetView>
  </sheetViews>
  <sheetFormatPr defaultRowHeight="12.75" x14ac:dyDescent="0.25"/>
  <cols>
    <col min="1" max="1" width="8.140625" style="17" customWidth="1"/>
    <col min="2" max="2" width="8.7109375" style="17" customWidth="1"/>
    <col min="3" max="3" width="10.7109375" style="17" customWidth="1"/>
    <col min="4" max="4" width="10.85546875" style="17" customWidth="1"/>
    <col min="5" max="5" width="8.7109375" style="17" customWidth="1"/>
    <col min="6" max="6" width="14.28515625" style="17" customWidth="1"/>
    <col min="7" max="7" width="15" style="17" customWidth="1"/>
    <col min="8" max="8" width="7.7109375" style="17" customWidth="1"/>
    <col min="9" max="9" width="7.42578125" style="17" customWidth="1"/>
    <col min="10" max="10" width="8.5703125" style="17" customWidth="1"/>
    <col min="11" max="11" width="12.5703125" style="17" customWidth="1"/>
    <col min="12" max="12" width="14.7109375" style="17" bestFit="1" customWidth="1"/>
    <col min="13" max="13" width="6.28515625" style="18" customWidth="1"/>
    <col min="14" max="14" width="11.42578125" style="17" customWidth="1"/>
    <col min="15" max="15" width="10.42578125" style="17" customWidth="1"/>
    <col min="16" max="16" width="12.85546875" style="17" customWidth="1"/>
    <col min="17" max="17" width="7.42578125" style="19" customWidth="1"/>
    <col min="18" max="19" width="13.7109375" style="17" bestFit="1" customWidth="1"/>
    <col min="20" max="20" width="10.42578125" style="17" customWidth="1"/>
    <col min="21" max="21" width="12.140625" style="17" bestFit="1" customWidth="1"/>
    <col min="22" max="22" width="7" style="18" customWidth="1"/>
    <col min="23" max="23" width="12.85546875" style="17" bestFit="1" customWidth="1"/>
    <col min="24" max="24" width="14.5703125" style="17" bestFit="1" customWidth="1"/>
    <col min="25" max="26" width="10" style="17" customWidth="1"/>
    <col min="27" max="27" width="11.42578125" style="17" bestFit="1" customWidth="1"/>
    <col min="28" max="28" width="16.42578125" style="17" customWidth="1"/>
    <col min="29" max="29" width="12.7109375" style="17" customWidth="1"/>
    <col min="30" max="30" width="12.42578125" style="17" bestFit="1" customWidth="1"/>
    <col min="31" max="16384" width="9.140625" style="17"/>
  </cols>
  <sheetData>
    <row r="2" spans="1:24" s="12" customFormat="1" ht="56.25" customHeight="1" x14ac:dyDescent="0.25">
      <c r="A2" s="7" t="s">
        <v>10</v>
      </c>
      <c r="B2" s="7" t="s">
        <v>12</v>
      </c>
      <c r="C2" s="7" t="s">
        <v>13</v>
      </c>
      <c r="D2" s="7" t="s">
        <v>28</v>
      </c>
      <c r="E2" s="7" t="s">
        <v>11</v>
      </c>
      <c r="F2" s="7" t="s">
        <v>1</v>
      </c>
      <c r="G2" s="7" t="s">
        <v>0</v>
      </c>
      <c r="H2" s="7" t="s">
        <v>14</v>
      </c>
      <c r="I2" s="7" t="s">
        <v>15</v>
      </c>
      <c r="J2" s="20" t="s">
        <v>24</v>
      </c>
      <c r="K2" s="7" t="s">
        <v>2</v>
      </c>
      <c r="L2" s="7" t="s">
        <v>16</v>
      </c>
      <c r="M2" s="8" t="s">
        <v>17</v>
      </c>
      <c r="N2" s="7" t="s">
        <v>18</v>
      </c>
      <c r="O2" s="7" t="s">
        <v>19</v>
      </c>
      <c r="P2" s="7" t="s">
        <v>20</v>
      </c>
      <c r="Q2" s="11" t="s">
        <v>26</v>
      </c>
      <c r="R2" s="7" t="s">
        <v>25</v>
      </c>
      <c r="S2" s="9" t="s">
        <v>21</v>
      </c>
      <c r="T2" s="9" t="s">
        <v>49</v>
      </c>
      <c r="U2" s="9" t="s">
        <v>48</v>
      </c>
      <c r="V2" s="10" t="s">
        <v>47</v>
      </c>
      <c r="W2" s="10" t="s">
        <v>22</v>
      </c>
      <c r="X2" s="10" t="s">
        <v>23</v>
      </c>
    </row>
    <row r="3" spans="1:24" s="15" customFormat="1" x14ac:dyDescent="0.25">
      <c r="A3" s="2">
        <v>42644</v>
      </c>
      <c r="B3" s="3">
        <v>3104151</v>
      </c>
      <c r="C3" s="25">
        <v>42648</v>
      </c>
      <c r="D3" s="3" t="s">
        <v>6</v>
      </c>
      <c r="E3" s="3">
        <v>1600516</v>
      </c>
      <c r="F3" s="4" t="s">
        <v>5</v>
      </c>
      <c r="G3" s="4" t="s">
        <v>3</v>
      </c>
      <c r="H3" s="1" t="s">
        <v>7</v>
      </c>
      <c r="I3" s="4" t="s">
        <v>8</v>
      </c>
      <c r="J3" s="5">
        <v>8.75</v>
      </c>
      <c r="K3" s="6">
        <v>376250</v>
      </c>
      <c r="L3" s="13">
        <f>+K3/J3</f>
        <v>43000</v>
      </c>
      <c r="M3" s="14" t="s">
        <v>38</v>
      </c>
      <c r="N3" s="13">
        <v>37432.29</v>
      </c>
      <c r="O3" s="13">
        <f>IF(L3-N3&gt;0,0,N3-L3)</f>
        <v>0</v>
      </c>
      <c r="P3" s="13">
        <f t="shared" ref="P3:P23" si="0">J3*O3</f>
        <v>0</v>
      </c>
      <c r="Q3" s="13">
        <v>0</v>
      </c>
      <c r="R3" s="13">
        <f t="shared" ref="R3:R5" si="1">P3*Q3</f>
        <v>0</v>
      </c>
      <c r="S3" s="13">
        <f>R3</f>
        <v>0</v>
      </c>
      <c r="T3" s="25"/>
      <c r="U3" s="25"/>
      <c r="V3" s="16"/>
      <c r="W3" s="13">
        <f>(S3/365*15%)*V3</f>
        <v>0</v>
      </c>
      <c r="X3" s="13">
        <f t="shared" ref="X3:X23" si="2">+S3+W3</f>
        <v>0</v>
      </c>
    </row>
    <row r="4" spans="1:24" s="15" customFormat="1" x14ac:dyDescent="0.25">
      <c r="A4" s="2">
        <v>42644</v>
      </c>
      <c r="B4" s="3">
        <v>3104311</v>
      </c>
      <c r="C4" s="25">
        <v>42656</v>
      </c>
      <c r="D4" s="3" t="s">
        <v>30</v>
      </c>
      <c r="E4" s="3">
        <v>1600553</v>
      </c>
      <c r="F4" s="4" t="s">
        <v>29</v>
      </c>
      <c r="G4" s="4" t="s">
        <v>3</v>
      </c>
      <c r="H4" s="1" t="s">
        <v>7</v>
      </c>
      <c r="I4" s="4" t="s">
        <v>8</v>
      </c>
      <c r="J4" s="5">
        <v>8.75</v>
      </c>
      <c r="K4" s="6">
        <v>586250</v>
      </c>
      <c r="L4" s="13">
        <f t="shared" ref="L4:L23" si="3">+K4/J4</f>
        <v>67000</v>
      </c>
      <c r="M4" s="14" t="s">
        <v>38</v>
      </c>
      <c r="N4" s="13">
        <v>76005.94</v>
      </c>
      <c r="O4" s="13">
        <f>IF(L4-N4&gt;0,0,N4-L4)</f>
        <v>9005.9400000000023</v>
      </c>
      <c r="P4" s="13">
        <f t="shared" si="0"/>
        <v>78801.97500000002</v>
      </c>
      <c r="Q4" s="21">
        <v>0.125</v>
      </c>
      <c r="R4" s="13">
        <f>P4*Q4</f>
        <v>9850.2468750000025</v>
      </c>
      <c r="S4" s="13">
        <f>R4</f>
        <v>9850.2468750000025</v>
      </c>
      <c r="T4" s="32">
        <v>42680</v>
      </c>
      <c r="U4" s="32">
        <v>42825</v>
      </c>
      <c r="V4" s="16">
        <f>U4-T4</f>
        <v>145</v>
      </c>
      <c r="W4" s="13">
        <f t="shared" ref="W4:W23" si="4">(S4/365*15%)*V4</f>
        <v>586.96676583904116</v>
      </c>
      <c r="X4" s="13">
        <f t="shared" si="2"/>
        <v>10437.213640839043</v>
      </c>
    </row>
    <row r="5" spans="1:24" s="15" customFormat="1" ht="38.25" x14ac:dyDescent="0.25">
      <c r="A5" s="2">
        <v>42644</v>
      </c>
      <c r="B5" s="3">
        <v>3104463</v>
      </c>
      <c r="C5" s="25">
        <v>42663</v>
      </c>
      <c r="D5" s="3" t="s">
        <v>36</v>
      </c>
      <c r="E5" s="3">
        <v>1600602</v>
      </c>
      <c r="F5" s="4" t="s">
        <v>35</v>
      </c>
      <c r="G5" s="4" t="s">
        <v>34</v>
      </c>
      <c r="H5" s="1" t="s">
        <v>7</v>
      </c>
      <c r="I5" s="4" t="s">
        <v>37</v>
      </c>
      <c r="J5" s="5">
        <v>2.5000000000000001E-2</v>
      </c>
      <c r="K5" s="6">
        <v>2587.5</v>
      </c>
      <c r="L5" s="13">
        <f t="shared" si="3"/>
        <v>103500</v>
      </c>
      <c r="M5" s="14" t="s">
        <v>38</v>
      </c>
      <c r="N5" s="13">
        <v>80345.94</v>
      </c>
      <c r="O5" s="13">
        <f t="shared" ref="O5:O23" si="5">IF(L5-N5&gt;0,0,N5-L5)</f>
        <v>0</v>
      </c>
      <c r="P5" s="13">
        <f t="shared" si="0"/>
        <v>0</v>
      </c>
      <c r="Q5" s="21"/>
      <c r="R5" s="13">
        <f t="shared" si="1"/>
        <v>0</v>
      </c>
      <c r="S5" s="13">
        <f>R5</f>
        <v>0</v>
      </c>
      <c r="T5" s="32"/>
      <c r="U5" s="32"/>
      <c r="V5" s="16"/>
      <c r="W5" s="13">
        <f t="shared" si="4"/>
        <v>0</v>
      </c>
      <c r="X5" s="13">
        <f t="shared" si="2"/>
        <v>0</v>
      </c>
    </row>
    <row r="6" spans="1:24" s="15" customFormat="1" x14ac:dyDescent="0.25">
      <c r="A6" s="2">
        <v>42644</v>
      </c>
      <c r="B6" s="3">
        <v>3104615</v>
      </c>
      <c r="C6" s="25">
        <v>42670</v>
      </c>
      <c r="D6" s="3" t="s">
        <v>9</v>
      </c>
      <c r="E6" s="3">
        <v>1600760</v>
      </c>
      <c r="F6" s="4" t="s">
        <v>31</v>
      </c>
      <c r="G6" s="4" t="s">
        <v>3</v>
      </c>
      <c r="H6" s="1" t="s">
        <v>7</v>
      </c>
      <c r="I6" s="4" t="s">
        <v>8</v>
      </c>
      <c r="J6" s="5">
        <v>20.27</v>
      </c>
      <c r="K6" s="6">
        <v>1834435</v>
      </c>
      <c r="L6" s="13">
        <f t="shared" si="3"/>
        <v>90500</v>
      </c>
      <c r="M6" s="14" t="s">
        <v>38</v>
      </c>
      <c r="N6" s="13">
        <v>115544.08</v>
      </c>
      <c r="O6" s="13">
        <f t="shared" si="5"/>
        <v>25044.080000000002</v>
      </c>
      <c r="P6" s="13">
        <f t="shared" si="0"/>
        <v>507643.50160000002</v>
      </c>
      <c r="Q6" s="21">
        <v>0.125</v>
      </c>
      <c r="R6" s="13">
        <f t="shared" ref="R6:R16" si="6">P6*Q6</f>
        <v>63455.437700000002</v>
      </c>
      <c r="S6" s="13">
        <f t="shared" ref="S6:S9" si="7">R6</f>
        <v>63455.437700000002</v>
      </c>
      <c r="T6" s="32">
        <v>42680</v>
      </c>
      <c r="U6" s="32">
        <v>42825</v>
      </c>
      <c r="V6" s="16">
        <f t="shared" ref="V6:V16" si="8">U6-T6</f>
        <v>145</v>
      </c>
      <c r="W6" s="13">
        <f t="shared" si="4"/>
        <v>3781.2486848630138</v>
      </c>
      <c r="X6" s="13">
        <f t="shared" si="2"/>
        <v>67236.686384863016</v>
      </c>
    </row>
    <row r="7" spans="1:24" s="15" customFormat="1" x14ac:dyDescent="0.25">
      <c r="A7" s="2">
        <v>42644</v>
      </c>
      <c r="B7" s="3">
        <v>3104622</v>
      </c>
      <c r="C7" s="25">
        <v>42670</v>
      </c>
      <c r="D7" s="3" t="s">
        <v>9</v>
      </c>
      <c r="E7" s="3">
        <v>1600760</v>
      </c>
      <c r="F7" s="4" t="s">
        <v>31</v>
      </c>
      <c r="G7" s="4" t="s">
        <v>3</v>
      </c>
      <c r="H7" s="1" t="s">
        <v>7</v>
      </c>
      <c r="I7" s="4" t="s">
        <v>8</v>
      </c>
      <c r="J7" s="5">
        <v>19.84</v>
      </c>
      <c r="K7" s="6">
        <v>1795520</v>
      </c>
      <c r="L7" s="13">
        <f t="shared" si="3"/>
        <v>90500</v>
      </c>
      <c r="M7" s="14" t="s">
        <v>38</v>
      </c>
      <c r="N7" s="13">
        <v>115544.08</v>
      </c>
      <c r="O7" s="13">
        <f t="shared" si="5"/>
        <v>25044.080000000002</v>
      </c>
      <c r="P7" s="13">
        <f t="shared" si="0"/>
        <v>496874.54720000003</v>
      </c>
      <c r="Q7" s="21">
        <v>0.125</v>
      </c>
      <c r="R7" s="13">
        <f t="shared" si="6"/>
        <v>62109.318400000004</v>
      </c>
      <c r="S7" s="13">
        <f t="shared" si="7"/>
        <v>62109.318400000004</v>
      </c>
      <c r="T7" s="32">
        <v>42680</v>
      </c>
      <c r="U7" s="32">
        <v>42825</v>
      </c>
      <c r="V7" s="16">
        <f t="shared" si="8"/>
        <v>145</v>
      </c>
      <c r="W7" s="13">
        <f t="shared" si="4"/>
        <v>3701.0347265753426</v>
      </c>
      <c r="X7" s="13">
        <f t="shared" si="2"/>
        <v>65810.353126575341</v>
      </c>
    </row>
    <row r="8" spans="1:24" s="15" customFormat="1" x14ac:dyDescent="0.25">
      <c r="A8" s="2">
        <v>42644</v>
      </c>
      <c r="B8" s="3">
        <v>3104623</v>
      </c>
      <c r="C8" s="25">
        <v>42670</v>
      </c>
      <c r="D8" s="3" t="s">
        <v>9</v>
      </c>
      <c r="E8" s="3">
        <v>1600760</v>
      </c>
      <c r="F8" s="4" t="s">
        <v>31</v>
      </c>
      <c r="G8" s="4" t="s">
        <v>3</v>
      </c>
      <c r="H8" s="1" t="s">
        <v>7</v>
      </c>
      <c r="I8" s="4" t="s">
        <v>8</v>
      </c>
      <c r="J8" s="5">
        <v>19.63</v>
      </c>
      <c r="K8" s="6">
        <v>1776515</v>
      </c>
      <c r="L8" s="13">
        <f t="shared" si="3"/>
        <v>90500</v>
      </c>
      <c r="M8" s="14" t="s">
        <v>38</v>
      </c>
      <c r="N8" s="13">
        <v>115544.08</v>
      </c>
      <c r="O8" s="13">
        <f t="shared" si="5"/>
        <v>25044.080000000002</v>
      </c>
      <c r="P8" s="13">
        <f t="shared" si="0"/>
        <v>491615.2904</v>
      </c>
      <c r="Q8" s="21">
        <v>0.125</v>
      </c>
      <c r="R8" s="13">
        <f t="shared" si="6"/>
        <v>61451.9113</v>
      </c>
      <c r="S8" s="13">
        <f t="shared" si="7"/>
        <v>61451.9113</v>
      </c>
      <c r="T8" s="32">
        <v>42680</v>
      </c>
      <c r="U8" s="32">
        <v>42825</v>
      </c>
      <c r="V8" s="16">
        <f t="shared" si="8"/>
        <v>145</v>
      </c>
      <c r="W8" s="13">
        <f t="shared" si="4"/>
        <v>3661.8604678767124</v>
      </c>
      <c r="X8" s="13">
        <f t="shared" si="2"/>
        <v>65113.771767876715</v>
      </c>
    </row>
    <row r="9" spans="1:24" s="15" customFormat="1" x14ac:dyDescent="0.25">
      <c r="A9" s="2">
        <v>42644</v>
      </c>
      <c r="B9" s="3">
        <v>3104630</v>
      </c>
      <c r="C9" s="25">
        <v>42671</v>
      </c>
      <c r="D9" s="3" t="s">
        <v>9</v>
      </c>
      <c r="E9" s="3">
        <v>1600760</v>
      </c>
      <c r="F9" s="4" t="s">
        <v>31</v>
      </c>
      <c r="G9" s="4" t="s">
        <v>3</v>
      </c>
      <c r="H9" s="1" t="s">
        <v>7</v>
      </c>
      <c r="I9" s="4" t="s">
        <v>8</v>
      </c>
      <c r="J9" s="5">
        <v>24.21</v>
      </c>
      <c r="K9" s="6">
        <v>2191005</v>
      </c>
      <c r="L9" s="13">
        <f t="shared" si="3"/>
        <v>90500</v>
      </c>
      <c r="M9" s="14" t="s">
        <v>38</v>
      </c>
      <c r="N9" s="13">
        <v>115544.08</v>
      </c>
      <c r="O9" s="13">
        <f t="shared" si="5"/>
        <v>25044.080000000002</v>
      </c>
      <c r="P9" s="13">
        <f t="shared" si="0"/>
        <v>606317.17680000002</v>
      </c>
      <c r="Q9" s="21">
        <v>0.125</v>
      </c>
      <c r="R9" s="13">
        <f t="shared" si="6"/>
        <v>75789.647100000002</v>
      </c>
      <c r="S9" s="13">
        <f t="shared" si="7"/>
        <v>75789.647100000002</v>
      </c>
      <c r="T9" s="32">
        <v>42680</v>
      </c>
      <c r="U9" s="32">
        <v>42825</v>
      </c>
      <c r="V9" s="16">
        <f t="shared" si="8"/>
        <v>145</v>
      </c>
      <c r="W9" s="13">
        <f t="shared" si="4"/>
        <v>4516.2323956849314</v>
      </c>
      <c r="X9" s="13">
        <f t="shared" si="2"/>
        <v>80305.879495684931</v>
      </c>
    </row>
    <row r="10" spans="1:24" s="15" customFormat="1" x14ac:dyDescent="0.25">
      <c r="A10" s="2">
        <v>42644</v>
      </c>
      <c r="B10" s="3">
        <v>3104650</v>
      </c>
      <c r="C10" s="25">
        <v>42672</v>
      </c>
      <c r="D10" s="3" t="s">
        <v>9</v>
      </c>
      <c r="E10" s="3">
        <v>1600760</v>
      </c>
      <c r="F10" s="4" t="s">
        <v>31</v>
      </c>
      <c r="G10" s="4" t="s">
        <v>3</v>
      </c>
      <c r="H10" s="1" t="s">
        <v>7</v>
      </c>
      <c r="I10" s="4" t="s">
        <v>8</v>
      </c>
      <c r="J10" s="5">
        <v>15.25</v>
      </c>
      <c r="K10" s="6">
        <v>1380125</v>
      </c>
      <c r="L10" s="13">
        <f t="shared" si="3"/>
        <v>90500</v>
      </c>
      <c r="M10" s="14" t="s">
        <v>38</v>
      </c>
      <c r="N10" s="13">
        <v>115544.08</v>
      </c>
      <c r="O10" s="13">
        <f t="shared" si="5"/>
        <v>25044.080000000002</v>
      </c>
      <c r="P10" s="13">
        <f t="shared" si="0"/>
        <v>381922.22000000003</v>
      </c>
      <c r="Q10" s="21">
        <v>0.125</v>
      </c>
      <c r="R10" s="13">
        <f t="shared" si="6"/>
        <v>47740.277500000004</v>
      </c>
      <c r="S10" s="13">
        <f t="shared" ref="S10:S23" si="9">R10</f>
        <v>47740.277500000004</v>
      </c>
      <c r="T10" s="32">
        <v>42680</v>
      </c>
      <c r="U10" s="32">
        <v>42825</v>
      </c>
      <c r="V10" s="16">
        <f t="shared" si="8"/>
        <v>145</v>
      </c>
      <c r="W10" s="13">
        <f t="shared" si="4"/>
        <v>2844.7973578767128</v>
      </c>
      <c r="X10" s="13">
        <f t="shared" si="2"/>
        <v>50585.074857876716</v>
      </c>
    </row>
    <row r="11" spans="1:24" s="15" customFormat="1" x14ac:dyDescent="0.25">
      <c r="A11" s="2">
        <v>42675</v>
      </c>
      <c r="B11" s="3">
        <v>3104695</v>
      </c>
      <c r="C11" s="25">
        <v>42677</v>
      </c>
      <c r="D11" s="3" t="s">
        <v>9</v>
      </c>
      <c r="E11" s="3">
        <v>1600760</v>
      </c>
      <c r="F11" s="4" t="s">
        <v>31</v>
      </c>
      <c r="G11" s="4" t="s">
        <v>3</v>
      </c>
      <c r="H11" s="1" t="s">
        <v>7</v>
      </c>
      <c r="I11" s="4" t="s">
        <v>8</v>
      </c>
      <c r="J11" s="5">
        <v>15.34</v>
      </c>
      <c r="K11" s="6">
        <v>1509456</v>
      </c>
      <c r="L11" s="13">
        <f t="shared" si="3"/>
        <v>98400</v>
      </c>
      <c r="M11" s="14" t="s">
        <v>38</v>
      </c>
      <c r="N11" s="13">
        <v>115544.08</v>
      </c>
      <c r="O11" s="13">
        <f t="shared" si="5"/>
        <v>17144.080000000002</v>
      </c>
      <c r="P11" s="13">
        <f t="shared" si="0"/>
        <v>262990.18720000004</v>
      </c>
      <c r="Q11" s="21">
        <v>0.125</v>
      </c>
      <c r="R11" s="13">
        <f t="shared" si="6"/>
        <v>32873.773400000005</v>
      </c>
      <c r="S11" s="13">
        <f t="shared" si="9"/>
        <v>32873.773400000005</v>
      </c>
      <c r="T11" s="32">
        <v>42710</v>
      </c>
      <c r="U11" s="32">
        <v>42825</v>
      </c>
      <c r="V11" s="16">
        <f t="shared" si="8"/>
        <v>115</v>
      </c>
      <c r="W11" s="13">
        <f t="shared" si="4"/>
        <v>1553.6235373972604</v>
      </c>
      <c r="X11" s="13">
        <f t="shared" si="2"/>
        <v>34427.396937397265</v>
      </c>
    </row>
    <row r="12" spans="1:24" s="15" customFormat="1" x14ac:dyDescent="0.25">
      <c r="A12" s="2">
        <v>42675</v>
      </c>
      <c r="B12" s="3">
        <v>3104697</v>
      </c>
      <c r="C12" s="25">
        <v>42677</v>
      </c>
      <c r="D12" s="3" t="s">
        <v>9</v>
      </c>
      <c r="E12" s="3">
        <v>1600760</v>
      </c>
      <c r="F12" s="4" t="s">
        <v>31</v>
      </c>
      <c r="G12" s="4" t="s">
        <v>3</v>
      </c>
      <c r="H12" s="1" t="s">
        <v>7</v>
      </c>
      <c r="I12" s="4" t="s">
        <v>8</v>
      </c>
      <c r="J12" s="5">
        <v>25.68</v>
      </c>
      <c r="K12" s="6">
        <v>2526912</v>
      </c>
      <c r="L12" s="13">
        <f t="shared" si="3"/>
        <v>98400</v>
      </c>
      <c r="M12" s="14" t="s">
        <v>38</v>
      </c>
      <c r="N12" s="13">
        <v>115544.08</v>
      </c>
      <c r="O12" s="13">
        <f t="shared" si="5"/>
        <v>17144.080000000002</v>
      </c>
      <c r="P12" s="13">
        <f t="shared" si="0"/>
        <v>440259.97440000006</v>
      </c>
      <c r="Q12" s="21">
        <v>0.125</v>
      </c>
      <c r="R12" s="13">
        <f t="shared" si="6"/>
        <v>55032.496800000008</v>
      </c>
      <c r="S12" s="13">
        <f t="shared" si="9"/>
        <v>55032.496800000008</v>
      </c>
      <c r="T12" s="32">
        <v>42710</v>
      </c>
      <c r="U12" s="32">
        <v>42825</v>
      </c>
      <c r="V12" s="16">
        <f t="shared" si="8"/>
        <v>115</v>
      </c>
      <c r="W12" s="13">
        <f t="shared" si="4"/>
        <v>2600.8508761643839</v>
      </c>
      <c r="X12" s="13">
        <f t="shared" si="2"/>
        <v>57633.347676164391</v>
      </c>
    </row>
    <row r="13" spans="1:24" s="15" customFormat="1" x14ac:dyDescent="0.25">
      <c r="A13" s="2">
        <v>42675</v>
      </c>
      <c r="B13" s="3">
        <v>3104704</v>
      </c>
      <c r="C13" s="25">
        <v>42677</v>
      </c>
      <c r="D13" s="3" t="s">
        <v>9</v>
      </c>
      <c r="E13" s="3">
        <v>1600760</v>
      </c>
      <c r="F13" s="4" t="s">
        <v>31</v>
      </c>
      <c r="G13" s="4" t="s">
        <v>3</v>
      </c>
      <c r="H13" s="1" t="s">
        <v>7</v>
      </c>
      <c r="I13" s="4" t="s">
        <v>8</v>
      </c>
      <c r="J13" s="5">
        <v>24.48</v>
      </c>
      <c r="K13" s="6">
        <v>2408832</v>
      </c>
      <c r="L13" s="13">
        <f t="shared" si="3"/>
        <v>98400</v>
      </c>
      <c r="M13" s="14" t="s">
        <v>38</v>
      </c>
      <c r="N13" s="13">
        <v>115544.08</v>
      </c>
      <c r="O13" s="13">
        <f t="shared" si="5"/>
        <v>17144.080000000002</v>
      </c>
      <c r="P13" s="13">
        <f t="shared" si="0"/>
        <v>419687.07840000006</v>
      </c>
      <c r="Q13" s="21">
        <v>0.125</v>
      </c>
      <c r="R13" s="13">
        <f t="shared" si="6"/>
        <v>52460.884800000007</v>
      </c>
      <c r="S13" s="13">
        <f t="shared" si="9"/>
        <v>52460.884800000007</v>
      </c>
      <c r="T13" s="32">
        <v>42710</v>
      </c>
      <c r="U13" s="32">
        <v>42825</v>
      </c>
      <c r="V13" s="16">
        <f t="shared" si="8"/>
        <v>115</v>
      </c>
      <c r="W13" s="13">
        <f t="shared" si="4"/>
        <v>2479.3157884931506</v>
      </c>
      <c r="X13" s="13">
        <f t="shared" si="2"/>
        <v>54940.200588493157</v>
      </c>
    </row>
    <row r="14" spans="1:24" s="15" customFormat="1" x14ac:dyDescent="0.25">
      <c r="A14" s="2">
        <v>42675</v>
      </c>
      <c r="B14" s="3">
        <v>3104733</v>
      </c>
      <c r="C14" s="25">
        <v>42679</v>
      </c>
      <c r="D14" s="3" t="s">
        <v>9</v>
      </c>
      <c r="E14" s="3">
        <v>1600760</v>
      </c>
      <c r="F14" s="4" t="s">
        <v>31</v>
      </c>
      <c r="G14" s="4" t="s">
        <v>3</v>
      </c>
      <c r="H14" s="1" t="s">
        <v>7</v>
      </c>
      <c r="I14" s="4" t="s">
        <v>8</v>
      </c>
      <c r="J14" s="5">
        <v>24.98</v>
      </c>
      <c r="K14" s="6">
        <v>2458032</v>
      </c>
      <c r="L14" s="13">
        <f t="shared" si="3"/>
        <v>98400</v>
      </c>
      <c r="M14" s="14" t="s">
        <v>38</v>
      </c>
      <c r="N14" s="13">
        <v>115544.08</v>
      </c>
      <c r="O14" s="13">
        <f t="shared" si="5"/>
        <v>17144.080000000002</v>
      </c>
      <c r="P14" s="13">
        <f t="shared" si="0"/>
        <v>428259.11840000004</v>
      </c>
      <c r="Q14" s="21">
        <v>0.125</v>
      </c>
      <c r="R14" s="13">
        <f t="shared" si="6"/>
        <v>53532.389800000004</v>
      </c>
      <c r="S14" s="13">
        <f t="shared" si="9"/>
        <v>53532.389800000004</v>
      </c>
      <c r="T14" s="32">
        <v>42710</v>
      </c>
      <c r="U14" s="32">
        <v>42825</v>
      </c>
      <c r="V14" s="16">
        <f t="shared" si="8"/>
        <v>115</v>
      </c>
      <c r="W14" s="13">
        <f t="shared" si="4"/>
        <v>2529.9554083561643</v>
      </c>
      <c r="X14" s="13">
        <f t="shared" si="2"/>
        <v>56062.345208356171</v>
      </c>
    </row>
    <row r="15" spans="1:24" s="15" customFormat="1" x14ac:dyDescent="0.25">
      <c r="A15" s="2">
        <v>42675</v>
      </c>
      <c r="B15" s="3">
        <v>3104741</v>
      </c>
      <c r="C15" s="25">
        <v>42679</v>
      </c>
      <c r="D15" s="3" t="s">
        <v>9</v>
      </c>
      <c r="E15" s="3">
        <v>1600760</v>
      </c>
      <c r="F15" s="4" t="s">
        <v>31</v>
      </c>
      <c r="G15" s="4" t="s">
        <v>3</v>
      </c>
      <c r="H15" s="1" t="s">
        <v>7</v>
      </c>
      <c r="I15" s="4" t="s">
        <v>8</v>
      </c>
      <c r="J15" s="5">
        <v>24.57</v>
      </c>
      <c r="K15" s="6">
        <v>2417688</v>
      </c>
      <c r="L15" s="13">
        <f t="shared" si="3"/>
        <v>98400</v>
      </c>
      <c r="M15" s="14" t="s">
        <v>38</v>
      </c>
      <c r="N15" s="13">
        <v>115544.08</v>
      </c>
      <c r="O15" s="13">
        <f t="shared" si="5"/>
        <v>17144.080000000002</v>
      </c>
      <c r="P15" s="13">
        <f t="shared" si="0"/>
        <v>421230.04560000007</v>
      </c>
      <c r="Q15" s="21">
        <v>0.125</v>
      </c>
      <c r="R15" s="13">
        <f t="shared" si="6"/>
        <v>52653.755700000009</v>
      </c>
      <c r="S15" s="13">
        <f t="shared" si="9"/>
        <v>52653.755700000009</v>
      </c>
      <c r="T15" s="32">
        <v>42710</v>
      </c>
      <c r="U15" s="32">
        <v>42825</v>
      </c>
      <c r="V15" s="16">
        <f t="shared" si="8"/>
        <v>115</v>
      </c>
      <c r="W15" s="13">
        <f t="shared" si="4"/>
        <v>2488.4309200684934</v>
      </c>
      <c r="X15" s="13">
        <f t="shared" si="2"/>
        <v>55142.186620068504</v>
      </c>
    </row>
    <row r="16" spans="1:24" s="15" customFormat="1" x14ac:dyDescent="0.25">
      <c r="A16" s="2">
        <v>42675</v>
      </c>
      <c r="B16" s="3">
        <v>3105036</v>
      </c>
      <c r="C16" s="25">
        <v>42691</v>
      </c>
      <c r="D16" s="3" t="s">
        <v>33</v>
      </c>
      <c r="E16" s="3">
        <v>1600946</v>
      </c>
      <c r="F16" s="4" t="s">
        <v>44</v>
      </c>
      <c r="G16" s="4" t="s">
        <v>3</v>
      </c>
      <c r="H16" s="1" t="s">
        <v>7</v>
      </c>
      <c r="I16" s="4" t="s">
        <v>8</v>
      </c>
      <c r="J16" s="5">
        <v>16.05</v>
      </c>
      <c r="K16" s="6">
        <v>1824885</v>
      </c>
      <c r="L16" s="13">
        <f t="shared" si="3"/>
        <v>113700</v>
      </c>
      <c r="M16" s="14" t="s">
        <v>38</v>
      </c>
      <c r="N16" s="13">
        <v>130831.05</v>
      </c>
      <c r="O16" s="13">
        <f t="shared" si="5"/>
        <v>17131.050000000003</v>
      </c>
      <c r="P16" s="13">
        <f t="shared" si="0"/>
        <v>274953.35250000004</v>
      </c>
      <c r="Q16" s="21">
        <v>0.125</v>
      </c>
      <c r="R16" s="13">
        <f t="shared" si="6"/>
        <v>34369.169062500005</v>
      </c>
      <c r="S16" s="13">
        <f t="shared" si="9"/>
        <v>34369.169062500005</v>
      </c>
      <c r="T16" s="32">
        <v>42710</v>
      </c>
      <c r="U16" s="32">
        <v>42825</v>
      </c>
      <c r="V16" s="16">
        <f t="shared" si="8"/>
        <v>115</v>
      </c>
      <c r="W16" s="13">
        <f t="shared" si="4"/>
        <v>1624.2963461044524</v>
      </c>
      <c r="X16" s="13">
        <f t="shared" si="2"/>
        <v>35993.465408604454</v>
      </c>
    </row>
    <row r="17" spans="1:30" s="15" customFormat="1" x14ac:dyDescent="0.25">
      <c r="A17" s="2">
        <v>42675</v>
      </c>
      <c r="B17" s="3">
        <v>3105124</v>
      </c>
      <c r="C17" s="25">
        <v>42696</v>
      </c>
      <c r="D17" s="3" t="s">
        <v>6</v>
      </c>
      <c r="E17" s="3">
        <v>1600516</v>
      </c>
      <c r="F17" s="4" t="s">
        <v>5</v>
      </c>
      <c r="G17" s="4" t="s">
        <v>3</v>
      </c>
      <c r="H17" s="1" t="s">
        <v>7</v>
      </c>
      <c r="I17" s="4" t="s">
        <v>8</v>
      </c>
      <c r="J17" s="5">
        <v>7.5</v>
      </c>
      <c r="K17" s="6">
        <v>371250</v>
      </c>
      <c r="L17" s="13">
        <f t="shared" si="3"/>
        <v>49500</v>
      </c>
      <c r="M17" s="14" t="s">
        <v>38</v>
      </c>
      <c r="N17" s="13">
        <v>37432.29</v>
      </c>
      <c r="O17" s="13">
        <f t="shared" si="5"/>
        <v>0</v>
      </c>
      <c r="P17" s="13">
        <f t="shared" si="0"/>
        <v>0</v>
      </c>
      <c r="Q17" s="21"/>
      <c r="R17" s="13">
        <f t="shared" ref="R17:R20" si="10">P17*Q17</f>
        <v>0</v>
      </c>
      <c r="S17" s="13">
        <f t="shared" si="9"/>
        <v>0</v>
      </c>
      <c r="T17" s="32"/>
      <c r="U17" s="32"/>
      <c r="V17" s="16"/>
      <c r="W17" s="13">
        <f t="shared" si="4"/>
        <v>0</v>
      </c>
      <c r="X17" s="13">
        <f t="shared" si="2"/>
        <v>0</v>
      </c>
    </row>
    <row r="18" spans="1:30" s="15" customFormat="1" x14ac:dyDescent="0.25">
      <c r="A18" s="2">
        <v>42675</v>
      </c>
      <c r="B18" s="3">
        <v>3105125</v>
      </c>
      <c r="C18" s="25">
        <v>42696</v>
      </c>
      <c r="D18" s="3" t="s">
        <v>6</v>
      </c>
      <c r="E18" s="3">
        <v>1600591</v>
      </c>
      <c r="F18" s="4" t="s">
        <v>4</v>
      </c>
      <c r="G18" s="4" t="s">
        <v>3</v>
      </c>
      <c r="H18" s="1" t="s">
        <v>7</v>
      </c>
      <c r="I18" s="4" t="s">
        <v>8</v>
      </c>
      <c r="J18" s="5">
        <v>7.5</v>
      </c>
      <c r="K18" s="6">
        <v>375000</v>
      </c>
      <c r="L18" s="13">
        <f t="shared" si="3"/>
        <v>50000</v>
      </c>
      <c r="M18" s="14" t="s">
        <v>38</v>
      </c>
      <c r="N18" s="13">
        <v>37432.29</v>
      </c>
      <c r="O18" s="13">
        <f t="shared" si="5"/>
        <v>0</v>
      </c>
      <c r="P18" s="13">
        <f t="shared" si="0"/>
        <v>0</v>
      </c>
      <c r="Q18" s="21"/>
      <c r="R18" s="13">
        <f t="shared" si="10"/>
        <v>0</v>
      </c>
      <c r="S18" s="13">
        <f t="shared" si="9"/>
        <v>0</v>
      </c>
      <c r="T18" s="32"/>
      <c r="U18" s="32"/>
      <c r="V18" s="16"/>
      <c r="W18" s="13">
        <f t="shared" si="4"/>
        <v>0</v>
      </c>
      <c r="X18" s="13">
        <f t="shared" si="2"/>
        <v>0</v>
      </c>
    </row>
    <row r="19" spans="1:30" s="29" customFormat="1" x14ac:dyDescent="0.25">
      <c r="A19" s="2">
        <v>42675</v>
      </c>
      <c r="B19" s="3">
        <v>3105214</v>
      </c>
      <c r="C19" s="30">
        <v>42699</v>
      </c>
      <c r="D19" s="3" t="s">
        <v>46</v>
      </c>
      <c r="E19" s="3">
        <v>1600296</v>
      </c>
      <c r="F19" s="4" t="s">
        <v>45</v>
      </c>
      <c r="G19" s="4" t="s">
        <v>3</v>
      </c>
      <c r="H19" s="1" t="s">
        <v>7</v>
      </c>
      <c r="I19" s="4" t="s">
        <v>8</v>
      </c>
      <c r="J19" s="5">
        <v>1</v>
      </c>
      <c r="K19" s="6">
        <v>125310</v>
      </c>
      <c r="L19" s="31">
        <f t="shared" si="3"/>
        <v>125310</v>
      </c>
      <c r="M19" s="3" t="s">
        <v>38</v>
      </c>
      <c r="N19" s="31">
        <v>76557.95</v>
      </c>
      <c r="O19" s="13">
        <f t="shared" si="5"/>
        <v>0</v>
      </c>
      <c r="P19" s="26">
        <f t="shared" si="0"/>
        <v>0</v>
      </c>
      <c r="Q19" s="27"/>
      <c r="R19" s="26">
        <f t="shared" si="10"/>
        <v>0</v>
      </c>
      <c r="S19" s="26">
        <f t="shared" si="9"/>
        <v>0</v>
      </c>
      <c r="T19" s="32"/>
      <c r="U19" s="33"/>
      <c r="V19" s="28"/>
      <c r="W19" s="13">
        <f t="shared" si="4"/>
        <v>0</v>
      </c>
      <c r="X19" s="26">
        <f t="shared" si="2"/>
        <v>0</v>
      </c>
      <c r="Z19" s="15"/>
      <c r="AA19" s="15"/>
      <c r="AB19" s="15"/>
    </row>
    <row r="20" spans="1:30" s="29" customFormat="1" x14ac:dyDescent="0.25">
      <c r="A20" s="2">
        <v>42675</v>
      </c>
      <c r="B20" s="3">
        <v>3105222</v>
      </c>
      <c r="C20" s="30">
        <v>42699</v>
      </c>
      <c r="D20" s="3" t="s">
        <v>46</v>
      </c>
      <c r="E20" s="3">
        <v>1600296</v>
      </c>
      <c r="F20" s="4" t="s">
        <v>45</v>
      </c>
      <c r="G20" s="4" t="s">
        <v>3</v>
      </c>
      <c r="H20" s="1" t="s">
        <v>7</v>
      </c>
      <c r="I20" s="4" t="s">
        <v>8</v>
      </c>
      <c r="J20" s="5">
        <v>6</v>
      </c>
      <c r="K20" s="6">
        <v>751860</v>
      </c>
      <c r="L20" s="31">
        <f t="shared" si="3"/>
        <v>125310</v>
      </c>
      <c r="M20" s="3" t="s">
        <v>38</v>
      </c>
      <c r="N20" s="31">
        <v>76557.95</v>
      </c>
      <c r="O20" s="26">
        <f t="shared" si="5"/>
        <v>0</v>
      </c>
      <c r="P20" s="26">
        <f t="shared" si="0"/>
        <v>0</v>
      </c>
      <c r="Q20" s="27"/>
      <c r="R20" s="26">
        <f t="shared" si="10"/>
        <v>0</v>
      </c>
      <c r="S20" s="26">
        <f t="shared" si="9"/>
        <v>0</v>
      </c>
      <c r="T20" s="32"/>
      <c r="U20" s="33"/>
      <c r="V20" s="28"/>
      <c r="W20" s="13">
        <f t="shared" si="4"/>
        <v>0</v>
      </c>
      <c r="X20" s="26">
        <f t="shared" si="2"/>
        <v>0</v>
      </c>
      <c r="Z20" s="15"/>
      <c r="AA20" s="15"/>
      <c r="AB20" s="15"/>
    </row>
    <row r="21" spans="1:30" s="15" customFormat="1" x14ac:dyDescent="0.25">
      <c r="A21" s="2">
        <v>42675</v>
      </c>
      <c r="B21" s="3">
        <v>3105224</v>
      </c>
      <c r="C21" s="25">
        <v>42699</v>
      </c>
      <c r="D21" s="3" t="s">
        <v>33</v>
      </c>
      <c r="E21" s="3">
        <v>1600946</v>
      </c>
      <c r="F21" s="4" t="s">
        <v>32</v>
      </c>
      <c r="G21" s="4" t="s">
        <v>3</v>
      </c>
      <c r="H21" s="1" t="s">
        <v>7</v>
      </c>
      <c r="I21" s="4" t="s">
        <v>8</v>
      </c>
      <c r="J21" s="5">
        <v>7.65</v>
      </c>
      <c r="K21" s="6">
        <v>869805</v>
      </c>
      <c r="L21" s="13">
        <f t="shared" si="3"/>
        <v>113700</v>
      </c>
      <c r="M21" s="14" t="s">
        <v>38</v>
      </c>
      <c r="N21" s="13">
        <v>130831.05</v>
      </c>
      <c r="O21" s="13">
        <f t="shared" si="5"/>
        <v>17131.050000000003</v>
      </c>
      <c r="P21" s="13">
        <f t="shared" si="0"/>
        <v>131052.53250000003</v>
      </c>
      <c r="Q21" s="21">
        <v>0.125</v>
      </c>
      <c r="R21" s="13">
        <f>P21*Q21</f>
        <v>16381.566562500004</v>
      </c>
      <c r="S21" s="13">
        <f t="shared" si="9"/>
        <v>16381.566562500004</v>
      </c>
      <c r="T21" s="32">
        <v>42710</v>
      </c>
      <c r="U21" s="32">
        <v>42825</v>
      </c>
      <c r="V21" s="16">
        <f t="shared" ref="V21:V23" si="11">U21-T21</f>
        <v>115</v>
      </c>
      <c r="W21" s="13">
        <f t="shared" si="4"/>
        <v>774.19732384417819</v>
      </c>
      <c r="X21" s="13">
        <f t="shared" si="2"/>
        <v>17155.763886344183</v>
      </c>
    </row>
    <row r="22" spans="1:30" s="15" customFormat="1" x14ac:dyDescent="0.25">
      <c r="A22" s="2">
        <v>42675</v>
      </c>
      <c r="B22" s="3">
        <v>3105225</v>
      </c>
      <c r="C22" s="25">
        <v>42699</v>
      </c>
      <c r="D22" s="3" t="s">
        <v>33</v>
      </c>
      <c r="E22" s="3">
        <v>1600946</v>
      </c>
      <c r="F22" s="4" t="s">
        <v>44</v>
      </c>
      <c r="G22" s="4" t="s">
        <v>3</v>
      </c>
      <c r="H22" s="1" t="s">
        <v>7</v>
      </c>
      <c r="I22" s="4" t="s">
        <v>8</v>
      </c>
      <c r="J22" s="5">
        <v>7.59</v>
      </c>
      <c r="K22" s="6">
        <v>862983</v>
      </c>
      <c r="L22" s="13">
        <f t="shared" si="3"/>
        <v>113700</v>
      </c>
      <c r="M22" s="14" t="s">
        <v>38</v>
      </c>
      <c r="N22" s="13">
        <v>130831.05</v>
      </c>
      <c r="O22" s="13">
        <f t="shared" si="5"/>
        <v>17131.050000000003</v>
      </c>
      <c r="P22" s="13">
        <f t="shared" si="0"/>
        <v>130024.66950000002</v>
      </c>
      <c r="Q22" s="21">
        <v>0.125</v>
      </c>
      <c r="R22" s="13">
        <f>P22*Q22</f>
        <v>16253.083687500002</v>
      </c>
      <c r="S22" s="13">
        <f t="shared" si="9"/>
        <v>16253.083687500002</v>
      </c>
      <c r="T22" s="32">
        <v>42710</v>
      </c>
      <c r="U22" s="32">
        <v>42825</v>
      </c>
      <c r="V22" s="16">
        <f t="shared" si="11"/>
        <v>115</v>
      </c>
      <c r="W22" s="13">
        <f t="shared" si="4"/>
        <v>768.12518797089058</v>
      </c>
      <c r="X22" s="13">
        <f t="shared" si="2"/>
        <v>17021.208875470893</v>
      </c>
    </row>
    <row r="23" spans="1:30" s="15" customFormat="1" x14ac:dyDescent="0.25">
      <c r="A23" s="2">
        <v>42705</v>
      </c>
      <c r="B23" s="3">
        <v>3105670</v>
      </c>
      <c r="C23" s="25">
        <v>42718</v>
      </c>
      <c r="D23" s="3" t="s">
        <v>30</v>
      </c>
      <c r="E23" s="3">
        <v>1600553</v>
      </c>
      <c r="F23" s="4" t="s">
        <v>29</v>
      </c>
      <c r="G23" s="4" t="s">
        <v>3</v>
      </c>
      <c r="H23" s="1" t="s">
        <v>7</v>
      </c>
      <c r="I23" s="4" t="s">
        <v>8</v>
      </c>
      <c r="J23" s="5">
        <v>9</v>
      </c>
      <c r="K23" s="6">
        <v>644400</v>
      </c>
      <c r="L23" s="13">
        <f t="shared" si="3"/>
        <v>71600</v>
      </c>
      <c r="M23" s="14" t="s">
        <v>38</v>
      </c>
      <c r="N23" s="13">
        <v>76005.94</v>
      </c>
      <c r="O23" s="13">
        <f t="shared" si="5"/>
        <v>4405.9400000000023</v>
      </c>
      <c r="P23" s="13">
        <f t="shared" si="0"/>
        <v>39653.460000000021</v>
      </c>
      <c r="Q23" s="21">
        <v>0.125</v>
      </c>
      <c r="R23" s="13">
        <f>P23*Q23</f>
        <v>4956.6825000000026</v>
      </c>
      <c r="S23" s="13">
        <f t="shared" si="9"/>
        <v>4956.6825000000026</v>
      </c>
      <c r="T23" s="32">
        <v>42741</v>
      </c>
      <c r="U23" s="32">
        <v>42825</v>
      </c>
      <c r="V23" s="16">
        <f t="shared" si="11"/>
        <v>84</v>
      </c>
      <c r="W23" s="13">
        <f t="shared" si="4"/>
        <v>171.10739589041106</v>
      </c>
      <c r="X23" s="13">
        <f t="shared" si="2"/>
        <v>5127.7898958904134</v>
      </c>
    </row>
    <row r="24" spans="1:30" s="34" customFormat="1" ht="15.75" x14ac:dyDescent="0.25">
      <c r="A24" s="44"/>
      <c r="B24" s="43"/>
      <c r="C24" s="42"/>
      <c r="D24" s="43"/>
      <c r="E24" s="43"/>
      <c r="F24" s="41"/>
      <c r="G24" s="41"/>
      <c r="H24" s="40"/>
      <c r="I24" s="41"/>
      <c r="J24" s="39"/>
      <c r="K24" s="38"/>
      <c r="L24" s="37"/>
      <c r="M24" s="36"/>
      <c r="N24" s="37"/>
      <c r="O24" s="37"/>
      <c r="P24" s="45" t="s">
        <v>27</v>
      </c>
      <c r="Q24" s="37"/>
      <c r="R24" s="37">
        <f>SUM(R3:R23)</f>
        <v>638910.64118750009</v>
      </c>
      <c r="S24" s="37">
        <f>SUM(S3:S23)</f>
        <v>638910.64118750009</v>
      </c>
      <c r="T24" s="37"/>
      <c r="U24" s="37"/>
      <c r="V24" s="35"/>
      <c r="W24" s="37">
        <f>SUM(W3:W23)</f>
        <v>34082.043183005131</v>
      </c>
      <c r="X24" s="37">
        <f>SUM(X3:X23)</f>
        <v>672992.68437050516</v>
      </c>
    </row>
    <row r="25" spans="1:30" s="15" customFormat="1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3"/>
      <c r="N25" s="22"/>
      <c r="O25" s="22"/>
      <c r="P25" s="22"/>
      <c r="Q25" s="24"/>
      <c r="R25" s="22"/>
      <c r="S25" s="22"/>
      <c r="T25" s="22"/>
      <c r="U25" s="22"/>
      <c r="V25" s="23"/>
      <c r="W25" s="22"/>
      <c r="X25" s="22"/>
      <c r="Y25" s="22"/>
      <c r="Z25" s="22"/>
    </row>
    <row r="26" spans="1:30" s="15" customFormat="1" x14ac:dyDescent="0.25">
      <c r="M26" s="84"/>
      <c r="Q26" s="85"/>
      <c r="V26" s="84"/>
    </row>
    <row r="27" spans="1:30" ht="26.25" x14ac:dyDescent="0.25">
      <c r="A27" s="83" t="s">
        <v>51</v>
      </c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</row>
    <row r="28" spans="1:30" ht="15" x14ac:dyDescent="0.2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8"/>
      <c r="N28" s="47"/>
      <c r="O28" s="47"/>
      <c r="P28" s="47"/>
      <c r="Q28" s="49"/>
      <c r="R28" s="47"/>
      <c r="S28" s="47"/>
      <c r="T28" s="47"/>
      <c r="U28" s="47"/>
      <c r="V28" s="48"/>
      <c r="W28" s="47"/>
      <c r="X28" s="47"/>
      <c r="Y28" s="47"/>
      <c r="Z28" s="47"/>
      <c r="AA28" s="47"/>
      <c r="AB28" s="47"/>
      <c r="AC28" s="47"/>
    </row>
    <row r="29" spans="1:30" s="12" customFormat="1" ht="60" x14ac:dyDescent="0.25">
      <c r="A29" s="50" t="s">
        <v>10</v>
      </c>
      <c r="B29" s="50" t="s">
        <v>12</v>
      </c>
      <c r="C29" s="50" t="s">
        <v>13</v>
      </c>
      <c r="D29" s="50" t="s">
        <v>28</v>
      </c>
      <c r="E29" s="50" t="s">
        <v>11</v>
      </c>
      <c r="F29" s="50" t="s">
        <v>1</v>
      </c>
      <c r="G29" s="50" t="s">
        <v>0</v>
      </c>
      <c r="H29" s="50" t="s">
        <v>14</v>
      </c>
      <c r="I29" s="50" t="s">
        <v>15</v>
      </c>
      <c r="J29" s="51" t="s">
        <v>24</v>
      </c>
      <c r="K29" s="50" t="s">
        <v>2</v>
      </c>
      <c r="L29" s="50" t="s">
        <v>16</v>
      </c>
      <c r="M29" s="52" t="s">
        <v>17</v>
      </c>
      <c r="N29" s="50" t="s">
        <v>18</v>
      </c>
      <c r="O29" s="50" t="s">
        <v>19</v>
      </c>
      <c r="P29" s="50" t="s">
        <v>20</v>
      </c>
      <c r="Q29" s="53" t="s">
        <v>26</v>
      </c>
      <c r="R29" s="50" t="s">
        <v>25</v>
      </c>
      <c r="S29" s="54" t="s">
        <v>21</v>
      </c>
      <c r="T29" s="54" t="s">
        <v>49</v>
      </c>
      <c r="U29" s="54" t="s">
        <v>48</v>
      </c>
      <c r="V29" s="55" t="s">
        <v>47</v>
      </c>
      <c r="W29" s="55" t="s">
        <v>22</v>
      </c>
      <c r="X29" s="55" t="s">
        <v>23</v>
      </c>
      <c r="Y29" s="55" t="s">
        <v>39</v>
      </c>
      <c r="Z29" s="55" t="s">
        <v>40</v>
      </c>
      <c r="AA29" s="56" t="s">
        <v>41</v>
      </c>
      <c r="AB29" s="56" t="s">
        <v>42</v>
      </c>
      <c r="AC29" s="56" t="s">
        <v>43</v>
      </c>
    </row>
    <row r="30" spans="1:30" ht="60" x14ac:dyDescent="0.25">
      <c r="A30" s="57">
        <v>42675</v>
      </c>
      <c r="B30" s="58">
        <v>3105036</v>
      </c>
      <c r="C30" s="59">
        <v>42691</v>
      </c>
      <c r="D30" s="58" t="s">
        <v>33</v>
      </c>
      <c r="E30" s="58">
        <v>1600946</v>
      </c>
      <c r="F30" s="60" t="s">
        <v>44</v>
      </c>
      <c r="G30" s="60" t="s">
        <v>3</v>
      </c>
      <c r="H30" s="61" t="s">
        <v>7</v>
      </c>
      <c r="I30" s="60" t="s">
        <v>8</v>
      </c>
      <c r="J30" s="62">
        <v>16.05</v>
      </c>
      <c r="K30" s="63">
        <v>1824885</v>
      </c>
      <c r="L30" s="64">
        <v>113700</v>
      </c>
      <c r="M30" s="65" t="s">
        <v>38</v>
      </c>
      <c r="N30" s="64">
        <v>130831.05</v>
      </c>
      <c r="O30" s="64">
        <v>17131.050000000003</v>
      </c>
      <c r="P30" s="64">
        <v>274953.35250000004</v>
      </c>
      <c r="Q30" s="66">
        <v>0.125</v>
      </c>
      <c r="R30" s="64">
        <v>34369.169062500005</v>
      </c>
      <c r="S30" s="64">
        <v>34369.169062500005</v>
      </c>
      <c r="T30" s="67">
        <v>42710</v>
      </c>
      <c r="U30" s="67">
        <v>42825</v>
      </c>
      <c r="V30" s="68">
        <v>115</v>
      </c>
      <c r="W30" s="64">
        <v>1624.2963461044524</v>
      </c>
      <c r="X30" s="64">
        <v>35993.465408604454</v>
      </c>
      <c r="Y30" s="81">
        <v>3107706</v>
      </c>
      <c r="Z30" s="81" t="s">
        <v>50</v>
      </c>
      <c r="AA30" s="81">
        <v>1E-3</v>
      </c>
      <c r="AB30" s="82">
        <v>536030554</v>
      </c>
      <c r="AC30" s="82">
        <f>+AA30*AB30</f>
        <v>536030.554</v>
      </c>
      <c r="AD30" s="46"/>
    </row>
    <row r="31" spans="1:30" ht="60" x14ac:dyDescent="0.25">
      <c r="A31" s="57">
        <v>42675</v>
      </c>
      <c r="B31" s="58">
        <v>3105224</v>
      </c>
      <c r="C31" s="59">
        <v>42699</v>
      </c>
      <c r="D31" s="58" t="s">
        <v>33</v>
      </c>
      <c r="E31" s="58">
        <v>1600946</v>
      </c>
      <c r="F31" s="60" t="s">
        <v>44</v>
      </c>
      <c r="G31" s="60" t="s">
        <v>3</v>
      </c>
      <c r="H31" s="61" t="s">
        <v>7</v>
      </c>
      <c r="I31" s="60" t="s">
        <v>8</v>
      </c>
      <c r="J31" s="62">
        <v>7.65</v>
      </c>
      <c r="K31" s="63">
        <v>869805</v>
      </c>
      <c r="L31" s="64">
        <v>113700</v>
      </c>
      <c r="M31" s="65" t="s">
        <v>38</v>
      </c>
      <c r="N31" s="64">
        <v>130831.05</v>
      </c>
      <c r="O31" s="64">
        <v>17131.050000000003</v>
      </c>
      <c r="P31" s="64">
        <v>131052.53250000003</v>
      </c>
      <c r="Q31" s="66">
        <v>0.125</v>
      </c>
      <c r="R31" s="64">
        <v>16381.566562500004</v>
      </c>
      <c r="S31" s="64">
        <v>16381.566562500004</v>
      </c>
      <c r="T31" s="67">
        <v>42710</v>
      </c>
      <c r="U31" s="67">
        <v>42825</v>
      </c>
      <c r="V31" s="68">
        <v>115</v>
      </c>
      <c r="W31" s="64">
        <v>774.19732384417819</v>
      </c>
      <c r="X31" s="64">
        <v>17155.763886344183</v>
      </c>
      <c r="Y31" s="81"/>
      <c r="Z31" s="81"/>
      <c r="AA31" s="81"/>
      <c r="AB31" s="82"/>
      <c r="AC31" s="82"/>
    </row>
    <row r="32" spans="1:30" ht="60" x14ac:dyDescent="0.25">
      <c r="A32" s="57">
        <v>42675</v>
      </c>
      <c r="B32" s="58">
        <v>3105225</v>
      </c>
      <c r="C32" s="59">
        <v>42699</v>
      </c>
      <c r="D32" s="58" t="s">
        <v>33</v>
      </c>
      <c r="E32" s="58">
        <v>1600946</v>
      </c>
      <c r="F32" s="60" t="s">
        <v>44</v>
      </c>
      <c r="G32" s="60" t="s">
        <v>3</v>
      </c>
      <c r="H32" s="61" t="s">
        <v>7</v>
      </c>
      <c r="I32" s="60" t="s">
        <v>8</v>
      </c>
      <c r="J32" s="62">
        <v>7.59</v>
      </c>
      <c r="K32" s="63">
        <v>862983</v>
      </c>
      <c r="L32" s="64">
        <v>113700</v>
      </c>
      <c r="M32" s="65" t="s">
        <v>38</v>
      </c>
      <c r="N32" s="64">
        <v>130831.05</v>
      </c>
      <c r="O32" s="64">
        <v>17131.050000000003</v>
      </c>
      <c r="P32" s="64">
        <v>130024.66950000002</v>
      </c>
      <c r="Q32" s="66">
        <v>0.125</v>
      </c>
      <c r="R32" s="64">
        <v>16253.083687500002</v>
      </c>
      <c r="S32" s="64">
        <v>16253.083687500002</v>
      </c>
      <c r="T32" s="67">
        <v>42710</v>
      </c>
      <c r="U32" s="67">
        <v>42825</v>
      </c>
      <c r="V32" s="68">
        <v>115</v>
      </c>
      <c r="W32" s="64">
        <v>768.12518797089058</v>
      </c>
      <c r="X32" s="64">
        <v>17021.208875470893</v>
      </c>
      <c r="Y32" s="81"/>
      <c r="Z32" s="81"/>
      <c r="AA32" s="81"/>
      <c r="AB32" s="82"/>
      <c r="AC32" s="82"/>
    </row>
    <row r="33" spans="1:30" ht="15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70">
        <f>SUM(J30:J32)</f>
        <v>31.290000000000003</v>
      </c>
      <c r="K33" s="71"/>
      <c r="L33" s="71"/>
      <c r="M33" s="72"/>
      <c r="N33" s="71"/>
      <c r="O33" s="71"/>
      <c r="P33" s="73">
        <f>SUM(P30:P32)</f>
        <v>536030.55450000009</v>
      </c>
      <c r="Q33" s="74"/>
      <c r="R33" s="71"/>
      <c r="S33" s="73">
        <f>SUM(S30:S32)</f>
        <v>67003.819312500011</v>
      </c>
      <c r="T33" s="69"/>
      <c r="U33" s="69"/>
      <c r="V33" s="75"/>
      <c r="W33" s="69"/>
      <c r="X33" s="69"/>
      <c r="Y33" s="69"/>
      <c r="Z33" s="69"/>
      <c r="AA33" s="69"/>
      <c r="AB33" s="69"/>
      <c r="AC33" s="69"/>
    </row>
    <row r="34" spans="1:30" ht="15" x14ac:dyDescent="0.25">
      <c r="A34" s="47"/>
      <c r="B34" s="47"/>
      <c r="C34" s="47"/>
      <c r="D34" s="47"/>
      <c r="E34" s="47"/>
      <c r="F34" s="47"/>
      <c r="G34" s="47"/>
      <c r="H34" s="47"/>
      <c r="I34" s="47"/>
      <c r="J34" s="76"/>
      <c r="K34" s="77"/>
      <c r="L34" s="77"/>
      <c r="M34" s="78"/>
      <c r="N34" s="77"/>
      <c r="O34" s="77"/>
      <c r="P34" s="79"/>
      <c r="Q34" s="80"/>
      <c r="R34" s="77"/>
      <c r="S34" s="79"/>
      <c r="T34" s="47"/>
      <c r="U34" s="47"/>
      <c r="V34" s="48"/>
      <c r="W34" s="47"/>
      <c r="X34" s="47"/>
      <c r="Y34" s="47"/>
      <c r="Z34" s="47"/>
      <c r="AA34" s="47"/>
      <c r="AB34" s="47"/>
      <c r="AC34" s="47"/>
    </row>
    <row r="35" spans="1:30" ht="15" x14ac:dyDescent="0.2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8"/>
      <c r="N35" s="47"/>
      <c r="O35" s="47"/>
      <c r="P35" s="47"/>
      <c r="Q35" s="49"/>
      <c r="R35" s="47"/>
      <c r="S35" s="47"/>
      <c r="T35" s="47"/>
      <c r="U35" s="47"/>
      <c r="V35" s="48"/>
      <c r="W35" s="47"/>
      <c r="X35" s="47"/>
      <c r="Y35" s="47"/>
      <c r="Z35" s="47"/>
      <c r="AA35" s="47"/>
      <c r="AB35" s="47"/>
      <c r="AC35" s="47"/>
    </row>
    <row r="36" spans="1:30" ht="60" x14ac:dyDescent="0.25">
      <c r="A36" s="57">
        <v>42644</v>
      </c>
      <c r="B36" s="58">
        <v>3104311</v>
      </c>
      <c r="C36" s="59">
        <v>42656</v>
      </c>
      <c r="D36" s="58" t="s">
        <v>30</v>
      </c>
      <c r="E36" s="58">
        <v>1600553</v>
      </c>
      <c r="F36" s="60" t="s">
        <v>29</v>
      </c>
      <c r="G36" s="60" t="s">
        <v>3</v>
      </c>
      <c r="H36" s="61" t="s">
        <v>7</v>
      </c>
      <c r="I36" s="60" t="s">
        <v>8</v>
      </c>
      <c r="J36" s="62">
        <v>8.75</v>
      </c>
      <c r="K36" s="63">
        <v>586250</v>
      </c>
      <c r="L36" s="64">
        <v>67000</v>
      </c>
      <c r="M36" s="65" t="s">
        <v>38</v>
      </c>
      <c r="N36" s="64">
        <v>76005.94</v>
      </c>
      <c r="O36" s="64">
        <v>9005.9400000000023</v>
      </c>
      <c r="P36" s="64">
        <v>78801.97500000002</v>
      </c>
      <c r="Q36" s="66">
        <v>0.125</v>
      </c>
      <c r="R36" s="64">
        <v>9850.2468750000025</v>
      </c>
      <c r="S36" s="64">
        <v>9850.2468750000025</v>
      </c>
      <c r="T36" s="67">
        <v>42680</v>
      </c>
      <c r="U36" s="67">
        <v>42825</v>
      </c>
      <c r="V36" s="68">
        <v>145</v>
      </c>
      <c r="W36" s="64">
        <v>586.96676583904116</v>
      </c>
      <c r="X36" s="64">
        <v>10437.213640839043</v>
      </c>
      <c r="Y36" s="81">
        <v>3107707</v>
      </c>
      <c r="Z36" s="81" t="s">
        <v>50</v>
      </c>
      <c r="AA36" s="81">
        <v>1E-3</v>
      </c>
      <c r="AB36" s="82">
        <v>118455435</v>
      </c>
      <c r="AC36" s="82">
        <f>+AA36*AB36</f>
        <v>118455.435</v>
      </c>
      <c r="AD36" s="46"/>
    </row>
    <row r="37" spans="1:30" ht="60" x14ac:dyDescent="0.25">
      <c r="A37" s="57">
        <v>42705</v>
      </c>
      <c r="B37" s="58">
        <v>3105670</v>
      </c>
      <c r="C37" s="59">
        <v>42718</v>
      </c>
      <c r="D37" s="58" t="s">
        <v>30</v>
      </c>
      <c r="E37" s="58">
        <v>1600553</v>
      </c>
      <c r="F37" s="60" t="s">
        <v>29</v>
      </c>
      <c r="G37" s="60" t="s">
        <v>3</v>
      </c>
      <c r="H37" s="61" t="s">
        <v>7</v>
      </c>
      <c r="I37" s="60" t="s">
        <v>8</v>
      </c>
      <c r="J37" s="62">
        <v>9</v>
      </c>
      <c r="K37" s="63">
        <v>644400</v>
      </c>
      <c r="L37" s="64">
        <v>71600</v>
      </c>
      <c r="M37" s="65" t="s">
        <v>38</v>
      </c>
      <c r="N37" s="64">
        <v>76005.94</v>
      </c>
      <c r="O37" s="64">
        <v>4405.9400000000023</v>
      </c>
      <c r="P37" s="64">
        <v>39653.460000000021</v>
      </c>
      <c r="Q37" s="66">
        <v>0.125</v>
      </c>
      <c r="R37" s="64">
        <v>4956.6825000000026</v>
      </c>
      <c r="S37" s="64">
        <v>4956.6825000000026</v>
      </c>
      <c r="T37" s="67">
        <v>42741</v>
      </c>
      <c r="U37" s="67">
        <v>42825</v>
      </c>
      <c r="V37" s="68">
        <v>84</v>
      </c>
      <c r="W37" s="64">
        <v>171.10739589041106</v>
      </c>
      <c r="X37" s="64">
        <v>5127.7898958904134</v>
      </c>
      <c r="Y37" s="81"/>
      <c r="Z37" s="81"/>
      <c r="AA37" s="81"/>
      <c r="AB37" s="82"/>
      <c r="AC37" s="82"/>
    </row>
    <row r="38" spans="1:30" ht="15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70">
        <f>SUM(J36:J37)</f>
        <v>17.75</v>
      </c>
      <c r="K38" s="71"/>
      <c r="L38" s="71"/>
      <c r="M38" s="72"/>
      <c r="N38" s="71"/>
      <c r="O38" s="71"/>
      <c r="P38" s="73">
        <f>SUM(P36:P37)</f>
        <v>118455.43500000004</v>
      </c>
      <c r="Q38" s="74"/>
      <c r="R38" s="71"/>
      <c r="S38" s="73">
        <f>SUM(S36:S37)</f>
        <v>14806.929375000005</v>
      </c>
      <c r="T38" s="69"/>
      <c r="U38" s="69"/>
      <c r="V38" s="75"/>
      <c r="W38" s="69"/>
      <c r="X38" s="69"/>
      <c r="Y38" s="69"/>
      <c r="Z38" s="69"/>
      <c r="AA38" s="69"/>
      <c r="AB38" s="69"/>
      <c r="AC38" s="69"/>
    </row>
    <row r="39" spans="1:30" ht="15" x14ac:dyDescent="0.2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8"/>
      <c r="N39" s="47"/>
      <c r="O39" s="47"/>
      <c r="P39" s="47"/>
      <c r="Q39" s="49"/>
      <c r="R39" s="47"/>
      <c r="S39" s="47"/>
      <c r="T39" s="47"/>
      <c r="U39" s="47"/>
      <c r="V39" s="48"/>
      <c r="W39" s="47"/>
      <c r="X39" s="47"/>
      <c r="Y39" s="47"/>
      <c r="Z39" s="47"/>
      <c r="AA39" s="47"/>
      <c r="AB39" s="47"/>
      <c r="AC39" s="47"/>
    </row>
    <row r="40" spans="1:30" ht="45" x14ac:dyDescent="0.25">
      <c r="A40" s="57">
        <v>42644</v>
      </c>
      <c r="B40" s="58">
        <v>3104615</v>
      </c>
      <c r="C40" s="59">
        <v>42670</v>
      </c>
      <c r="D40" s="58" t="s">
        <v>9</v>
      </c>
      <c r="E40" s="58">
        <v>1600760</v>
      </c>
      <c r="F40" s="60" t="s">
        <v>31</v>
      </c>
      <c r="G40" s="60" t="s">
        <v>3</v>
      </c>
      <c r="H40" s="61" t="s">
        <v>7</v>
      </c>
      <c r="I40" s="60" t="s">
        <v>8</v>
      </c>
      <c r="J40" s="62">
        <v>20.27</v>
      </c>
      <c r="K40" s="63">
        <v>1834435</v>
      </c>
      <c r="L40" s="64">
        <f t="shared" ref="L40:L49" si="12">+K40/J40</f>
        <v>90500</v>
      </c>
      <c r="M40" s="65" t="s">
        <v>38</v>
      </c>
      <c r="N40" s="64">
        <v>115544.08</v>
      </c>
      <c r="O40" s="64">
        <f t="shared" ref="O40:O49" si="13">IF(L40-N40&gt;0,0,N40-L40)</f>
        <v>25044.080000000002</v>
      </c>
      <c r="P40" s="64">
        <f t="shared" ref="P40:P49" si="14">J40*O40</f>
        <v>507643.50160000002</v>
      </c>
      <c r="Q40" s="66">
        <v>0.125</v>
      </c>
      <c r="R40" s="64">
        <f t="shared" ref="R40:R49" si="15">P40*Q40</f>
        <v>63455.437700000002</v>
      </c>
      <c r="S40" s="64">
        <f t="shared" ref="S40:S49" si="16">R40</f>
        <v>63455.437700000002</v>
      </c>
      <c r="T40" s="67">
        <v>42680</v>
      </c>
      <c r="U40" s="67">
        <v>42825</v>
      </c>
      <c r="V40" s="68">
        <v>145</v>
      </c>
      <c r="W40" s="64">
        <v>3781.2486848630138</v>
      </c>
      <c r="X40" s="64">
        <v>67236.686384863016</v>
      </c>
      <c r="Y40" s="81">
        <v>3107708</v>
      </c>
      <c r="Z40" s="81" t="s">
        <v>50</v>
      </c>
      <c r="AA40" s="81">
        <v>1E-3</v>
      </c>
      <c r="AB40" s="82">
        <v>4456799140</v>
      </c>
      <c r="AC40" s="82">
        <f>+AA40*AB40</f>
        <v>4456799.1399999997</v>
      </c>
      <c r="AD40" s="46"/>
    </row>
    <row r="41" spans="1:30" ht="45" x14ac:dyDescent="0.25">
      <c r="A41" s="57">
        <v>42644</v>
      </c>
      <c r="B41" s="58">
        <v>3104622</v>
      </c>
      <c r="C41" s="59">
        <v>42670</v>
      </c>
      <c r="D41" s="58" t="s">
        <v>9</v>
      </c>
      <c r="E41" s="58">
        <v>1600760</v>
      </c>
      <c r="F41" s="60" t="s">
        <v>31</v>
      </c>
      <c r="G41" s="60" t="s">
        <v>3</v>
      </c>
      <c r="H41" s="61" t="s">
        <v>7</v>
      </c>
      <c r="I41" s="60" t="s">
        <v>8</v>
      </c>
      <c r="J41" s="62">
        <v>19.84</v>
      </c>
      <c r="K41" s="63">
        <v>1795520</v>
      </c>
      <c r="L41" s="64">
        <f t="shared" si="12"/>
        <v>90500</v>
      </c>
      <c r="M41" s="65" t="s">
        <v>38</v>
      </c>
      <c r="N41" s="64">
        <v>115544.08</v>
      </c>
      <c r="O41" s="64">
        <f t="shared" si="13"/>
        <v>25044.080000000002</v>
      </c>
      <c r="P41" s="64">
        <f t="shared" si="14"/>
        <v>496874.54720000003</v>
      </c>
      <c r="Q41" s="66">
        <v>0.125</v>
      </c>
      <c r="R41" s="64">
        <f t="shared" si="15"/>
        <v>62109.318400000004</v>
      </c>
      <c r="S41" s="64">
        <f t="shared" si="16"/>
        <v>62109.318400000004</v>
      </c>
      <c r="T41" s="67">
        <v>42680</v>
      </c>
      <c r="U41" s="67">
        <v>42825</v>
      </c>
      <c r="V41" s="68">
        <v>145</v>
      </c>
      <c r="W41" s="64">
        <v>3701.0347265753426</v>
      </c>
      <c r="X41" s="64">
        <v>65810.353126575341</v>
      </c>
      <c r="Y41" s="81"/>
      <c r="Z41" s="81"/>
      <c r="AA41" s="81"/>
      <c r="AB41" s="82"/>
      <c r="AC41" s="82"/>
    </row>
    <row r="42" spans="1:30" ht="45" x14ac:dyDescent="0.25">
      <c r="A42" s="57">
        <v>42644</v>
      </c>
      <c r="B42" s="58">
        <v>3104623</v>
      </c>
      <c r="C42" s="59">
        <v>42670</v>
      </c>
      <c r="D42" s="58" t="s">
        <v>9</v>
      </c>
      <c r="E42" s="58">
        <v>1600760</v>
      </c>
      <c r="F42" s="60" t="s">
        <v>31</v>
      </c>
      <c r="G42" s="60" t="s">
        <v>3</v>
      </c>
      <c r="H42" s="61" t="s">
        <v>7</v>
      </c>
      <c r="I42" s="60" t="s">
        <v>8</v>
      </c>
      <c r="J42" s="62">
        <v>19.63</v>
      </c>
      <c r="K42" s="63">
        <v>1776515</v>
      </c>
      <c r="L42" s="64">
        <f t="shared" si="12"/>
        <v>90500</v>
      </c>
      <c r="M42" s="65" t="s">
        <v>38</v>
      </c>
      <c r="N42" s="64">
        <v>115544.08</v>
      </c>
      <c r="O42" s="64">
        <f t="shared" si="13"/>
        <v>25044.080000000002</v>
      </c>
      <c r="P42" s="64">
        <f t="shared" si="14"/>
        <v>491615.2904</v>
      </c>
      <c r="Q42" s="66">
        <v>0.125</v>
      </c>
      <c r="R42" s="64">
        <f t="shared" si="15"/>
        <v>61451.9113</v>
      </c>
      <c r="S42" s="64">
        <f t="shared" si="16"/>
        <v>61451.9113</v>
      </c>
      <c r="T42" s="67">
        <v>42680</v>
      </c>
      <c r="U42" s="67">
        <v>42825</v>
      </c>
      <c r="V42" s="68">
        <v>145</v>
      </c>
      <c r="W42" s="64">
        <v>3661.8604678767124</v>
      </c>
      <c r="X42" s="64">
        <v>65113.771767876715</v>
      </c>
      <c r="Y42" s="81"/>
      <c r="Z42" s="81"/>
      <c r="AA42" s="81"/>
      <c r="AB42" s="82"/>
      <c r="AC42" s="82"/>
    </row>
    <row r="43" spans="1:30" ht="45" x14ac:dyDescent="0.25">
      <c r="A43" s="57">
        <v>42644</v>
      </c>
      <c r="B43" s="58">
        <v>3104630</v>
      </c>
      <c r="C43" s="59">
        <v>42671</v>
      </c>
      <c r="D43" s="58" t="s">
        <v>9</v>
      </c>
      <c r="E43" s="58">
        <v>1600760</v>
      </c>
      <c r="F43" s="60" t="s">
        <v>31</v>
      </c>
      <c r="G43" s="60" t="s">
        <v>3</v>
      </c>
      <c r="H43" s="61" t="s">
        <v>7</v>
      </c>
      <c r="I43" s="60" t="s">
        <v>8</v>
      </c>
      <c r="J43" s="62">
        <v>24.21</v>
      </c>
      <c r="K43" s="63">
        <v>2191005</v>
      </c>
      <c r="L43" s="64">
        <f t="shared" si="12"/>
        <v>90500</v>
      </c>
      <c r="M43" s="65" t="s">
        <v>38</v>
      </c>
      <c r="N43" s="64">
        <v>115544.08</v>
      </c>
      <c r="O43" s="64">
        <f t="shared" si="13"/>
        <v>25044.080000000002</v>
      </c>
      <c r="P43" s="64">
        <f t="shared" si="14"/>
        <v>606317.17680000002</v>
      </c>
      <c r="Q43" s="66">
        <v>0.125</v>
      </c>
      <c r="R43" s="64">
        <f t="shared" si="15"/>
        <v>75789.647100000002</v>
      </c>
      <c r="S43" s="64">
        <f t="shared" si="16"/>
        <v>75789.647100000002</v>
      </c>
      <c r="T43" s="67">
        <v>42680</v>
      </c>
      <c r="U43" s="67">
        <v>42825</v>
      </c>
      <c r="V43" s="68">
        <v>145</v>
      </c>
      <c r="W43" s="64">
        <v>4516.2323956849314</v>
      </c>
      <c r="X43" s="64">
        <v>80305.879495684931</v>
      </c>
      <c r="Y43" s="81"/>
      <c r="Z43" s="81"/>
      <c r="AA43" s="81"/>
      <c r="AB43" s="82"/>
      <c r="AC43" s="82"/>
    </row>
    <row r="44" spans="1:30" ht="45" x14ac:dyDescent="0.25">
      <c r="A44" s="57">
        <v>42644</v>
      </c>
      <c r="B44" s="58">
        <v>3104650</v>
      </c>
      <c r="C44" s="59">
        <v>42672</v>
      </c>
      <c r="D44" s="58" t="s">
        <v>9</v>
      </c>
      <c r="E44" s="58">
        <v>1600760</v>
      </c>
      <c r="F44" s="60" t="s">
        <v>31</v>
      </c>
      <c r="G44" s="60" t="s">
        <v>3</v>
      </c>
      <c r="H44" s="61" t="s">
        <v>7</v>
      </c>
      <c r="I44" s="60" t="s">
        <v>8</v>
      </c>
      <c r="J44" s="62">
        <v>15.25</v>
      </c>
      <c r="K44" s="63">
        <v>1380125</v>
      </c>
      <c r="L44" s="64">
        <f t="shared" si="12"/>
        <v>90500</v>
      </c>
      <c r="M44" s="65" t="s">
        <v>38</v>
      </c>
      <c r="N44" s="64">
        <v>115544.08</v>
      </c>
      <c r="O44" s="64">
        <f t="shared" si="13"/>
        <v>25044.080000000002</v>
      </c>
      <c r="P44" s="64">
        <f t="shared" si="14"/>
        <v>381922.22000000003</v>
      </c>
      <c r="Q44" s="66">
        <v>0.125</v>
      </c>
      <c r="R44" s="64">
        <f t="shared" si="15"/>
        <v>47740.277500000004</v>
      </c>
      <c r="S44" s="64">
        <f t="shared" si="16"/>
        <v>47740.277500000004</v>
      </c>
      <c r="T44" s="67">
        <v>42680</v>
      </c>
      <c r="U44" s="67">
        <v>42825</v>
      </c>
      <c r="V44" s="68">
        <v>145</v>
      </c>
      <c r="W44" s="64">
        <v>2844.7973578767128</v>
      </c>
      <c r="X44" s="64">
        <v>50585.074857876716</v>
      </c>
      <c r="Y44" s="81"/>
      <c r="Z44" s="81"/>
      <c r="AA44" s="81"/>
      <c r="AB44" s="82"/>
      <c r="AC44" s="82"/>
    </row>
    <row r="45" spans="1:30" ht="45" x14ac:dyDescent="0.25">
      <c r="A45" s="57">
        <v>42675</v>
      </c>
      <c r="B45" s="58">
        <v>3104695</v>
      </c>
      <c r="C45" s="59">
        <v>42677</v>
      </c>
      <c r="D45" s="58" t="s">
        <v>9</v>
      </c>
      <c r="E45" s="58">
        <v>1600760</v>
      </c>
      <c r="F45" s="60" t="s">
        <v>31</v>
      </c>
      <c r="G45" s="60" t="s">
        <v>3</v>
      </c>
      <c r="H45" s="61" t="s">
        <v>7</v>
      </c>
      <c r="I45" s="60" t="s">
        <v>8</v>
      </c>
      <c r="J45" s="62">
        <v>15.34</v>
      </c>
      <c r="K45" s="63">
        <v>1509456</v>
      </c>
      <c r="L45" s="64">
        <f t="shared" si="12"/>
        <v>98400</v>
      </c>
      <c r="M45" s="65" t="s">
        <v>38</v>
      </c>
      <c r="N45" s="64">
        <v>115544.08</v>
      </c>
      <c r="O45" s="64">
        <f t="shared" si="13"/>
        <v>17144.080000000002</v>
      </c>
      <c r="P45" s="64">
        <f t="shared" si="14"/>
        <v>262990.18720000004</v>
      </c>
      <c r="Q45" s="66">
        <v>0.125</v>
      </c>
      <c r="R45" s="64">
        <f t="shared" si="15"/>
        <v>32873.773400000005</v>
      </c>
      <c r="S45" s="64">
        <f t="shared" si="16"/>
        <v>32873.773400000005</v>
      </c>
      <c r="T45" s="67">
        <v>42710</v>
      </c>
      <c r="U45" s="67">
        <v>42825</v>
      </c>
      <c r="V45" s="68">
        <v>115</v>
      </c>
      <c r="W45" s="64">
        <v>1553.6235373972604</v>
      </c>
      <c r="X45" s="64">
        <v>34427.396937397265</v>
      </c>
      <c r="Y45" s="81"/>
      <c r="Z45" s="81"/>
      <c r="AA45" s="81"/>
      <c r="AB45" s="82"/>
      <c r="AC45" s="82"/>
    </row>
    <row r="46" spans="1:30" ht="45" x14ac:dyDescent="0.25">
      <c r="A46" s="57">
        <v>42675</v>
      </c>
      <c r="B46" s="58">
        <v>3104697</v>
      </c>
      <c r="C46" s="59">
        <v>42677</v>
      </c>
      <c r="D46" s="58" t="s">
        <v>9</v>
      </c>
      <c r="E46" s="58">
        <v>1600760</v>
      </c>
      <c r="F46" s="60" t="s">
        <v>31</v>
      </c>
      <c r="G46" s="60" t="s">
        <v>3</v>
      </c>
      <c r="H46" s="61" t="s">
        <v>7</v>
      </c>
      <c r="I46" s="60" t="s">
        <v>8</v>
      </c>
      <c r="J46" s="62">
        <v>25.68</v>
      </c>
      <c r="K46" s="63">
        <v>2526912</v>
      </c>
      <c r="L46" s="64">
        <f t="shared" si="12"/>
        <v>98400</v>
      </c>
      <c r="M46" s="65" t="s">
        <v>38</v>
      </c>
      <c r="N46" s="64">
        <v>115544.08</v>
      </c>
      <c r="O46" s="64">
        <f t="shared" si="13"/>
        <v>17144.080000000002</v>
      </c>
      <c r="P46" s="64">
        <f t="shared" si="14"/>
        <v>440259.97440000006</v>
      </c>
      <c r="Q46" s="66">
        <v>0.125</v>
      </c>
      <c r="R46" s="64">
        <f t="shared" si="15"/>
        <v>55032.496800000008</v>
      </c>
      <c r="S46" s="64">
        <f t="shared" si="16"/>
        <v>55032.496800000008</v>
      </c>
      <c r="T46" s="67">
        <v>42710</v>
      </c>
      <c r="U46" s="67">
        <v>42825</v>
      </c>
      <c r="V46" s="68">
        <v>115</v>
      </c>
      <c r="W46" s="64">
        <v>2600.8508761643839</v>
      </c>
      <c r="X46" s="64">
        <v>57633.347676164391</v>
      </c>
      <c r="Y46" s="81"/>
      <c r="Z46" s="81"/>
      <c r="AA46" s="81"/>
      <c r="AB46" s="82"/>
      <c r="AC46" s="82"/>
    </row>
    <row r="47" spans="1:30" ht="45" x14ac:dyDescent="0.25">
      <c r="A47" s="57">
        <v>42675</v>
      </c>
      <c r="B47" s="58">
        <v>3104704</v>
      </c>
      <c r="C47" s="59">
        <v>42677</v>
      </c>
      <c r="D47" s="58" t="s">
        <v>9</v>
      </c>
      <c r="E47" s="58">
        <v>1600760</v>
      </c>
      <c r="F47" s="60" t="s">
        <v>31</v>
      </c>
      <c r="G47" s="60" t="s">
        <v>3</v>
      </c>
      <c r="H47" s="61" t="s">
        <v>7</v>
      </c>
      <c r="I47" s="60" t="s">
        <v>8</v>
      </c>
      <c r="J47" s="62">
        <v>24.48</v>
      </c>
      <c r="K47" s="63">
        <v>2408832</v>
      </c>
      <c r="L47" s="64">
        <f t="shared" si="12"/>
        <v>98400</v>
      </c>
      <c r="M47" s="65" t="s">
        <v>38</v>
      </c>
      <c r="N47" s="64">
        <v>115544.08</v>
      </c>
      <c r="O47" s="64">
        <f t="shared" si="13"/>
        <v>17144.080000000002</v>
      </c>
      <c r="P47" s="64">
        <f t="shared" si="14"/>
        <v>419687.07840000006</v>
      </c>
      <c r="Q47" s="66">
        <v>0.125</v>
      </c>
      <c r="R47" s="64">
        <f t="shared" si="15"/>
        <v>52460.884800000007</v>
      </c>
      <c r="S47" s="64">
        <f t="shared" si="16"/>
        <v>52460.884800000007</v>
      </c>
      <c r="T47" s="67">
        <v>42710</v>
      </c>
      <c r="U47" s="67">
        <v>42825</v>
      </c>
      <c r="V47" s="68">
        <v>115</v>
      </c>
      <c r="W47" s="64">
        <v>2479.3157884931506</v>
      </c>
      <c r="X47" s="64">
        <v>54940.200588493157</v>
      </c>
      <c r="Y47" s="81"/>
      <c r="Z47" s="81"/>
      <c r="AA47" s="81"/>
      <c r="AB47" s="82"/>
      <c r="AC47" s="82"/>
    </row>
    <row r="48" spans="1:30" ht="45" x14ac:dyDescent="0.25">
      <c r="A48" s="57">
        <v>42675</v>
      </c>
      <c r="B48" s="58">
        <v>3104733</v>
      </c>
      <c r="C48" s="59">
        <v>42679</v>
      </c>
      <c r="D48" s="58" t="s">
        <v>9</v>
      </c>
      <c r="E48" s="58">
        <v>1600760</v>
      </c>
      <c r="F48" s="60" t="s">
        <v>31</v>
      </c>
      <c r="G48" s="60" t="s">
        <v>3</v>
      </c>
      <c r="H48" s="61" t="s">
        <v>7</v>
      </c>
      <c r="I48" s="60" t="s">
        <v>8</v>
      </c>
      <c r="J48" s="62">
        <v>24.98</v>
      </c>
      <c r="K48" s="63">
        <v>2458032</v>
      </c>
      <c r="L48" s="64">
        <f t="shared" si="12"/>
        <v>98400</v>
      </c>
      <c r="M48" s="65" t="s">
        <v>38</v>
      </c>
      <c r="N48" s="64">
        <v>115544.08</v>
      </c>
      <c r="O48" s="64">
        <f t="shared" si="13"/>
        <v>17144.080000000002</v>
      </c>
      <c r="P48" s="64">
        <f t="shared" si="14"/>
        <v>428259.11840000004</v>
      </c>
      <c r="Q48" s="66">
        <v>0.125</v>
      </c>
      <c r="R48" s="64">
        <f t="shared" si="15"/>
        <v>53532.389800000004</v>
      </c>
      <c r="S48" s="64">
        <f t="shared" si="16"/>
        <v>53532.389800000004</v>
      </c>
      <c r="T48" s="67">
        <v>42710</v>
      </c>
      <c r="U48" s="67">
        <v>42825</v>
      </c>
      <c r="V48" s="68">
        <v>115</v>
      </c>
      <c r="W48" s="64">
        <v>2529.9554083561643</v>
      </c>
      <c r="X48" s="64">
        <v>56062.345208356171</v>
      </c>
      <c r="Y48" s="81"/>
      <c r="Z48" s="81"/>
      <c r="AA48" s="81"/>
      <c r="AB48" s="82"/>
      <c r="AC48" s="82"/>
    </row>
    <row r="49" spans="1:29" ht="45" x14ac:dyDescent="0.25">
      <c r="A49" s="57">
        <v>42675</v>
      </c>
      <c r="B49" s="58">
        <v>3104741</v>
      </c>
      <c r="C49" s="59">
        <v>42679</v>
      </c>
      <c r="D49" s="58" t="s">
        <v>9</v>
      </c>
      <c r="E49" s="58">
        <v>1600760</v>
      </c>
      <c r="F49" s="60" t="s">
        <v>31</v>
      </c>
      <c r="G49" s="60" t="s">
        <v>3</v>
      </c>
      <c r="H49" s="61" t="s">
        <v>7</v>
      </c>
      <c r="I49" s="60" t="s">
        <v>8</v>
      </c>
      <c r="J49" s="62">
        <v>24.57</v>
      </c>
      <c r="K49" s="63">
        <v>2417688</v>
      </c>
      <c r="L49" s="64">
        <f t="shared" si="12"/>
        <v>98400</v>
      </c>
      <c r="M49" s="65" t="s">
        <v>38</v>
      </c>
      <c r="N49" s="64">
        <v>115544.08</v>
      </c>
      <c r="O49" s="64">
        <f t="shared" si="13"/>
        <v>17144.080000000002</v>
      </c>
      <c r="P49" s="64">
        <f t="shared" si="14"/>
        <v>421230.04560000007</v>
      </c>
      <c r="Q49" s="66">
        <v>0.125</v>
      </c>
      <c r="R49" s="64">
        <f t="shared" si="15"/>
        <v>52653.755700000009</v>
      </c>
      <c r="S49" s="64">
        <f t="shared" si="16"/>
        <v>52653.755700000009</v>
      </c>
      <c r="T49" s="67">
        <v>42710</v>
      </c>
      <c r="U49" s="67">
        <v>42825</v>
      </c>
      <c r="V49" s="68">
        <v>115</v>
      </c>
      <c r="W49" s="64">
        <v>2488.4309200684934</v>
      </c>
      <c r="X49" s="64">
        <v>55142.186620068504</v>
      </c>
      <c r="Y49" s="81"/>
      <c r="Z49" s="81"/>
      <c r="AA49" s="81"/>
      <c r="AB49" s="82"/>
      <c r="AC49" s="82"/>
    </row>
    <row r="50" spans="1:29" ht="15" x14ac:dyDescent="0.25">
      <c r="A50" s="69"/>
      <c r="B50" s="69"/>
      <c r="C50" s="69"/>
      <c r="D50" s="69"/>
      <c r="E50" s="69"/>
      <c r="F50" s="69"/>
      <c r="G50" s="69"/>
      <c r="H50" s="69"/>
      <c r="I50" s="69"/>
      <c r="J50" s="70">
        <f>SUM(J40:J49)</f>
        <v>214.24999999999997</v>
      </c>
      <c r="K50" s="71"/>
      <c r="L50" s="71"/>
      <c r="M50" s="72"/>
      <c r="N50" s="71"/>
      <c r="O50" s="71"/>
      <c r="P50" s="73">
        <f>SUM(P40:P49)</f>
        <v>4456799.1400000006</v>
      </c>
      <c r="Q50" s="74"/>
      <c r="R50" s="71"/>
      <c r="S50" s="73">
        <f>SUM(S40:S49)</f>
        <v>557099.89250000007</v>
      </c>
      <c r="T50" s="70"/>
      <c r="U50" s="69"/>
      <c r="V50" s="75"/>
      <c r="W50" s="69"/>
      <c r="X50" s="69"/>
      <c r="Y50" s="69"/>
      <c r="Z50" s="69"/>
      <c r="AA50" s="69"/>
      <c r="AB50" s="69"/>
      <c r="AC50" s="69"/>
    </row>
  </sheetData>
  <autoFilter ref="A2:AC24"/>
  <sortState ref="A22:Y28">
    <sortCondition ref="F22:F28"/>
  </sortState>
  <mergeCells count="16">
    <mergeCell ref="A27:AC27"/>
    <mergeCell ref="AA40:AA49"/>
    <mergeCell ref="AB40:AB49"/>
    <mergeCell ref="AC40:AC49"/>
    <mergeCell ref="AC30:AC32"/>
    <mergeCell ref="AC36:AC37"/>
    <mergeCell ref="AB30:AB32"/>
    <mergeCell ref="AA30:AA32"/>
    <mergeCell ref="AA36:AA37"/>
    <mergeCell ref="AB36:AB37"/>
    <mergeCell ref="Z36:Z37"/>
    <mergeCell ref="Y36:Y37"/>
    <mergeCell ref="Y30:Y32"/>
    <mergeCell ref="Z30:Z32"/>
    <mergeCell ref="Y40:Y49"/>
    <mergeCell ref="Z40:Z49"/>
  </mergeCells>
  <pageMargins left="0.2" right="0.196850393700787" top="0.82" bottom="0.31" header="0.31496062992126" footer="0.31496062992126"/>
  <pageSetup paperSize="9" scale="3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Statement Oct - Dec 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Datta Mane</dc:creator>
  <cp:lastModifiedBy>Avinash  Jadhav</cp:lastModifiedBy>
  <cp:lastPrinted>2017-04-07T06:07:33Z</cp:lastPrinted>
  <dcterms:created xsi:type="dcterms:W3CDTF">2016-01-15T04:50:58Z</dcterms:created>
  <dcterms:modified xsi:type="dcterms:W3CDTF">2017-04-11T12:52:53Z</dcterms:modified>
</cp:coreProperties>
</file>