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70" windowWidth="15120" windowHeight="7245" tabRatio="779"/>
  </bookViews>
  <sheets>
    <sheet name="CIP " sheetId="11" r:id="rId1"/>
    <sheet name="DCFA " sheetId="10" r:id="rId2"/>
  </sheets>
  <calcPr calcId="145621"/>
</workbook>
</file>

<file path=xl/calcChain.xml><?xml version="1.0" encoding="utf-8"?>
<calcChain xmlns="http://schemas.openxmlformats.org/spreadsheetml/2006/main">
  <c r="G5" i="11" l="1"/>
  <c r="D4" i="11"/>
  <c r="G4" i="11" s="1"/>
  <c r="G98" i="11" l="1"/>
  <c r="G97" i="11"/>
  <c r="G96" i="11"/>
  <c r="G95" i="11"/>
  <c r="G94" i="11"/>
  <c r="F93" i="11"/>
  <c r="F92" i="11"/>
  <c r="F91" i="11"/>
  <c r="F90" i="11"/>
  <c r="F89" i="11"/>
  <c r="F88" i="11"/>
  <c r="F87" i="11"/>
  <c r="F86" i="11"/>
  <c r="F85" i="11"/>
  <c r="F84" i="11"/>
  <c r="G83" i="11"/>
  <c r="G82" i="11"/>
  <c r="G81" i="11"/>
  <c r="F80" i="11"/>
  <c r="F79" i="11"/>
  <c r="F78" i="11"/>
  <c r="F77" i="11"/>
  <c r="F76" i="11"/>
  <c r="F75" i="11"/>
  <c r="D74" i="11"/>
  <c r="G74" i="11" s="1"/>
  <c r="G73" i="11"/>
  <c r="G72" i="11"/>
  <c r="F71" i="11"/>
  <c r="F70" i="11"/>
  <c r="F69" i="11"/>
  <c r="G68" i="11"/>
  <c r="G67" i="11"/>
  <c r="G66" i="11"/>
  <c r="G65" i="11"/>
  <c r="F64" i="11"/>
  <c r="F63" i="11"/>
  <c r="F62" i="11"/>
  <c r="F61" i="11"/>
  <c r="F60" i="11"/>
  <c r="F59" i="11"/>
  <c r="F58" i="11"/>
  <c r="F57" i="11"/>
  <c r="F56" i="11"/>
  <c r="F55" i="11"/>
  <c r="F54" i="11"/>
  <c r="G53" i="11"/>
  <c r="G52" i="11"/>
  <c r="G51" i="11"/>
  <c r="G50" i="11"/>
  <c r="G49" i="11"/>
  <c r="G48" i="11"/>
  <c r="G47" i="11"/>
  <c r="G46" i="11"/>
  <c r="G45" i="11"/>
  <c r="G44" i="11"/>
  <c r="F43" i="11"/>
  <c r="F42" i="11"/>
  <c r="F41" i="11"/>
  <c r="F40" i="11"/>
  <c r="F39" i="11"/>
  <c r="F38" i="11"/>
  <c r="F37" i="11"/>
  <c r="F36" i="11"/>
  <c r="G35" i="11"/>
  <c r="D34" i="11"/>
  <c r="G34" i="11" s="1"/>
  <c r="G33" i="11"/>
  <c r="D32" i="11"/>
  <c r="G32" i="11" s="1"/>
  <c r="G31" i="11"/>
  <c r="G30" i="11"/>
  <c r="G29" i="11"/>
  <c r="G28" i="11"/>
  <c r="G27" i="11"/>
  <c r="G26" i="11"/>
  <c r="G25" i="11"/>
  <c r="G24" i="11"/>
  <c r="G23" i="11"/>
  <c r="D22" i="11"/>
  <c r="G22" i="11" s="1"/>
  <c r="G21" i="11"/>
  <c r="G20" i="11"/>
  <c r="G19" i="11"/>
  <c r="G18" i="11"/>
  <c r="D18" i="11"/>
  <c r="D17" i="11"/>
  <c r="G17" i="11" s="1"/>
  <c r="G16" i="11"/>
  <c r="G15" i="11"/>
  <c r="G14" i="11"/>
  <c r="G13" i="11"/>
  <c r="G12" i="11"/>
  <c r="G11" i="11"/>
  <c r="G9" i="11"/>
  <c r="G8" i="11"/>
  <c r="G7" i="11"/>
  <c r="G6" i="11"/>
  <c r="J15" i="10"/>
  <c r="K15" i="10" s="1"/>
  <c r="M15" i="10" s="1"/>
  <c r="G15" i="10"/>
  <c r="H15" i="10" s="1"/>
  <c r="I15" i="10" s="1"/>
  <c r="J14" i="10"/>
  <c r="H14" i="10"/>
  <c r="I14" i="10" s="1"/>
  <c r="J13" i="10"/>
  <c r="K13" i="10" s="1"/>
  <c r="M13" i="10" s="1"/>
  <c r="I13" i="10"/>
  <c r="H13" i="10"/>
  <c r="J12" i="10"/>
  <c r="H12" i="10"/>
  <c r="I12" i="10" s="1"/>
  <c r="J11" i="10"/>
  <c r="H11" i="10"/>
  <c r="I11" i="10" s="1"/>
  <c r="K11" i="10" s="1"/>
  <c r="M11" i="10" s="1"/>
  <c r="J10" i="10"/>
  <c r="H10" i="10"/>
  <c r="I10" i="10" s="1"/>
  <c r="J9" i="10"/>
  <c r="K9" i="10" s="1"/>
  <c r="M9" i="10" s="1"/>
  <c r="I9" i="10"/>
  <c r="H9" i="10"/>
  <c r="L8" i="10"/>
  <c r="J8" i="10"/>
  <c r="H8" i="10"/>
  <c r="I8" i="10" s="1"/>
  <c r="K8" i="10" s="1"/>
  <c r="M8" i="10" s="1"/>
  <c r="L7" i="10"/>
  <c r="J7" i="10"/>
  <c r="K7" i="10" s="1"/>
  <c r="M7" i="10" s="1"/>
  <c r="I7" i="10"/>
  <c r="H7" i="10"/>
  <c r="J6" i="10"/>
  <c r="G6" i="10"/>
  <c r="H6" i="10" s="1"/>
  <c r="I6" i="10" s="1"/>
  <c r="L5" i="10"/>
  <c r="J5" i="10"/>
  <c r="K5" i="10" s="1"/>
  <c r="M5" i="10" s="1"/>
  <c r="I5" i="10"/>
  <c r="H5" i="10"/>
  <c r="G99" i="11" l="1"/>
  <c r="F99" i="11"/>
  <c r="F101" i="11" s="1"/>
  <c r="K6" i="10"/>
  <c r="M6" i="10" s="1"/>
  <c r="M17" i="10" s="1"/>
  <c r="K10" i="10"/>
  <c r="M10" i="10" s="1"/>
  <c r="K12" i="10"/>
  <c r="M12" i="10" s="1"/>
  <c r="K14" i="10"/>
  <c r="M14" i="10" s="1"/>
</calcChain>
</file>

<file path=xl/comments1.xml><?xml version="1.0" encoding="utf-8"?>
<comments xmlns="http://schemas.openxmlformats.org/spreadsheetml/2006/main">
  <authors>
    <author>Riju  Mukherjee</author>
  </authors>
  <commentList>
    <comment ref="E31" authorId="0">
      <text>
        <r>
          <rPr>
            <b/>
            <sz val="9"/>
            <color indexed="81"/>
            <rFont val="Tahoma"/>
            <family val="2"/>
          </rPr>
          <t>Riju  Mukherjee:</t>
        </r>
        <r>
          <rPr>
            <sz val="9"/>
            <color indexed="81"/>
            <rFont val="Tahoma"/>
            <family val="2"/>
          </rPr>
          <t xml:space="preserve">
Actually taken Rs 8/kg, to adjust Rs 24000 recovery from Aarti, further Rs 24000 to be recovered from Aarti</t>
        </r>
      </text>
    </comment>
  </commentList>
</comments>
</file>

<file path=xl/sharedStrings.xml><?xml version="1.0" encoding="utf-8"?>
<sst xmlns="http://schemas.openxmlformats.org/spreadsheetml/2006/main" count="428" uniqueCount="178">
  <si>
    <t>Total</t>
  </si>
  <si>
    <t xml:space="preserve">Month </t>
  </si>
  <si>
    <t xml:space="preserve">DFA </t>
  </si>
  <si>
    <t>Credit</t>
  </si>
  <si>
    <t>Process Cost</t>
  </si>
  <si>
    <t>Oil Price</t>
  </si>
  <si>
    <t>DFA / MT</t>
  </si>
  <si>
    <t>DFA / Kg</t>
  </si>
  <si>
    <t>Godrej (landed cost)</t>
  </si>
  <si>
    <t>Diff in rate</t>
  </si>
  <si>
    <t>Consumption/month</t>
  </si>
  <si>
    <t>Gross Saving</t>
  </si>
  <si>
    <t>April</t>
  </si>
  <si>
    <t>CNO</t>
  </si>
  <si>
    <t>Actual Purchase from Godrej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</si>
  <si>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</si>
  <si>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</si>
  <si>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</si>
  <si>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</si>
  <si>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</si>
  <si>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</si>
  <si>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</si>
  <si>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</si>
  <si>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</si>
  <si>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</si>
  <si>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Saving for the period Apr'16 to Feb'17</t>
  </si>
  <si>
    <t>Reason</t>
  </si>
  <si>
    <t>applicable Time Period</t>
  </si>
  <si>
    <t>Supplier</t>
  </si>
  <si>
    <t>Item</t>
  </si>
  <si>
    <t>Qty Purchased (kg)</t>
  </si>
  <si>
    <t xml:space="preserve">Savings (per kg) </t>
  </si>
  <si>
    <t>Last Year CF  savings</t>
  </si>
  <si>
    <t>New Savings</t>
  </si>
  <si>
    <t>Dec'16  to Mar 17</t>
  </si>
  <si>
    <t>CHEMSPEC CHEMICALS PVT.LTD</t>
  </si>
  <si>
    <t>TRICHLORO CARBANILIDE(TCC)</t>
  </si>
  <si>
    <t>Rate negotiation</t>
  </si>
  <si>
    <t>Nov'16 to Oct'17</t>
  </si>
  <si>
    <t>SUNSHINE INDIA INC.</t>
  </si>
  <si>
    <t>SALCARE SUPER 7 (POLYQUATERNIUM 7 )</t>
  </si>
  <si>
    <t>Rate Negotiation with Sunshine, previously we have taken from ARK Chem.</t>
  </si>
  <si>
    <t>Sep'16 - Aug'17</t>
  </si>
  <si>
    <t>UDAIPUR MINERAL DEVELOPMENT</t>
  </si>
  <si>
    <t>Talc Finex- Golcha for oriflame</t>
  </si>
  <si>
    <t>Rate Negotiation</t>
  </si>
  <si>
    <t>Jan'17 to Dec'17</t>
  </si>
  <si>
    <t>Ketan Chemical</t>
  </si>
  <si>
    <t>BHT</t>
  </si>
  <si>
    <t>Further Rate negotiation with Ketan Chem</t>
  </si>
  <si>
    <t>Dec'16  to Nov17</t>
  </si>
  <si>
    <t>May 16 - Apr 17</t>
  </si>
  <si>
    <t>Gujarat Ambuja</t>
  </si>
  <si>
    <t>Sorbitol 70%</t>
  </si>
  <si>
    <t>Develop alternate new vendor develop, located at Kanpur, Sitarganj, saving in FREIGHT, existing vendor is Gulshan poly in both cases basic rate is same I,e, Rs.34+excise+tax per kg ex works.</t>
  </si>
  <si>
    <t>Apr'16 to Mar'17</t>
  </si>
  <si>
    <t>Sudarshan</t>
  </si>
  <si>
    <t>RNCC</t>
  </si>
  <si>
    <t>As they introduced new facelity, stated business with them at lesser landed rate</t>
  </si>
  <si>
    <t>Rate negotiation (Old Chemsec-Belchem)</t>
  </si>
  <si>
    <t>Dec 16 to Nov 17</t>
  </si>
  <si>
    <t>Rate negotiation (Belchem - New Chemspec)</t>
  </si>
  <si>
    <t>Dec'16  to Nov'17</t>
  </si>
  <si>
    <t>R. R. INNOVATIVE PVT LTD</t>
  </si>
  <si>
    <t>GUM ROSIN  - WW GRADE</t>
  </si>
  <si>
    <t>Rate negotiation with R.R.Innovative, as regula vendor Vaghani Inc has hiked rate</t>
  </si>
  <si>
    <t>PLANTACARE 2000/DECYL GLUCOSIDE</t>
  </si>
  <si>
    <t xml:space="preserve">Further Rate negotiation </t>
  </si>
  <si>
    <t>July'16 to June'17</t>
  </si>
  <si>
    <t>KETUL CHEM PVT LTD</t>
  </si>
  <si>
    <t>PHOSPHORIC ACID 85%FO</t>
  </si>
  <si>
    <t>We have introduce Ketul for Phosphoric Acid for best offer against our regular vendor Ramniklal Gosalia</t>
  </si>
  <si>
    <t>Oct'16 to  Sep'17</t>
  </si>
  <si>
    <t>RHODIA SPECIALTY CHEMICAL INDIA LTD</t>
  </si>
  <si>
    <t>RHODAPEX ESBH 28/R SLES 28 (Oct'16)</t>
  </si>
  <si>
    <t xml:space="preserve">Rate negotiation against revised offer </t>
  </si>
  <si>
    <t>July'16  to June'17</t>
  </si>
  <si>
    <t>Gopal Enterprises</t>
  </si>
  <si>
    <t>PROPLYENE GYLCOL USP</t>
  </si>
  <si>
    <t>Gopal Ent is new vendor and Dow Chemical's approved dealer, rate is based on competition with old vender</t>
  </si>
  <si>
    <t>Riddhi Ent</t>
  </si>
  <si>
    <t>DMDM  HYDANTOIN</t>
  </si>
  <si>
    <t>Fresh negotiation with Riddhi (existing vendor), reduced basic from Rs 159.5/kg to Rs 117/kg</t>
  </si>
  <si>
    <t>Aarti Industries Ltd</t>
  </si>
  <si>
    <t>SODIUM LAURYL SULPHATE 12-14 N</t>
  </si>
  <si>
    <t>Introduce Aarti Industries as new supplier, and got better rate</t>
  </si>
  <si>
    <t>Belchem Inds</t>
  </si>
  <si>
    <t>alternate new vendor develop with negotiated basic rate of Rs.325 per kg, existing vendor is Chemspec and Basic rate is Rs.335 &amp; savaing is on landed.</t>
  </si>
  <si>
    <t>Aug'16 - July'17</t>
  </si>
  <si>
    <t>ISOPROPYL ALCOHOL</t>
  </si>
  <si>
    <t>R.R.Innovative is new vendor and auth.dealer Deepak for IPA.</t>
  </si>
  <si>
    <t>Sept  15  to aug 16</t>
  </si>
  <si>
    <t>Sunshine Industry</t>
  </si>
  <si>
    <t>Tinopal</t>
  </si>
  <si>
    <t>North based dealer of BASF, getting new price Rs 1265/kg as compared to Rs 1335/- per kg + Rs 2 /kg savings in freight</t>
  </si>
  <si>
    <t>TINOGAURD TT</t>
  </si>
  <si>
    <t>North based dealer of BASF, getting new price Rs 965/kg as compared to Rs 1200/- per kg with delivered rate</t>
  </si>
  <si>
    <t>North based dealer of BASF, getting new price Rs 180/kg as compared to Rs 265/- per kg , but freight for Taloja is Rs 5 per kg  additional</t>
  </si>
  <si>
    <t>Clarient Chemical</t>
  </si>
  <si>
    <t>CI11680</t>
  </si>
  <si>
    <t>CI 12490</t>
  </si>
  <si>
    <t>CI 74260</t>
  </si>
  <si>
    <t>Sep'15 to Aug'16</t>
  </si>
  <si>
    <t>India Glycols Limited</t>
  </si>
  <si>
    <t>PEG 200</t>
  </si>
  <si>
    <t>Direct dealing with Indian Glycol, small quantity, earlier price was Rs 101 per kg, new Rs 82 per kg.  Price change to Rs 85 in July</t>
  </si>
  <si>
    <t>Oct'15 to Sep'16</t>
  </si>
  <si>
    <t xml:space="preserve">SUDESH CHEMICALS </t>
  </si>
  <si>
    <t>SODIUM SULFATE</t>
  </si>
  <si>
    <t>Earlier we bought @ Rs 20/kg lalnded, bought down to Rs 13/kg landed</t>
  </si>
  <si>
    <t>Gopal Ent is new vendor and Dow Chemical's approved dealer, rate is based on competition with old vender. Further Rs 1.5 reduction in basic under same excise</t>
  </si>
  <si>
    <t>June'16 - May'17</t>
  </si>
  <si>
    <t>CONNELL BROS COMPANY</t>
  </si>
  <si>
    <t>HPMC(Methocel 40-100 PCG) - July 16</t>
  </si>
  <si>
    <t>Rate negotiation with the help of principal &amp; based on competition (connell rate was Rs.1906 and negotiated at Rs.1600 per kg)</t>
  </si>
  <si>
    <t>Nov'15 - Oct'16</t>
  </si>
  <si>
    <t>Vimal Lifesciences</t>
  </si>
  <si>
    <t>HPMC(Methocel 40-100 PCG) (Apr+May'16)</t>
  </si>
  <si>
    <t>Rate negotiation with the help of principal &amp; based on competition (Connell rate was Rs.1906 and we hv negotiatied with Vimal at Rs.1625 per kg)</t>
  </si>
  <si>
    <t>HPMC(Methocel 40-100 PCG) (June'16)</t>
  </si>
  <si>
    <t>Rate negotiation with the help of principal &amp; based on competition (Connell rate was Rs.1906 and we hv negotiatied with Vimal at Rs.1600 per kg)</t>
  </si>
  <si>
    <t>Aug 16 fwd cover</t>
  </si>
  <si>
    <t>Rhodia</t>
  </si>
  <si>
    <t>SLS 12-14</t>
  </si>
  <si>
    <t>Forward cover @ RS 137/kg basic, present rate for this month minimum Rs 150</t>
  </si>
  <si>
    <t>CI 73900</t>
  </si>
  <si>
    <t>Nov '15  to Oct'16</t>
  </si>
  <si>
    <t xml:space="preserve">VIMAL LIFESCIENCES </t>
  </si>
  <si>
    <t>Rate negotiation from Rs.123.50 to Rs.105 per kg on basic.</t>
  </si>
  <si>
    <t>Direct dealing with Indian Glycol, small quantity, earlier price was Rs 101 per kg, new Rs 81 per kg</t>
  </si>
  <si>
    <t>Feb'16 to Jan'17</t>
  </si>
  <si>
    <t>JKW Chemicals Pvt. Ltd.</t>
  </si>
  <si>
    <t>SODIUM META BISULFITE</t>
  </si>
  <si>
    <t>Re-introduce as new vendor with rate negotiation of same make of material</t>
  </si>
  <si>
    <t>Aug'15 to July'16</t>
  </si>
  <si>
    <t>VAGHANI INC</t>
  </si>
  <si>
    <t>From Rs 124/kg to Rs 117/kg, further brought down to rs 98/kg</t>
  </si>
  <si>
    <t>Aug 15 to July 16</t>
  </si>
  <si>
    <t>Ketan Chemical/ Quality</t>
  </si>
  <si>
    <t>Landed Rate reduction from 352.25 to 260.45</t>
  </si>
  <si>
    <t>Croda</t>
  </si>
  <si>
    <t>CRODASINIC LS30/ Na LAUROYL SARCOSINATE</t>
  </si>
  <si>
    <t>Rate negotiation, Rs 5/kg Basic</t>
  </si>
  <si>
    <t>June'16 to May'17</t>
  </si>
  <si>
    <t>Vimal Lifescience</t>
  </si>
  <si>
    <t>HPMC(Methocel 40-100 PCG)</t>
  </si>
  <si>
    <t>Reduced rate by negotiation to Rs 25/kg Basic (Rs 1625/kg to Rs 1600 /kg)</t>
  </si>
  <si>
    <t>Apr 16 to Mar 17</t>
  </si>
  <si>
    <t>Rawal Acid  (Principle: Lords Alkali)</t>
  </si>
  <si>
    <t>Caustic Lye</t>
  </si>
  <si>
    <t>Purchase @ 200 PMT less rate than market</t>
  </si>
  <si>
    <t>CI 73360</t>
  </si>
  <si>
    <t>Sudesh  Chemical</t>
  </si>
  <si>
    <t>Nov  15  to Oct 16</t>
  </si>
  <si>
    <t>Vimal Life Science</t>
  </si>
  <si>
    <t xml:space="preserve">Polypropylene Glycol-USP gr. (Baddi) </t>
  </si>
  <si>
    <t>Rate negotiation from 123.5 / kg to 105/kg &amp; saving is based on landed.</t>
  </si>
  <si>
    <t>Direct Negotiation by Rs 5/kg Basic</t>
  </si>
  <si>
    <t>Dec'15 to Nov'16</t>
  </si>
  <si>
    <t>KIP Chemical</t>
  </si>
  <si>
    <t xml:space="preserve">Fresh negotiation with KIP Chemical (New vendor), from Rs 159.5/kg to Rs 130/kg ,saving is based on landed </t>
  </si>
  <si>
    <t>July 15 to Jun 16</t>
  </si>
  <si>
    <t>Arihant</t>
  </si>
  <si>
    <t>Novathix L-10</t>
  </si>
  <si>
    <t>Rate negotiation with Arihant (existing vendor) from Rs.495/kg to Rs.395/kg &amp; saving is based on landed.</t>
  </si>
  <si>
    <t>Nitin Chem</t>
  </si>
  <si>
    <t>SODIUM CARBOXY METHYL CELLULOSE</t>
  </si>
  <si>
    <t>Rate negotiation &amp; saving is based on landed.</t>
  </si>
  <si>
    <t>SODIUM LAURYL SULPHATE 12-14 Needle</t>
  </si>
  <si>
    <t>Godrej</t>
  </si>
  <si>
    <t>SLS 12-14 Needles</t>
  </si>
  <si>
    <t>Forward cover @ Rs 115 by predicting market, cost gone up to Rs 124/kg</t>
  </si>
  <si>
    <t xml:space="preserve">April'16 to Mar'17 </t>
  </si>
  <si>
    <t>April16 to Feb'17</t>
  </si>
  <si>
    <t>IN HOUSE PRODUCTION</t>
  </si>
  <si>
    <t xml:space="preserve">DCFA </t>
  </si>
  <si>
    <t>previously we purchased from Godrej, which is costlier than our in house production, which we have started using in production</t>
  </si>
  <si>
    <t>Total savings for the period 1/4/16 to 31/3/17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</si>
</sst>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1" xfId="0" applyBorder="1"/>
    <xf numFmtId="0" fontId="5" fillId="0" borderId="1" xfId="0" applyFont="1" applyBorder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9" fontId="5" fillId="0" borderId="1" xfId="8" applyFont="1" applyBorder="1"/>
    <xf numFmtId="164" fontId="5" fillId="0" borderId="1" xfId="7" applyNumberFormat="1" applyFont="1" applyBorder="1"/>
    <xf numFmtId="43" fontId="5" fillId="0" borderId="1" xfId="7" applyNumberFormat="1" applyFont="1" applyBorder="1"/>
    <xf numFmtId="2" fontId="5" fillId="2" borderId="1" xfId="0" applyNumberFormat="1" applyFont="1" applyFill="1" applyBorder="1"/>
    <xf numFmtId="2" fontId="5" fillId="0" borderId="1" xfId="0" applyNumberFormat="1" applyFont="1" applyBorder="1"/>
    <xf numFmtId="0" fontId="5" fillId="0" borderId="0" xfId="0" applyFont="1"/>
    <xf numFmtId="164" fontId="5" fillId="0" borderId="1" xfId="0" applyNumberFormat="1" applyFont="1" applyBorder="1"/>
    <xf numFmtId="164" fontId="0" fillId="0" borderId="0" xfId="7" applyNumberFormat="1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vertical="top"/>
    </xf>
    <xf numFmtId="2" fontId="0" fillId="0" borderId="1" xfId="0" applyNumberFormat="1" applyFill="1" applyBorder="1"/>
    <xf numFmtId="3" fontId="0" fillId="0" borderId="1" xfId="0" applyNumberFormat="1" applyBorder="1" applyAlignment="1">
      <alignment vertical="top"/>
    </xf>
    <xf numFmtId="3" fontId="0" fillId="0" borderId="1" xfId="0" applyNumberFormat="1" applyFill="1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ont="1" applyFill="1" applyBorder="1"/>
    <xf numFmtId="2" fontId="0" fillId="0" borderId="2" xfId="0" applyNumberFormat="1" applyFill="1" applyBorder="1"/>
    <xf numFmtId="3" fontId="0" fillId="0" borderId="2" xfId="0" applyNumberFormat="1" applyBorder="1"/>
    <xf numFmtId="3" fontId="0" fillId="0" borderId="2" xfId="0" applyNumberFormat="1" applyFill="1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2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4" fillId="0" borderId="1" xfId="0" applyNumberFormat="1" applyFont="1" applyBorder="1"/>
    <xf numFmtId="2" fontId="0" fillId="0" borderId="0" xfId="0" applyNumberFormat="1"/>
    <xf numFmtId="3" fontId="0" fillId="0" borderId="1" xfId="0" applyNumberFormat="1" applyFont="1" applyFill="1" applyBorder="1"/>
    <xf numFmtId="43" fontId="4" fillId="0" borderId="0" xfId="7" applyFont="1"/>
  </cellXfs>
  <cellStyles count="9">
    <cellStyle name="Comma" xfId="7" builtinId="3"/>
    <cellStyle name="Normal" xfId="0" builtinId="0"/>
    <cellStyle name="Normal 2" xfId="2"/>
    <cellStyle name="Normal 3" xfId="1"/>
    <cellStyle name="Normal 3 2" xfId="5"/>
    <cellStyle name="Normal 4" xfId="6"/>
    <cellStyle name="Percent" xfId="8" builtinId="5"/>
    <cellStyle name="Percent 2" xfId="3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A10" sqref="A10:XFD10"/>
    </sheetView>
  </sheetViews>
  <sheetFormatPr defaultRowHeight="15" x14ac:dyDescent="0.25"/>
  <cols>
    <col min="1" max="1" width="21.7109375" bestFit="1" customWidth="1"/>
    <col min="2" max="2" width="36.85546875" bestFit="1" customWidth="1"/>
    <col min="3" max="3" width="42.140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172.28515625" bestFit="1" customWidth="1"/>
  </cols>
  <sheetData>
    <row r="1" spans="1:8" x14ac:dyDescent="0.25">
      <c r="A1" s="2"/>
      <c r="B1" s="2" t="s">
        <v>172</v>
      </c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15"/>
      <c r="G2" s="15"/>
      <c r="H2" s="16" t="s">
        <v>26</v>
      </c>
    </row>
    <row r="3" spans="1:8" x14ac:dyDescent="0.25">
      <c r="A3" s="16" t="s">
        <v>27</v>
      </c>
      <c r="B3" s="16" t="s">
        <v>28</v>
      </c>
      <c r="C3" s="16" t="s">
        <v>29</v>
      </c>
      <c r="D3" s="16" t="s">
        <v>30</v>
      </c>
      <c r="E3" s="16" t="s">
        <v>31</v>
      </c>
      <c r="F3" s="16" t="s">
        <v>32</v>
      </c>
      <c r="G3" s="16" t="s">
        <v>33</v>
      </c>
      <c r="H3" s="2"/>
    </row>
    <row r="4" spans="1:8" s="1" customFormat="1" x14ac:dyDescent="0.25">
      <c r="A4" s="2" t="s">
        <v>34</v>
      </c>
      <c r="B4" s="2" t="s">
        <v>35</v>
      </c>
      <c r="C4" s="2" t="s">
        <v>36</v>
      </c>
      <c r="D4" s="2">
        <f>950+150</f>
        <v>1100</v>
      </c>
      <c r="E4" s="18">
        <v>23.95</v>
      </c>
      <c r="F4" s="2"/>
      <c r="G4" s="17">
        <f t="shared" ref="G4:G5" si="0">D4*E4</f>
        <v>26345</v>
      </c>
      <c r="H4" s="2" t="s">
        <v>37</v>
      </c>
    </row>
    <row r="5" spans="1:8" s="1" customFormat="1" x14ac:dyDescent="0.25">
      <c r="A5" s="23" t="s">
        <v>46</v>
      </c>
      <c r="B5" s="24" t="s">
        <v>47</v>
      </c>
      <c r="C5" s="25" t="s">
        <v>48</v>
      </c>
      <c r="D5" s="25">
        <v>25</v>
      </c>
      <c r="E5" s="26">
        <v>8.85</v>
      </c>
      <c r="F5" s="27"/>
      <c r="G5" s="28">
        <f t="shared" si="0"/>
        <v>221.25</v>
      </c>
      <c r="H5" s="23" t="s">
        <v>49</v>
      </c>
    </row>
    <row r="6" spans="1:8" x14ac:dyDescent="0.25">
      <c r="A6" s="2" t="s">
        <v>34</v>
      </c>
      <c r="B6" s="2" t="s">
        <v>35</v>
      </c>
      <c r="C6" s="2" t="s">
        <v>36</v>
      </c>
      <c r="D6" s="2">
        <v>650</v>
      </c>
      <c r="E6" s="2">
        <v>34.43</v>
      </c>
      <c r="F6" s="2"/>
      <c r="G6" s="17">
        <f t="shared" ref="G6:G20" si="1">D6*E6</f>
        <v>22379.5</v>
      </c>
      <c r="H6" s="2" t="s">
        <v>37</v>
      </c>
    </row>
    <row r="7" spans="1:8" x14ac:dyDescent="0.25">
      <c r="A7" s="18" t="s">
        <v>38</v>
      </c>
      <c r="B7" s="18" t="s">
        <v>39</v>
      </c>
      <c r="C7" s="19" t="s">
        <v>40</v>
      </c>
      <c r="D7" s="17">
        <v>25</v>
      </c>
      <c r="E7" s="20">
        <v>101</v>
      </c>
      <c r="F7" s="21"/>
      <c r="G7" s="22">
        <f t="shared" si="1"/>
        <v>2525</v>
      </c>
      <c r="H7" s="20" t="s">
        <v>41</v>
      </c>
    </row>
    <row r="8" spans="1:8" x14ac:dyDescent="0.25">
      <c r="A8" s="18" t="s">
        <v>42</v>
      </c>
      <c r="B8" s="18" t="s">
        <v>43</v>
      </c>
      <c r="C8" s="19" t="s">
        <v>44</v>
      </c>
      <c r="D8" s="18">
        <v>50000</v>
      </c>
      <c r="E8" s="20">
        <v>0.44</v>
      </c>
      <c r="F8" s="21"/>
      <c r="G8" s="22">
        <f t="shared" si="1"/>
        <v>22000</v>
      </c>
      <c r="H8" s="20" t="s">
        <v>45</v>
      </c>
    </row>
    <row r="9" spans="1:8" ht="30" x14ac:dyDescent="0.25">
      <c r="A9" s="23" t="s">
        <v>46</v>
      </c>
      <c r="B9" s="24" t="s">
        <v>47</v>
      </c>
      <c r="C9" s="25" t="s">
        <v>48</v>
      </c>
      <c r="D9" s="25">
        <v>75</v>
      </c>
      <c r="E9" s="26">
        <v>15.3</v>
      </c>
      <c r="F9" s="27"/>
      <c r="G9" s="28">
        <f t="shared" si="1"/>
        <v>1147.5</v>
      </c>
      <c r="H9" s="23" t="s">
        <v>49</v>
      </c>
    </row>
    <row r="10" spans="1:8" s="1" customFormat="1" x14ac:dyDescent="0.25">
      <c r="A10" s="18" t="s">
        <v>173</v>
      </c>
      <c r="B10" s="42" t="s">
        <v>174</v>
      </c>
      <c r="C10" s="31" t="s">
        <v>175</v>
      </c>
      <c r="D10" s="49">
        <v>1116.75</v>
      </c>
      <c r="E10" s="20"/>
      <c r="F10" s="17"/>
      <c r="G10" s="17">
        <v>71827</v>
      </c>
      <c r="H10" s="18" t="s">
        <v>176</v>
      </c>
    </row>
    <row r="11" spans="1:8" x14ac:dyDescent="0.25">
      <c r="A11" s="2" t="s">
        <v>50</v>
      </c>
      <c r="B11" s="2" t="s">
        <v>35</v>
      </c>
      <c r="C11" s="2" t="s">
        <v>36</v>
      </c>
      <c r="D11" s="2">
        <v>300</v>
      </c>
      <c r="E11" s="2">
        <v>34.43</v>
      </c>
      <c r="F11" s="2"/>
      <c r="G11" s="17">
        <f t="shared" si="1"/>
        <v>10329</v>
      </c>
      <c r="H11" s="2" t="s">
        <v>37</v>
      </c>
    </row>
    <row r="12" spans="1:8" x14ac:dyDescent="0.25">
      <c r="A12" s="18" t="s">
        <v>38</v>
      </c>
      <c r="B12" s="18" t="s">
        <v>39</v>
      </c>
      <c r="C12" s="19" t="s">
        <v>40</v>
      </c>
      <c r="D12" s="17">
        <v>100</v>
      </c>
      <c r="E12" s="20">
        <v>101</v>
      </c>
      <c r="F12" s="21"/>
      <c r="G12" s="22">
        <f t="shared" si="1"/>
        <v>10100</v>
      </c>
      <c r="H12" s="20" t="s">
        <v>41</v>
      </c>
    </row>
    <row r="13" spans="1:8" x14ac:dyDescent="0.25">
      <c r="A13" s="2" t="s">
        <v>51</v>
      </c>
      <c r="B13" s="2" t="s">
        <v>52</v>
      </c>
      <c r="C13" s="19" t="s">
        <v>53</v>
      </c>
      <c r="D13" s="18">
        <v>1200</v>
      </c>
      <c r="E13" s="20">
        <v>4.57</v>
      </c>
      <c r="F13" s="29"/>
      <c r="G13" s="17">
        <f t="shared" si="1"/>
        <v>5484</v>
      </c>
      <c r="H13" s="2" t="s">
        <v>54</v>
      </c>
    </row>
    <row r="14" spans="1:8" x14ac:dyDescent="0.25">
      <c r="A14" s="18" t="s">
        <v>42</v>
      </c>
      <c r="B14" s="18" t="s">
        <v>43</v>
      </c>
      <c r="C14" s="19" t="s">
        <v>44</v>
      </c>
      <c r="D14" s="18">
        <v>125000</v>
      </c>
      <c r="E14" s="20">
        <v>0.44</v>
      </c>
      <c r="F14" s="21"/>
      <c r="G14" s="22">
        <f t="shared" si="1"/>
        <v>55000</v>
      </c>
      <c r="H14" s="20" t="s">
        <v>45</v>
      </c>
    </row>
    <row r="15" spans="1:8" ht="30" x14ac:dyDescent="0.25">
      <c r="A15" s="2" t="s">
        <v>46</v>
      </c>
      <c r="B15" s="30" t="s">
        <v>47</v>
      </c>
      <c r="C15" s="31" t="s">
        <v>48</v>
      </c>
      <c r="D15" s="31">
        <v>25</v>
      </c>
      <c r="E15" s="20">
        <v>17.21</v>
      </c>
      <c r="F15" s="29"/>
      <c r="G15" s="17">
        <f t="shared" si="1"/>
        <v>430.25</v>
      </c>
      <c r="H15" s="2" t="s">
        <v>49</v>
      </c>
    </row>
    <row r="16" spans="1:8" x14ac:dyDescent="0.25">
      <c r="A16" s="2" t="s">
        <v>55</v>
      </c>
      <c r="B16" s="18" t="s">
        <v>56</v>
      </c>
      <c r="C16" s="32" t="s">
        <v>57</v>
      </c>
      <c r="D16" s="31">
        <v>99000</v>
      </c>
      <c r="E16" s="20">
        <v>1.1000000000000001</v>
      </c>
      <c r="F16" s="29"/>
      <c r="G16" s="17">
        <f t="shared" si="1"/>
        <v>108900.00000000001</v>
      </c>
      <c r="H16" s="18" t="s">
        <v>58</v>
      </c>
    </row>
    <row r="17" spans="1:8" x14ac:dyDescent="0.25">
      <c r="A17" s="2" t="s">
        <v>34</v>
      </c>
      <c r="B17" s="2" t="s">
        <v>35</v>
      </c>
      <c r="C17" s="2" t="s">
        <v>36</v>
      </c>
      <c r="D17" s="2">
        <f>100+150</f>
        <v>250</v>
      </c>
      <c r="E17" s="2">
        <v>11.48</v>
      </c>
      <c r="F17" s="2"/>
      <c r="G17" s="17">
        <f t="shared" si="1"/>
        <v>2870</v>
      </c>
      <c r="H17" s="2" t="s">
        <v>59</v>
      </c>
    </row>
    <row r="18" spans="1:8" x14ac:dyDescent="0.25">
      <c r="A18" s="2" t="s">
        <v>60</v>
      </c>
      <c r="B18" s="2" t="s">
        <v>35</v>
      </c>
      <c r="C18" s="2" t="s">
        <v>36</v>
      </c>
      <c r="D18" s="2">
        <f>100+150</f>
        <v>250</v>
      </c>
      <c r="E18" s="2">
        <v>22.95</v>
      </c>
      <c r="F18" s="2"/>
      <c r="G18" s="17">
        <f t="shared" si="1"/>
        <v>5737.5</v>
      </c>
      <c r="H18" s="2" t="s">
        <v>61</v>
      </c>
    </row>
    <row r="19" spans="1:8" x14ac:dyDescent="0.25">
      <c r="A19" s="2" t="s">
        <v>62</v>
      </c>
      <c r="B19" s="2" t="s">
        <v>63</v>
      </c>
      <c r="C19" s="2" t="s">
        <v>64</v>
      </c>
      <c r="D19" s="2">
        <v>3840</v>
      </c>
      <c r="E19" s="2">
        <v>7.13</v>
      </c>
      <c r="F19" s="2"/>
      <c r="G19" s="17">
        <f t="shared" si="1"/>
        <v>27379.200000000001</v>
      </c>
      <c r="H19" s="2" t="s">
        <v>65</v>
      </c>
    </row>
    <row r="20" spans="1:8" x14ac:dyDescent="0.25">
      <c r="A20" s="2" t="s">
        <v>62</v>
      </c>
      <c r="B20" s="2" t="s">
        <v>39</v>
      </c>
      <c r="C20" s="2" t="s">
        <v>66</v>
      </c>
      <c r="D20" s="2">
        <v>1280</v>
      </c>
      <c r="E20" s="2">
        <v>5.12</v>
      </c>
      <c r="F20" s="2"/>
      <c r="G20" s="17">
        <f t="shared" si="1"/>
        <v>6553.6</v>
      </c>
      <c r="H20" s="2" t="s">
        <v>67</v>
      </c>
    </row>
    <row r="21" spans="1:8" x14ac:dyDescent="0.25">
      <c r="A21" s="33" t="s">
        <v>68</v>
      </c>
      <c r="B21" s="34" t="s">
        <v>69</v>
      </c>
      <c r="C21" s="35" t="s">
        <v>70</v>
      </c>
      <c r="D21" s="33">
        <v>240</v>
      </c>
      <c r="E21" s="36">
        <v>5</v>
      </c>
      <c r="F21" s="37"/>
      <c r="G21" s="38">
        <f>D21*E21</f>
        <v>1200</v>
      </c>
      <c r="H21" s="35" t="s">
        <v>71</v>
      </c>
    </row>
    <row r="22" spans="1:8" x14ac:dyDescent="0.25">
      <c r="A22" s="18" t="s">
        <v>72</v>
      </c>
      <c r="B22" s="18" t="s">
        <v>73</v>
      </c>
      <c r="C22" s="18" t="s">
        <v>74</v>
      </c>
      <c r="D22" s="18">
        <f>1175+1175</f>
        <v>2350</v>
      </c>
      <c r="E22" s="20">
        <v>6.31</v>
      </c>
      <c r="F22" s="20"/>
      <c r="G22" s="2">
        <f t="shared" ref="G22" si="2">D22*E22</f>
        <v>14828.499999999998</v>
      </c>
      <c r="H22" s="20" t="s">
        <v>75</v>
      </c>
    </row>
    <row r="23" spans="1:8" x14ac:dyDescent="0.25">
      <c r="A23" s="2" t="s">
        <v>76</v>
      </c>
      <c r="B23" s="30" t="s">
        <v>77</v>
      </c>
      <c r="C23" s="19" t="s">
        <v>78</v>
      </c>
      <c r="D23" s="32">
        <v>860</v>
      </c>
      <c r="E23" s="39">
        <v>6.12</v>
      </c>
      <c r="F23" s="21"/>
      <c r="G23" s="22">
        <f>D23*E23</f>
        <v>5263.2</v>
      </c>
      <c r="H23" s="40" t="s">
        <v>79</v>
      </c>
    </row>
    <row r="24" spans="1:8" x14ac:dyDescent="0.25">
      <c r="A24" s="18" t="s">
        <v>38</v>
      </c>
      <c r="B24" s="18" t="s">
        <v>39</v>
      </c>
      <c r="C24" s="19" t="s">
        <v>40</v>
      </c>
      <c r="D24" s="17">
        <v>200</v>
      </c>
      <c r="E24" s="20">
        <v>101</v>
      </c>
      <c r="F24" s="21"/>
      <c r="G24" s="22">
        <f t="shared" ref="G24:G26" si="3">D24*E24</f>
        <v>20200</v>
      </c>
      <c r="H24" s="20" t="s">
        <v>41</v>
      </c>
    </row>
    <row r="25" spans="1:8" x14ac:dyDescent="0.25">
      <c r="A25" s="18" t="s">
        <v>42</v>
      </c>
      <c r="B25" s="18" t="s">
        <v>43</v>
      </c>
      <c r="C25" s="19" t="s">
        <v>44</v>
      </c>
      <c r="D25" s="18">
        <v>300950</v>
      </c>
      <c r="E25" s="20">
        <v>0.44</v>
      </c>
      <c r="F25" s="21"/>
      <c r="G25" s="22">
        <f t="shared" si="3"/>
        <v>132418</v>
      </c>
      <c r="H25" s="20" t="s">
        <v>45</v>
      </c>
    </row>
    <row r="26" spans="1:8" x14ac:dyDescent="0.25">
      <c r="A26" s="2" t="s">
        <v>55</v>
      </c>
      <c r="B26" s="18" t="s">
        <v>80</v>
      </c>
      <c r="C26" s="31" t="s">
        <v>81</v>
      </c>
      <c r="D26" s="2">
        <v>150</v>
      </c>
      <c r="E26" s="20">
        <v>43.49</v>
      </c>
      <c r="F26" s="29"/>
      <c r="G26" s="17">
        <f t="shared" si="3"/>
        <v>6523.5</v>
      </c>
      <c r="H26" s="20" t="s">
        <v>82</v>
      </c>
    </row>
    <row r="27" spans="1:8" x14ac:dyDescent="0.25">
      <c r="A27" s="18" t="s">
        <v>42</v>
      </c>
      <c r="B27" s="18" t="s">
        <v>83</v>
      </c>
      <c r="C27" s="19" t="s">
        <v>84</v>
      </c>
      <c r="D27" s="18">
        <v>550</v>
      </c>
      <c r="E27" s="20">
        <v>9.5399999999999991</v>
      </c>
      <c r="F27" s="37"/>
      <c r="G27" s="38">
        <f>D27*E27</f>
        <v>5246.9999999999991</v>
      </c>
      <c r="H27" s="35" t="s">
        <v>85</v>
      </c>
    </row>
    <row r="28" spans="1:8" x14ac:dyDescent="0.25">
      <c r="A28" s="2" t="s">
        <v>55</v>
      </c>
      <c r="B28" s="18" t="s">
        <v>80</v>
      </c>
      <c r="C28" s="31" t="s">
        <v>81</v>
      </c>
      <c r="D28" s="2">
        <v>100</v>
      </c>
      <c r="E28" s="20">
        <v>43.49</v>
      </c>
      <c r="F28" s="29"/>
      <c r="G28" s="17">
        <f t="shared" ref="G28:G30" si="4">D28*E28</f>
        <v>4349</v>
      </c>
      <c r="H28" s="20" t="s">
        <v>82</v>
      </c>
    </row>
    <row r="29" spans="1:8" x14ac:dyDescent="0.25">
      <c r="A29" s="2" t="s">
        <v>51</v>
      </c>
      <c r="B29" s="2" t="s">
        <v>86</v>
      </c>
      <c r="C29" s="32" t="s">
        <v>36</v>
      </c>
      <c r="D29" s="18">
        <v>500</v>
      </c>
      <c r="E29" s="20">
        <v>11.48</v>
      </c>
      <c r="F29" s="29"/>
      <c r="G29" s="17">
        <f t="shared" si="4"/>
        <v>5740</v>
      </c>
      <c r="H29" s="2" t="s">
        <v>87</v>
      </c>
    </row>
    <row r="30" spans="1:8" x14ac:dyDescent="0.25">
      <c r="A30" s="2" t="s">
        <v>51</v>
      </c>
      <c r="B30" s="2" t="s">
        <v>52</v>
      </c>
      <c r="C30" s="19" t="s">
        <v>53</v>
      </c>
      <c r="D30" s="18">
        <v>10500</v>
      </c>
      <c r="E30" s="20">
        <v>4.57</v>
      </c>
      <c r="F30" s="29"/>
      <c r="G30" s="17">
        <f t="shared" si="4"/>
        <v>47985</v>
      </c>
      <c r="H30" s="2" t="s">
        <v>54</v>
      </c>
    </row>
    <row r="31" spans="1:8" x14ac:dyDescent="0.25">
      <c r="A31" s="18" t="s">
        <v>42</v>
      </c>
      <c r="B31" s="18" t="s">
        <v>83</v>
      </c>
      <c r="C31" s="19" t="s">
        <v>84</v>
      </c>
      <c r="D31" s="18">
        <v>8000</v>
      </c>
      <c r="E31" s="20">
        <v>5</v>
      </c>
      <c r="F31" s="37"/>
      <c r="G31" s="38">
        <f>D31*E31</f>
        <v>40000</v>
      </c>
      <c r="H31" s="35" t="s">
        <v>85</v>
      </c>
    </row>
    <row r="32" spans="1:8" x14ac:dyDescent="0.25">
      <c r="A32" s="2" t="s">
        <v>76</v>
      </c>
      <c r="B32" s="30" t="s">
        <v>77</v>
      </c>
      <c r="C32" s="19" t="s">
        <v>78</v>
      </c>
      <c r="D32" s="32">
        <f>2795+215</f>
        <v>3010</v>
      </c>
      <c r="E32" s="39">
        <v>6.12</v>
      </c>
      <c r="F32" s="21"/>
      <c r="G32" s="22">
        <f>D32*E32</f>
        <v>18421.2</v>
      </c>
      <c r="H32" s="40" t="s">
        <v>79</v>
      </c>
    </row>
    <row r="33" spans="1:8" x14ac:dyDescent="0.25">
      <c r="A33" s="33" t="s">
        <v>88</v>
      </c>
      <c r="B33" s="34" t="s">
        <v>63</v>
      </c>
      <c r="C33" s="33" t="s">
        <v>89</v>
      </c>
      <c r="D33" s="34">
        <v>960</v>
      </c>
      <c r="E33" s="36">
        <v>2.87</v>
      </c>
      <c r="F33" s="37"/>
      <c r="G33" s="38">
        <f t="shared" ref="G33:G35" si="5">D33*E33</f>
        <v>2755.2000000000003</v>
      </c>
      <c r="H33" s="41" t="s">
        <v>90</v>
      </c>
    </row>
    <row r="34" spans="1:8" x14ac:dyDescent="0.25">
      <c r="A34" s="18" t="s">
        <v>42</v>
      </c>
      <c r="B34" s="18" t="s">
        <v>43</v>
      </c>
      <c r="C34" s="19" t="s">
        <v>44</v>
      </c>
      <c r="D34" s="18">
        <f>47900+28020</f>
        <v>75920</v>
      </c>
      <c r="E34" s="20">
        <v>0.44</v>
      </c>
      <c r="F34" s="21"/>
      <c r="G34" s="22">
        <f t="shared" si="5"/>
        <v>33404.800000000003</v>
      </c>
      <c r="H34" s="20" t="s">
        <v>45</v>
      </c>
    </row>
    <row r="35" spans="1:8" x14ac:dyDescent="0.25">
      <c r="A35" s="2" t="s">
        <v>55</v>
      </c>
      <c r="B35" s="18" t="s">
        <v>80</v>
      </c>
      <c r="C35" s="31" t="s">
        <v>81</v>
      </c>
      <c r="D35" s="2">
        <v>150</v>
      </c>
      <c r="E35" s="20">
        <v>43.49</v>
      </c>
      <c r="F35" s="29"/>
      <c r="G35" s="17">
        <f t="shared" si="5"/>
        <v>6523.5</v>
      </c>
      <c r="H35" s="20" t="s">
        <v>82</v>
      </c>
    </row>
    <row r="36" spans="1:8" x14ac:dyDescent="0.25">
      <c r="A36" s="2" t="s">
        <v>91</v>
      </c>
      <c r="B36" s="18" t="s">
        <v>92</v>
      </c>
      <c r="C36" s="32" t="s">
        <v>93</v>
      </c>
      <c r="D36" s="2">
        <v>375</v>
      </c>
      <c r="E36" s="39">
        <v>91.18</v>
      </c>
      <c r="F36" s="17">
        <f t="shared" ref="F36:F43" si="6">D36*E36</f>
        <v>34192.5</v>
      </c>
      <c r="G36" s="29"/>
      <c r="H36" s="2" t="s">
        <v>94</v>
      </c>
    </row>
    <row r="37" spans="1:8" x14ac:dyDescent="0.25">
      <c r="A37" s="2" t="s">
        <v>91</v>
      </c>
      <c r="B37" s="18" t="s">
        <v>92</v>
      </c>
      <c r="C37" s="32" t="s">
        <v>95</v>
      </c>
      <c r="D37" s="2">
        <v>25</v>
      </c>
      <c r="E37" s="39">
        <v>287.25</v>
      </c>
      <c r="F37" s="17">
        <f t="shared" si="6"/>
        <v>7181.25</v>
      </c>
      <c r="G37" s="29"/>
      <c r="H37" s="2" t="s">
        <v>96</v>
      </c>
    </row>
    <row r="38" spans="1:8" x14ac:dyDescent="0.25">
      <c r="A38" s="2" t="s">
        <v>91</v>
      </c>
      <c r="B38" s="18" t="s">
        <v>92</v>
      </c>
      <c r="C38" s="32" t="s">
        <v>66</v>
      </c>
      <c r="D38" s="2">
        <v>800</v>
      </c>
      <c r="E38" s="39">
        <v>79.98</v>
      </c>
      <c r="F38" s="17">
        <f t="shared" si="6"/>
        <v>63984</v>
      </c>
      <c r="G38" s="29"/>
      <c r="H38" s="2" t="s">
        <v>97</v>
      </c>
    </row>
    <row r="39" spans="1:8" x14ac:dyDescent="0.25">
      <c r="A39" s="2" t="s">
        <v>91</v>
      </c>
      <c r="B39" s="2" t="s">
        <v>98</v>
      </c>
      <c r="C39" s="32" t="s">
        <v>99</v>
      </c>
      <c r="D39" s="2">
        <v>1210</v>
      </c>
      <c r="E39" s="39">
        <v>11.48</v>
      </c>
      <c r="F39" s="17">
        <f t="shared" si="6"/>
        <v>13890.800000000001</v>
      </c>
      <c r="G39" s="17"/>
      <c r="H39" s="2" t="s">
        <v>37</v>
      </c>
    </row>
    <row r="40" spans="1:8" x14ac:dyDescent="0.25">
      <c r="A40" s="2" t="s">
        <v>91</v>
      </c>
      <c r="B40" s="2" t="s">
        <v>98</v>
      </c>
      <c r="C40" s="32" t="s">
        <v>100</v>
      </c>
      <c r="D40" s="2">
        <v>30</v>
      </c>
      <c r="E40" s="39">
        <v>28.69</v>
      </c>
      <c r="F40" s="17">
        <f t="shared" si="6"/>
        <v>860.7</v>
      </c>
      <c r="G40" s="17"/>
      <c r="H40" s="2" t="s">
        <v>37</v>
      </c>
    </row>
    <row r="41" spans="1:8" x14ac:dyDescent="0.25">
      <c r="A41" s="2" t="s">
        <v>91</v>
      </c>
      <c r="B41" s="2" t="s">
        <v>98</v>
      </c>
      <c r="C41" s="32" t="s">
        <v>101</v>
      </c>
      <c r="D41" s="2">
        <v>90</v>
      </c>
      <c r="E41" s="39">
        <v>11.48</v>
      </c>
      <c r="F41" s="17">
        <f t="shared" si="6"/>
        <v>1033.2</v>
      </c>
      <c r="G41" s="17"/>
      <c r="H41" s="2" t="s">
        <v>37</v>
      </c>
    </row>
    <row r="42" spans="1:8" x14ac:dyDescent="0.25">
      <c r="A42" s="2" t="s">
        <v>102</v>
      </c>
      <c r="B42" s="30" t="s">
        <v>103</v>
      </c>
      <c r="C42" s="32" t="s">
        <v>104</v>
      </c>
      <c r="D42" s="2">
        <v>4140</v>
      </c>
      <c r="E42" s="39">
        <v>18.36</v>
      </c>
      <c r="F42" s="17">
        <f t="shared" si="6"/>
        <v>76010.399999999994</v>
      </c>
      <c r="G42" s="17"/>
      <c r="H42" s="1" t="s">
        <v>105</v>
      </c>
    </row>
    <row r="43" spans="1:8" x14ac:dyDescent="0.25">
      <c r="A43" s="2" t="s">
        <v>106</v>
      </c>
      <c r="B43" s="30" t="s">
        <v>107</v>
      </c>
      <c r="C43" s="32" t="s">
        <v>108</v>
      </c>
      <c r="D43" s="2">
        <v>3500</v>
      </c>
      <c r="E43" s="39">
        <v>6.08</v>
      </c>
      <c r="F43" s="17">
        <f t="shared" si="6"/>
        <v>21280</v>
      </c>
      <c r="G43" s="17"/>
      <c r="H43" s="2" t="s">
        <v>109</v>
      </c>
    </row>
    <row r="44" spans="1:8" x14ac:dyDescent="0.25">
      <c r="A44" s="2" t="s">
        <v>51</v>
      </c>
      <c r="B44" s="2" t="s">
        <v>86</v>
      </c>
      <c r="C44" s="32" t="s">
        <v>36</v>
      </c>
      <c r="D44" s="18">
        <v>1200</v>
      </c>
      <c r="E44" s="20">
        <v>11.48</v>
      </c>
      <c r="F44" s="29"/>
      <c r="G44" s="17">
        <f t="shared" ref="G44:G45" si="7">D44*E44</f>
        <v>13776</v>
      </c>
      <c r="H44" s="2" t="s">
        <v>87</v>
      </c>
    </row>
    <row r="45" spans="1:8" x14ac:dyDescent="0.25">
      <c r="A45" s="2" t="s">
        <v>51</v>
      </c>
      <c r="B45" s="2" t="s">
        <v>52</v>
      </c>
      <c r="C45" s="32" t="s">
        <v>53</v>
      </c>
      <c r="D45" s="18">
        <v>10500</v>
      </c>
      <c r="E45" s="20">
        <v>4.07</v>
      </c>
      <c r="F45" s="29"/>
      <c r="G45" s="17">
        <f t="shared" si="7"/>
        <v>42735</v>
      </c>
      <c r="H45" s="2" t="s">
        <v>54</v>
      </c>
    </row>
    <row r="46" spans="1:8" x14ac:dyDescent="0.25">
      <c r="A46" s="33" t="s">
        <v>68</v>
      </c>
      <c r="B46" s="34" t="s">
        <v>69</v>
      </c>
      <c r="C46" s="33" t="s">
        <v>70</v>
      </c>
      <c r="D46" s="33">
        <v>560</v>
      </c>
      <c r="E46" s="36">
        <v>6.5</v>
      </c>
      <c r="F46" s="37"/>
      <c r="G46" s="38">
        <f>D46*E46</f>
        <v>3640</v>
      </c>
      <c r="H46" s="35" t="s">
        <v>71</v>
      </c>
    </row>
    <row r="47" spans="1:8" x14ac:dyDescent="0.25">
      <c r="A47" s="2" t="s">
        <v>76</v>
      </c>
      <c r="B47" s="30" t="s">
        <v>77</v>
      </c>
      <c r="C47" s="32" t="s">
        <v>78</v>
      </c>
      <c r="D47" s="32">
        <v>215</v>
      </c>
      <c r="E47" s="39">
        <v>6.13</v>
      </c>
      <c r="F47" s="21"/>
      <c r="G47" s="22">
        <f>D47*E47</f>
        <v>1317.95</v>
      </c>
      <c r="H47" s="40" t="s">
        <v>79</v>
      </c>
    </row>
    <row r="48" spans="1:8" x14ac:dyDescent="0.25">
      <c r="A48" s="2" t="s">
        <v>76</v>
      </c>
      <c r="B48" s="30" t="s">
        <v>77</v>
      </c>
      <c r="C48" s="32" t="s">
        <v>78</v>
      </c>
      <c r="D48" s="32">
        <v>4085</v>
      </c>
      <c r="E48" s="39">
        <v>7.65</v>
      </c>
      <c r="F48" s="21"/>
      <c r="G48" s="22">
        <f>D48*E48</f>
        <v>31250.25</v>
      </c>
      <c r="H48" s="40" t="s">
        <v>110</v>
      </c>
    </row>
    <row r="49" spans="1:8" x14ac:dyDescent="0.25">
      <c r="A49" s="33" t="s">
        <v>88</v>
      </c>
      <c r="B49" s="34" t="s">
        <v>63</v>
      </c>
      <c r="C49" s="33" t="s">
        <v>89</v>
      </c>
      <c r="D49" s="34">
        <v>320</v>
      </c>
      <c r="E49" s="36">
        <v>2.87</v>
      </c>
      <c r="F49" s="37"/>
      <c r="G49" s="38">
        <f t="shared" ref="G49:G53" si="8">D49*E49</f>
        <v>918.40000000000009</v>
      </c>
      <c r="H49" s="41" t="s">
        <v>90</v>
      </c>
    </row>
    <row r="50" spans="1:8" x14ac:dyDescent="0.25">
      <c r="A50" s="2" t="s">
        <v>111</v>
      </c>
      <c r="B50" s="2" t="s">
        <v>112</v>
      </c>
      <c r="C50" s="32" t="s">
        <v>113</v>
      </c>
      <c r="D50" s="19">
        <v>100</v>
      </c>
      <c r="E50" s="39">
        <v>312.12</v>
      </c>
      <c r="F50" s="21"/>
      <c r="G50" s="22">
        <f t="shared" si="8"/>
        <v>31212</v>
      </c>
      <c r="H50" s="40" t="s">
        <v>114</v>
      </c>
    </row>
    <row r="51" spans="1:8" x14ac:dyDescent="0.25">
      <c r="A51" s="2" t="s">
        <v>115</v>
      </c>
      <c r="B51" s="30" t="s">
        <v>116</v>
      </c>
      <c r="C51" s="32" t="s">
        <v>117</v>
      </c>
      <c r="D51" s="19">
        <v>250</v>
      </c>
      <c r="E51" s="39">
        <v>286.62</v>
      </c>
      <c r="F51" s="21"/>
      <c r="G51" s="22">
        <f t="shared" si="8"/>
        <v>71655</v>
      </c>
      <c r="H51" s="40" t="s">
        <v>118</v>
      </c>
    </row>
    <row r="52" spans="1:8" x14ac:dyDescent="0.25">
      <c r="A52" s="2" t="s">
        <v>115</v>
      </c>
      <c r="B52" s="30" t="s">
        <v>116</v>
      </c>
      <c r="C52" s="32" t="s">
        <v>119</v>
      </c>
      <c r="D52" s="19">
        <v>200</v>
      </c>
      <c r="E52" s="39">
        <v>312.12</v>
      </c>
      <c r="F52" s="21"/>
      <c r="G52" s="22">
        <f t="shared" si="8"/>
        <v>62424</v>
      </c>
      <c r="H52" s="40" t="s">
        <v>120</v>
      </c>
    </row>
    <row r="53" spans="1:8" x14ac:dyDescent="0.25">
      <c r="A53" s="18" t="s">
        <v>121</v>
      </c>
      <c r="B53" s="42" t="s">
        <v>122</v>
      </c>
      <c r="C53" s="19" t="s">
        <v>123</v>
      </c>
      <c r="D53" s="19">
        <v>2400</v>
      </c>
      <c r="E53" s="20">
        <v>14.92</v>
      </c>
      <c r="F53" s="22"/>
      <c r="G53" s="22">
        <f t="shared" si="8"/>
        <v>35808</v>
      </c>
      <c r="H53" s="43" t="s">
        <v>124</v>
      </c>
    </row>
    <row r="54" spans="1:8" x14ac:dyDescent="0.25">
      <c r="A54" s="2" t="s">
        <v>91</v>
      </c>
      <c r="B54" s="18" t="s">
        <v>92</v>
      </c>
      <c r="C54" s="31" t="s">
        <v>93</v>
      </c>
      <c r="D54" s="2">
        <v>50</v>
      </c>
      <c r="E54" s="39">
        <v>91.18</v>
      </c>
      <c r="F54" s="17">
        <f t="shared" ref="F54:F64" si="9">D54*E54</f>
        <v>4559</v>
      </c>
      <c r="G54" s="29"/>
      <c r="H54" s="2" t="s">
        <v>94</v>
      </c>
    </row>
    <row r="55" spans="1:8" x14ac:dyDescent="0.25">
      <c r="A55" s="2" t="s">
        <v>91</v>
      </c>
      <c r="B55" s="18" t="s">
        <v>92</v>
      </c>
      <c r="C55" s="44" t="s">
        <v>95</v>
      </c>
      <c r="D55" s="2">
        <v>25</v>
      </c>
      <c r="E55" s="39">
        <v>287.25</v>
      </c>
      <c r="F55" s="17">
        <f t="shared" si="9"/>
        <v>7181.25</v>
      </c>
      <c r="G55" s="29"/>
      <c r="H55" s="2" t="s">
        <v>96</v>
      </c>
    </row>
    <row r="56" spans="1:8" x14ac:dyDescent="0.25">
      <c r="A56" s="2" t="s">
        <v>91</v>
      </c>
      <c r="B56" s="18" t="s">
        <v>92</v>
      </c>
      <c r="C56" s="44" t="s">
        <v>66</v>
      </c>
      <c r="D56" s="2">
        <v>320</v>
      </c>
      <c r="E56" s="39">
        <v>79.98</v>
      </c>
      <c r="F56" s="17">
        <f t="shared" si="9"/>
        <v>25593.600000000002</v>
      </c>
      <c r="G56" s="29"/>
      <c r="H56" s="2" t="s">
        <v>97</v>
      </c>
    </row>
    <row r="57" spans="1:8" x14ac:dyDescent="0.25">
      <c r="A57" s="2" t="s">
        <v>91</v>
      </c>
      <c r="B57" s="2" t="s">
        <v>98</v>
      </c>
      <c r="C57" s="31" t="s">
        <v>125</v>
      </c>
      <c r="D57" s="2">
        <v>90</v>
      </c>
      <c r="E57" s="39">
        <v>9.18</v>
      </c>
      <c r="F57" s="17">
        <f t="shared" si="9"/>
        <v>826.19999999999993</v>
      </c>
      <c r="G57" s="17"/>
      <c r="H57" s="2" t="s">
        <v>37</v>
      </c>
    </row>
    <row r="58" spans="1:8" x14ac:dyDescent="0.25">
      <c r="A58" s="2" t="s">
        <v>91</v>
      </c>
      <c r="B58" s="2" t="s">
        <v>98</v>
      </c>
      <c r="C58" s="31" t="s">
        <v>99</v>
      </c>
      <c r="D58" s="2">
        <v>370</v>
      </c>
      <c r="E58" s="39">
        <v>11.48</v>
      </c>
      <c r="F58" s="17">
        <f t="shared" si="9"/>
        <v>4247.6000000000004</v>
      </c>
      <c r="G58" s="17"/>
      <c r="H58" s="2" t="s">
        <v>37</v>
      </c>
    </row>
    <row r="59" spans="1:8" x14ac:dyDescent="0.25">
      <c r="A59" s="2" t="s">
        <v>91</v>
      </c>
      <c r="B59" s="2" t="s">
        <v>98</v>
      </c>
      <c r="C59" s="31" t="s">
        <v>100</v>
      </c>
      <c r="D59" s="2">
        <v>30</v>
      </c>
      <c r="E59" s="39">
        <v>28.69</v>
      </c>
      <c r="F59" s="17">
        <f t="shared" si="9"/>
        <v>860.7</v>
      </c>
      <c r="G59" s="17"/>
      <c r="H59" s="2" t="s">
        <v>37</v>
      </c>
    </row>
    <row r="60" spans="1:8" x14ac:dyDescent="0.25">
      <c r="A60" s="2" t="s">
        <v>126</v>
      </c>
      <c r="B60" s="30" t="s">
        <v>127</v>
      </c>
      <c r="C60" s="44" t="s">
        <v>78</v>
      </c>
      <c r="D60" s="2">
        <v>3010</v>
      </c>
      <c r="E60" s="39">
        <v>21.98</v>
      </c>
      <c r="F60" s="17">
        <f t="shared" si="9"/>
        <v>66159.8</v>
      </c>
      <c r="G60" s="17"/>
      <c r="H60" s="40" t="s">
        <v>128</v>
      </c>
    </row>
    <row r="61" spans="1:8" x14ac:dyDescent="0.25">
      <c r="A61" s="2" t="s">
        <v>102</v>
      </c>
      <c r="B61" s="30" t="s">
        <v>103</v>
      </c>
      <c r="C61" s="32" t="s">
        <v>104</v>
      </c>
      <c r="D61" s="2">
        <v>1840</v>
      </c>
      <c r="E61" s="39">
        <v>21.8</v>
      </c>
      <c r="F61" s="17">
        <f t="shared" si="9"/>
        <v>40112</v>
      </c>
      <c r="G61" s="17"/>
      <c r="H61" s="1" t="s">
        <v>129</v>
      </c>
    </row>
    <row r="62" spans="1:8" x14ac:dyDescent="0.25">
      <c r="A62" s="2" t="s">
        <v>106</v>
      </c>
      <c r="B62" s="30" t="s">
        <v>107</v>
      </c>
      <c r="C62" s="32" t="s">
        <v>108</v>
      </c>
      <c r="D62" s="2">
        <v>3500</v>
      </c>
      <c r="E62" s="39">
        <v>6.08</v>
      </c>
      <c r="F62" s="17">
        <f t="shared" si="9"/>
        <v>21280</v>
      </c>
      <c r="G62" s="17"/>
      <c r="H62" s="2" t="s">
        <v>109</v>
      </c>
    </row>
    <row r="63" spans="1:8" x14ac:dyDescent="0.25">
      <c r="A63" s="2" t="s">
        <v>130</v>
      </c>
      <c r="B63" s="30" t="s">
        <v>131</v>
      </c>
      <c r="C63" s="32" t="s">
        <v>132</v>
      </c>
      <c r="D63" s="2">
        <v>400</v>
      </c>
      <c r="E63" s="39">
        <v>4.75</v>
      </c>
      <c r="F63" s="17">
        <f t="shared" si="9"/>
        <v>1900</v>
      </c>
      <c r="G63" s="17"/>
      <c r="H63" s="18" t="s">
        <v>133</v>
      </c>
    </row>
    <row r="64" spans="1:8" x14ac:dyDescent="0.25">
      <c r="A64" s="1" t="s">
        <v>134</v>
      </c>
      <c r="B64" s="30" t="s">
        <v>135</v>
      </c>
      <c r="C64" s="32" t="s">
        <v>64</v>
      </c>
      <c r="D64" s="2">
        <v>5800</v>
      </c>
      <c r="E64" s="39">
        <v>16.64</v>
      </c>
      <c r="F64" s="22">
        <f t="shared" si="9"/>
        <v>96512</v>
      </c>
      <c r="G64" s="17"/>
      <c r="H64" s="1" t="s">
        <v>136</v>
      </c>
    </row>
    <row r="65" spans="1:8" x14ac:dyDescent="0.25">
      <c r="A65" s="2" t="s">
        <v>51</v>
      </c>
      <c r="B65" s="2" t="s">
        <v>86</v>
      </c>
      <c r="C65" s="31" t="s">
        <v>36</v>
      </c>
      <c r="D65" s="18">
        <v>200</v>
      </c>
      <c r="E65" s="20">
        <v>11.48</v>
      </c>
      <c r="F65" s="29"/>
      <c r="G65" s="17">
        <f t="shared" ref="G65:G66" si="10">D65*E65</f>
        <v>2296</v>
      </c>
      <c r="H65" s="2" t="s">
        <v>87</v>
      </c>
    </row>
    <row r="66" spans="1:8" x14ac:dyDescent="0.25">
      <c r="A66" s="2" t="s">
        <v>51</v>
      </c>
      <c r="B66" s="2" t="s">
        <v>52</v>
      </c>
      <c r="C66" s="31" t="s">
        <v>53</v>
      </c>
      <c r="D66" s="18">
        <v>14700</v>
      </c>
      <c r="E66" s="20">
        <v>3.5</v>
      </c>
      <c r="F66" s="29"/>
      <c r="G66" s="17">
        <f t="shared" si="10"/>
        <v>51450</v>
      </c>
      <c r="H66" s="2" t="s">
        <v>54</v>
      </c>
    </row>
    <row r="67" spans="1:8" x14ac:dyDescent="0.25">
      <c r="A67" s="2" t="s">
        <v>68</v>
      </c>
      <c r="B67" s="30" t="s">
        <v>69</v>
      </c>
      <c r="C67" s="45" t="s">
        <v>70</v>
      </c>
      <c r="D67" s="2">
        <v>350</v>
      </c>
      <c r="E67" s="39">
        <v>6.5</v>
      </c>
      <c r="F67" s="21"/>
      <c r="G67" s="17">
        <f>D67*E67</f>
        <v>2275</v>
      </c>
      <c r="H67" s="18" t="s">
        <v>71</v>
      </c>
    </row>
    <row r="68" spans="1:8" x14ac:dyDescent="0.25">
      <c r="A68" s="2" t="s">
        <v>76</v>
      </c>
      <c r="B68" s="30" t="s">
        <v>77</v>
      </c>
      <c r="C68" s="32" t="s">
        <v>78</v>
      </c>
      <c r="D68" s="32">
        <v>2795</v>
      </c>
      <c r="E68" s="39">
        <v>6.13</v>
      </c>
      <c r="F68" s="21"/>
      <c r="G68" s="22">
        <f>D68*E68</f>
        <v>17133.349999999999</v>
      </c>
      <c r="H68" s="40" t="s">
        <v>79</v>
      </c>
    </row>
    <row r="69" spans="1:8" x14ac:dyDescent="0.25">
      <c r="A69" s="2" t="s">
        <v>91</v>
      </c>
      <c r="B69" s="18" t="s">
        <v>92</v>
      </c>
      <c r="C69" s="31" t="s">
        <v>93</v>
      </c>
      <c r="D69" s="2">
        <v>50</v>
      </c>
      <c r="E69" s="39">
        <v>91.18</v>
      </c>
      <c r="F69" s="20">
        <f t="shared" ref="F69:F71" si="11">D69*E69</f>
        <v>4559</v>
      </c>
      <c r="G69" s="2"/>
      <c r="H69" s="2" t="s">
        <v>94</v>
      </c>
    </row>
    <row r="70" spans="1:8" x14ac:dyDescent="0.25">
      <c r="A70" s="2" t="s">
        <v>137</v>
      </c>
      <c r="B70" s="18" t="s">
        <v>138</v>
      </c>
      <c r="C70" s="31" t="s">
        <v>48</v>
      </c>
      <c r="D70" s="18">
        <v>100</v>
      </c>
      <c r="E70" s="39">
        <v>91.8</v>
      </c>
      <c r="F70" s="20">
        <f t="shared" si="11"/>
        <v>9180</v>
      </c>
      <c r="G70" s="20"/>
      <c r="H70" s="2" t="s">
        <v>139</v>
      </c>
    </row>
    <row r="71" spans="1:8" x14ac:dyDescent="0.25">
      <c r="A71" s="2" t="s">
        <v>130</v>
      </c>
      <c r="B71" s="18" t="s">
        <v>140</v>
      </c>
      <c r="C71" s="31" t="s">
        <v>141</v>
      </c>
      <c r="D71" s="2">
        <v>200</v>
      </c>
      <c r="E71" s="39">
        <v>5.94</v>
      </c>
      <c r="F71" s="20">
        <f t="shared" si="11"/>
        <v>1188</v>
      </c>
      <c r="G71" s="20"/>
      <c r="H71" s="2" t="s">
        <v>142</v>
      </c>
    </row>
    <row r="72" spans="1:8" x14ac:dyDescent="0.25">
      <c r="A72" s="2" t="s">
        <v>143</v>
      </c>
      <c r="B72" s="18" t="s">
        <v>144</v>
      </c>
      <c r="C72" s="31" t="s">
        <v>145</v>
      </c>
      <c r="D72" s="18">
        <v>250</v>
      </c>
      <c r="E72" s="39">
        <v>25</v>
      </c>
      <c r="F72" s="2"/>
      <c r="G72" s="2">
        <f t="shared" ref="G72:G74" si="12">D72*E72</f>
        <v>6250</v>
      </c>
      <c r="H72" s="2" t="s">
        <v>146</v>
      </c>
    </row>
    <row r="73" spans="1:8" x14ac:dyDescent="0.25">
      <c r="A73" s="18" t="s">
        <v>147</v>
      </c>
      <c r="B73" s="42" t="s">
        <v>148</v>
      </c>
      <c r="C73" s="18" t="s">
        <v>149</v>
      </c>
      <c r="D73" s="31">
        <v>100000</v>
      </c>
      <c r="E73" s="20">
        <v>0.2</v>
      </c>
      <c r="F73" s="2"/>
      <c r="G73" s="2">
        <f t="shared" si="12"/>
        <v>20000</v>
      </c>
      <c r="H73" s="18" t="s">
        <v>150</v>
      </c>
    </row>
    <row r="74" spans="1:8" x14ac:dyDescent="0.25">
      <c r="A74" s="2" t="s">
        <v>55</v>
      </c>
      <c r="B74" s="18" t="s">
        <v>80</v>
      </c>
      <c r="C74" s="31" t="s">
        <v>81</v>
      </c>
      <c r="D74" s="2">
        <f>200+100+100</f>
        <v>400</v>
      </c>
      <c r="E74" s="20">
        <v>43.49</v>
      </c>
      <c r="F74" s="29"/>
      <c r="G74" s="17">
        <f t="shared" si="12"/>
        <v>17396</v>
      </c>
      <c r="H74" s="20" t="s">
        <v>82</v>
      </c>
    </row>
    <row r="75" spans="1:8" x14ac:dyDescent="0.25">
      <c r="A75" s="2" t="s">
        <v>137</v>
      </c>
      <c r="B75" s="30" t="s">
        <v>138</v>
      </c>
      <c r="C75" s="31" t="s">
        <v>48</v>
      </c>
      <c r="D75" s="18">
        <v>100</v>
      </c>
      <c r="E75" s="39">
        <v>91.8</v>
      </c>
      <c r="F75" s="20">
        <f t="shared" ref="F75:F80" si="13">D75*E75</f>
        <v>9180</v>
      </c>
      <c r="G75" s="20"/>
      <c r="H75" s="2" t="s">
        <v>139</v>
      </c>
    </row>
    <row r="76" spans="1:8" x14ac:dyDescent="0.25">
      <c r="A76" s="2" t="s">
        <v>91</v>
      </c>
      <c r="B76" s="2" t="s">
        <v>98</v>
      </c>
      <c r="C76" s="31" t="s">
        <v>151</v>
      </c>
      <c r="D76" s="18">
        <v>480</v>
      </c>
      <c r="E76" s="39">
        <v>19.510000000000002</v>
      </c>
      <c r="F76" s="20">
        <f t="shared" si="13"/>
        <v>9364.8000000000011</v>
      </c>
      <c r="G76" s="20"/>
      <c r="H76" s="2" t="s">
        <v>37</v>
      </c>
    </row>
    <row r="77" spans="1:8" x14ac:dyDescent="0.25">
      <c r="A77" s="2" t="s">
        <v>91</v>
      </c>
      <c r="B77" s="2" t="s">
        <v>98</v>
      </c>
      <c r="C77" s="31" t="s">
        <v>99</v>
      </c>
      <c r="D77" s="18">
        <v>600</v>
      </c>
      <c r="E77" s="39">
        <v>11.48</v>
      </c>
      <c r="F77" s="20">
        <f t="shared" si="13"/>
        <v>6888</v>
      </c>
      <c r="G77" s="20"/>
      <c r="H77" s="2" t="s">
        <v>37</v>
      </c>
    </row>
    <row r="78" spans="1:8" x14ac:dyDescent="0.25">
      <c r="A78" s="2" t="s">
        <v>91</v>
      </c>
      <c r="B78" s="2" t="s">
        <v>98</v>
      </c>
      <c r="C78" s="31" t="s">
        <v>100</v>
      </c>
      <c r="D78" s="18">
        <v>30</v>
      </c>
      <c r="E78" s="39">
        <v>28.69</v>
      </c>
      <c r="F78" s="20">
        <f t="shared" si="13"/>
        <v>860.7</v>
      </c>
      <c r="G78" s="20"/>
      <c r="H78" s="2" t="s">
        <v>37</v>
      </c>
    </row>
    <row r="79" spans="1:8" x14ac:dyDescent="0.25">
      <c r="A79" s="2" t="s">
        <v>91</v>
      </c>
      <c r="B79" s="2" t="s">
        <v>152</v>
      </c>
      <c r="C79" s="31" t="s">
        <v>108</v>
      </c>
      <c r="D79" s="18">
        <v>100</v>
      </c>
      <c r="E79" s="39">
        <v>6</v>
      </c>
      <c r="F79" s="20">
        <f t="shared" si="13"/>
        <v>600</v>
      </c>
      <c r="G79" s="20"/>
      <c r="H79" s="2" t="s">
        <v>109</v>
      </c>
    </row>
    <row r="80" spans="1:8" x14ac:dyDescent="0.25">
      <c r="A80" s="2" t="s">
        <v>153</v>
      </c>
      <c r="B80" s="2" t="s">
        <v>154</v>
      </c>
      <c r="C80" s="31" t="s">
        <v>155</v>
      </c>
      <c r="D80" s="18">
        <v>645</v>
      </c>
      <c r="E80" s="20">
        <v>21.98</v>
      </c>
      <c r="F80" s="20">
        <f t="shared" si="13"/>
        <v>14177.1</v>
      </c>
      <c r="G80" s="2"/>
      <c r="H80" s="2" t="s">
        <v>156</v>
      </c>
    </row>
    <row r="81" spans="1:8" x14ac:dyDescent="0.25">
      <c r="A81" s="2" t="s">
        <v>55</v>
      </c>
      <c r="B81" s="18" t="s">
        <v>80</v>
      </c>
      <c r="C81" s="31" t="s">
        <v>81</v>
      </c>
      <c r="D81" s="2">
        <v>200</v>
      </c>
      <c r="E81" s="20">
        <v>43.49</v>
      </c>
      <c r="F81" s="29"/>
      <c r="G81" s="17">
        <f t="shared" ref="G81:G83" si="14">D81*E81</f>
        <v>8698</v>
      </c>
      <c r="H81" s="20" t="s">
        <v>82</v>
      </c>
    </row>
    <row r="82" spans="1:8" x14ac:dyDescent="0.25">
      <c r="A82" s="2" t="s">
        <v>51</v>
      </c>
      <c r="B82" s="2" t="s">
        <v>52</v>
      </c>
      <c r="C82" s="31" t="s">
        <v>53</v>
      </c>
      <c r="D82" s="18">
        <v>3000</v>
      </c>
      <c r="E82" s="20">
        <v>5.5</v>
      </c>
      <c r="F82" s="2"/>
      <c r="G82" s="2">
        <f t="shared" si="14"/>
        <v>16500</v>
      </c>
      <c r="H82" s="2" t="s">
        <v>54</v>
      </c>
    </row>
    <row r="83" spans="1:8" x14ac:dyDescent="0.25">
      <c r="A83" s="2" t="s">
        <v>51</v>
      </c>
      <c r="B83" s="2" t="s">
        <v>86</v>
      </c>
      <c r="C83" s="31" t="s">
        <v>36</v>
      </c>
      <c r="D83" s="18">
        <v>900</v>
      </c>
      <c r="E83" s="20">
        <v>11.48</v>
      </c>
      <c r="F83" s="2"/>
      <c r="G83" s="2">
        <f t="shared" si="14"/>
        <v>10332</v>
      </c>
      <c r="H83" s="2" t="s">
        <v>87</v>
      </c>
    </row>
    <row r="84" spans="1:8" x14ac:dyDescent="0.25">
      <c r="A84" s="2" t="s">
        <v>137</v>
      </c>
      <c r="B84" s="30" t="s">
        <v>138</v>
      </c>
      <c r="C84" s="31" t="s">
        <v>48</v>
      </c>
      <c r="D84" s="2">
        <v>250</v>
      </c>
      <c r="E84" s="39">
        <v>91.8</v>
      </c>
      <c r="F84" s="20">
        <f t="shared" ref="F84:F93" si="15">D84*E84</f>
        <v>22950</v>
      </c>
      <c r="G84" s="20"/>
      <c r="H84" s="2" t="s">
        <v>139</v>
      </c>
    </row>
    <row r="85" spans="1:8" x14ac:dyDescent="0.25">
      <c r="A85" s="2" t="s">
        <v>91</v>
      </c>
      <c r="B85" s="2" t="s">
        <v>92</v>
      </c>
      <c r="C85" s="31" t="s">
        <v>93</v>
      </c>
      <c r="D85" s="2">
        <v>375</v>
      </c>
      <c r="E85" s="39">
        <v>91.18</v>
      </c>
      <c r="F85" s="20">
        <f t="shared" si="15"/>
        <v>34192.5</v>
      </c>
      <c r="G85" s="39"/>
      <c r="H85" s="2" t="s">
        <v>94</v>
      </c>
    </row>
    <row r="86" spans="1:8" x14ac:dyDescent="0.25">
      <c r="A86" s="2" t="s">
        <v>91</v>
      </c>
      <c r="B86" s="2" t="s">
        <v>98</v>
      </c>
      <c r="C86" s="31" t="s">
        <v>151</v>
      </c>
      <c r="D86" s="2">
        <v>30</v>
      </c>
      <c r="E86" s="39">
        <v>19.510000000000002</v>
      </c>
      <c r="F86" s="20">
        <f t="shared" si="15"/>
        <v>585.30000000000007</v>
      </c>
      <c r="G86" s="20"/>
      <c r="H86" s="2" t="s">
        <v>37</v>
      </c>
    </row>
    <row r="87" spans="1:8" x14ac:dyDescent="0.25">
      <c r="A87" s="2" t="s">
        <v>91</v>
      </c>
      <c r="B87" s="2" t="s">
        <v>98</v>
      </c>
      <c r="C87" s="31" t="s">
        <v>99</v>
      </c>
      <c r="D87" s="2">
        <v>530</v>
      </c>
      <c r="E87" s="39">
        <v>11.48</v>
      </c>
      <c r="F87" s="20">
        <f t="shared" si="15"/>
        <v>6084.4000000000005</v>
      </c>
      <c r="G87" s="20"/>
      <c r="H87" s="2" t="s">
        <v>37</v>
      </c>
    </row>
    <row r="88" spans="1:8" x14ac:dyDescent="0.25">
      <c r="A88" s="2" t="s">
        <v>91</v>
      </c>
      <c r="B88" s="2" t="s">
        <v>152</v>
      </c>
      <c r="C88" s="31" t="s">
        <v>108</v>
      </c>
      <c r="D88" s="2">
        <v>3500</v>
      </c>
      <c r="E88" s="39">
        <v>6</v>
      </c>
      <c r="F88" s="20">
        <f t="shared" si="15"/>
        <v>21000</v>
      </c>
      <c r="G88" s="20"/>
      <c r="H88" s="2" t="s">
        <v>109</v>
      </c>
    </row>
    <row r="89" spans="1:8" x14ac:dyDescent="0.25">
      <c r="A89" s="2" t="s">
        <v>130</v>
      </c>
      <c r="B89" s="2" t="s">
        <v>140</v>
      </c>
      <c r="C89" s="31" t="s">
        <v>141</v>
      </c>
      <c r="D89" s="2">
        <v>200</v>
      </c>
      <c r="E89" s="39">
        <v>5.94</v>
      </c>
      <c r="F89" s="20">
        <f t="shared" si="15"/>
        <v>1188</v>
      </c>
      <c r="G89" s="39"/>
      <c r="H89" s="2" t="s">
        <v>157</v>
      </c>
    </row>
    <row r="90" spans="1:8" x14ac:dyDescent="0.25">
      <c r="A90" s="2" t="s">
        <v>158</v>
      </c>
      <c r="B90" s="2" t="s">
        <v>159</v>
      </c>
      <c r="C90" s="31" t="s">
        <v>81</v>
      </c>
      <c r="D90" s="2">
        <v>250</v>
      </c>
      <c r="E90" s="39">
        <v>38.86</v>
      </c>
      <c r="F90" s="20">
        <f t="shared" si="15"/>
        <v>9715</v>
      </c>
      <c r="G90" s="2"/>
      <c r="H90" s="2" t="s">
        <v>160</v>
      </c>
    </row>
    <row r="91" spans="1:8" x14ac:dyDescent="0.25">
      <c r="A91" s="2" t="s">
        <v>161</v>
      </c>
      <c r="B91" s="2" t="s">
        <v>162</v>
      </c>
      <c r="C91" s="31" t="s">
        <v>163</v>
      </c>
      <c r="D91" s="2">
        <v>1088.5</v>
      </c>
      <c r="E91" s="20">
        <v>118.83</v>
      </c>
      <c r="F91" s="20">
        <f t="shared" si="15"/>
        <v>129346.455</v>
      </c>
      <c r="G91" s="2"/>
      <c r="H91" s="2" t="s">
        <v>164</v>
      </c>
    </row>
    <row r="92" spans="1:8" x14ac:dyDescent="0.25">
      <c r="A92" s="2" t="s">
        <v>153</v>
      </c>
      <c r="B92" s="2" t="s">
        <v>154</v>
      </c>
      <c r="C92" s="31" t="s">
        <v>155</v>
      </c>
      <c r="D92" s="2">
        <v>215</v>
      </c>
      <c r="E92" s="20">
        <v>21.98</v>
      </c>
      <c r="F92" s="20">
        <f t="shared" si="15"/>
        <v>4725.7</v>
      </c>
      <c r="G92" s="2"/>
      <c r="H92" s="2" t="s">
        <v>156</v>
      </c>
    </row>
    <row r="93" spans="1:8" x14ac:dyDescent="0.25">
      <c r="A93" s="2" t="s">
        <v>130</v>
      </c>
      <c r="B93" s="30" t="s">
        <v>131</v>
      </c>
      <c r="C93" s="32" t="s">
        <v>132</v>
      </c>
      <c r="D93" s="2">
        <v>400</v>
      </c>
      <c r="E93" s="39">
        <v>4.75</v>
      </c>
      <c r="F93" s="46">
        <f t="shared" si="15"/>
        <v>1900</v>
      </c>
      <c r="G93" s="20"/>
      <c r="H93" s="18" t="s">
        <v>133</v>
      </c>
    </row>
    <row r="94" spans="1:8" x14ac:dyDescent="0.25">
      <c r="A94" s="2" t="s">
        <v>55</v>
      </c>
      <c r="B94" s="2" t="s">
        <v>80</v>
      </c>
      <c r="C94" s="31" t="s">
        <v>81</v>
      </c>
      <c r="D94" s="2">
        <v>250</v>
      </c>
      <c r="E94" s="20">
        <v>50.5</v>
      </c>
      <c r="F94" s="20"/>
      <c r="G94" s="2">
        <f>D94*E94</f>
        <v>12625</v>
      </c>
      <c r="H94" s="2" t="s">
        <v>82</v>
      </c>
    </row>
    <row r="95" spans="1:8" x14ac:dyDescent="0.25">
      <c r="A95" s="2" t="s">
        <v>55</v>
      </c>
      <c r="B95" s="2" t="s">
        <v>165</v>
      </c>
      <c r="C95" s="31" t="s">
        <v>166</v>
      </c>
      <c r="D95" s="31">
        <v>500</v>
      </c>
      <c r="E95" s="20">
        <v>1.02</v>
      </c>
      <c r="F95" s="2"/>
      <c r="G95" s="2">
        <f t="shared" ref="G95:G98" si="16">D95*E95</f>
        <v>510</v>
      </c>
      <c r="H95" s="2" t="s">
        <v>167</v>
      </c>
    </row>
    <row r="96" spans="1:8" x14ac:dyDescent="0.25">
      <c r="A96" s="31" t="s">
        <v>55</v>
      </c>
      <c r="B96" s="31" t="s">
        <v>122</v>
      </c>
      <c r="C96" s="31" t="s">
        <v>168</v>
      </c>
      <c r="D96" s="31">
        <v>1000</v>
      </c>
      <c r="E96" s="31">
        <v>1.1499999999999999</v>
      </c>
      <c r="F96" s="31"/>
      <c r="G96" s="31">
        <f t="shared" si="16"/>
        <v>1150</v>
      </c>
      <c r="H96" s="31" t="s">
        <v>167</v>
      </c>
    </row>
    <row r="97" spans="1:8" x14ac:dyDescent="0.25">
      <c r="A97" s="18" t="s">
        <v>147</v>
      </c>
      <c r="B97" s="42" t="s">
        <v>148</v>
      </c>
      <c r="C97" s="18" t="s">
        <v>149</v>
      </c>
      <c r="D97" s="31">
        <v>50000</v>
      </c>
      <c r="E97" s="20">
        <v>0.2</v>
      </c>
      <c r="F97" s="2"/>
      <c r="G97" s="2">
        <f t="shared" si="16"/>
        <v>10000</v>
      </c>
      <c r="H97" s="18" t="s">
        <v>150</v>
      </c>
    </row>
    <row r="98" spans="1:8" x14ac:dyDescent="0.25">
      <c r="A98" s="18" t="s">
        <v>147</v>
      </c>
      <c r="B98" s="18" t="s">
        <v>169</v>
      </c>
      <c r="C98" s="18" t="s">
        <v>170</v>
      </c>
      <c r="D98" s="31">
        <v>2400</v>
      </c>
      <c r="E98" s="20">
        <v>9</v>
      </c>
      <c r="F98" s="2"/>
      <c r="G98" s="2">
        <f t="shared" si="16"/>
        <v>21600</v>
      </c>
      <c r="H98" s="18" t="s">
        <v>171</v>
      </c>
    </row>
    <row r="99" spans="1:8" x14ac:dyDescent="0.25">
      <c r="A99" s="2"/>
      <c r="B99" s="2"/>
      <c r="C99" s="2"/>
      <c r="D99" s="2"/>
      <c r="E99" s="16" t="s">
        <v>0</v>
      </c>
      <c r="F99" s="47">
        <f>SUM(F4:F98)</f>
        <v>775349.95499999996</v>
      </c>
      <c r="G99" s="47">
        <f>SUM(G4:G98)</f>
        <v>1217039.6499999999</v>
      </c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1"/>
      <c r="B101" s="1"/>
      <c r="C101" s="1" t="s">
        <v>177</v>
      </c>
      <c r="D101" s="1"/>
      <c r="E101" s="1"/>
      <c r="F101" s="50">
        <f>F99+G99</f>
        <v>1992389.605</v>
      </c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48"/>
      <c r="G103" s="1"/>
      <c r="H10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4" sqref="B24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39" x14ac:dyDescent="0.25">
      <c r="A3" s="1"/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5</v>
      </c>
      <c r="H3" s="3" t="s">
        <v>6</v>
      </c>
      <c r="I3" s="3" t="s">
        <v>7</v>
      </c>
      <c r="J3" s="4" t="s">
        <v>8</v>
      </c>
      <c r="K3" s="3" t="s">
        <v>9</v>
      </c>
      <c r="L3" s="5" t="s">
        <v>10</v>
      </c>
      <c r="M3" s="5" t="s">
        <v>11</v>
      </c>
      <c r="N3" s="1"/>
    </row>
    <row r="4" spans="1:14" x14ac:dyDescent="0.25">
      <c r="A4" s="1"/>
      <c r="B4" s="3"/>
      <c r="C4" s="3"/>
      <c r="D4" s="3"/>
      <c r="E4" s="3"/>
      <c r="F4" s="3"/>
      <c r="G4" s="3"/>
      <c r="H4" s="3"/>
      <c r="I4" s="3"/>
      <c r="J4" s="6"/>
      <c r="K4" s="3"/>
      <c r="L4" s="3"/>
      <c r="M4" s="3"/>
      <c r="N4" s="1"/>
    </row>
    <row r="5" spans="1:14" x14ac:dyDescent="0.25">
      <c r="A5" s="1"/>
      <c r="B5" s="3" t="s">
        <v>12</v>
      </c>
      <c r="C5" s="7">
        <v>0.90200000000000002</v>
      </c>
      <c r="D5" s="8">
        <v>3531.04</v>
      </c>
      <c r="E5" s="8">
        <v>2906.7486162005216</v>
      </c>
      <c r="F5" s="3" t="s">
        <v>13</v>
      </c>
      <c r="G5" s="8">
        <v>82565.516722252869</v>
      </c>
      <c r="H5" s="8">
        <f>(G5-$D5+$E5)/$C5</f>
        <v>90843.930530436133</v>
      </c>
      <c r="I5" s="9">
        <f>H5/1000</f>
        <v>90.84393053043614</v>
      </c>
      <c r="J5" s="10">
        <f>122+(122*12.5%)+((122*12.5%)*2%)+8</f>
        <v>145.55500000000001</v>
      </c>
      <c r="K5" s="11">
        <f t="shared" ref="K5:K15" si="0">J5-I5</f>
        <v>54.711069469563867</v>
      </c>
      <c r="L5" s="3">
        <f>20+80.46+36.07</f>
        <v>136.53</v>
      </c>
      <c r="M5" s="3">
        <f>K5*L5</f>
        <v>7469.7023146795545</v>
      </c>
      <c r="N5" s="12" t="s">
        <v>14</v>
      </c>
    </row>
    <row r="6" spans="1:14" x14ac:dyDescent="0.25">
      <c r="A6" s="1"/>
      <c r="B6" s="3" t="s">
        <v>15</v>
      </c>
      <c r="C6" s="7">
        <v>0.90200000000000002</v>
      </c>
      <c r="D6" s="8">
        <v>3531.04</v>
      </c>
      <c r="E6" s="8">
        <v>2906.7486162005216</v>
      </c>
      <c r="F6" s="3" t="s">
        <v>13</v>
      </c>
      <c r="G6" s="8">
        <f>G5</f>
        <v>82565.516722252869</v>
      </c>
      <c r="H6" s="8">
        <f t="shared" ref="H6:H15" si="1">(G6-$D6+$E6)/$C6</f>
        <v>90843.930530436133</v>
      </c>
      <c r="I6" s="9">
        <f t="shared" ref="I6:I15" si="2">H6/1000</f>
        <v>90.84393053043614</v>
      </c>
      <c r="J6" s="10">
        <f>131+(131*12.5%)+((131*12.5%)*2%)+8</f>
        <v>155.70249999999999</v>
      </c>
      <c r="K6" s="11">
        <f t="shared" si="0"/>
        <v>64.858569469563847</v>
      </c>
      <c r="L6" s="3">
        <v>24.125</v>
      </c>
      <c r="M6" s="3">
        <f t="shared" ref="M6:M15" si="3">K6*L6</f>
        <v>1564.7129884532278</v>
      </c>
      <c r="N6" s="12" t="s">
        <v>14</v>
      </c>
    </row>
    <row r="7" spans="1:14" x14ac:dyDescent="0.25">
      <c r="A7" s="1"/>
      <c r="B7" s="3" t="s">
        <v>16</v>
      </c>
      <c r="C7" s="7">
        <v>0.90200000000000002</v>
      </c>
      <c r="D7" s="8">
        <v>3531.04</v>
      </c>
      <c r="E7" s="8">
        <v>2906.7486162005216</v>
      </c>
      <c r="F7" s="3" t="s">
        <v>13</v>
      </c>
      <c r="G7" s="8">
        <v>82503.399999999994</v>
      </c>
      <c r="H7" s="8">
        <f t="shared" si="1"/>
        <v>90775.064984701239</v>
      </c>
      <c r="I7" s="9">
        <f t="shared" si="2"/>
        <v>90.775064984701245</v>
      </c>
      <c r="J7" s="10">
        <f>131+(131*12.5%)+((131*12.5%)*2%)+8</f>
        <v>155.70249999999999</v>
      </c>
      <c r="K7" s="11">
        <f t="shared" si="0"/>
        <v>64.927435015298741</v>
      </c>
      <c r="L7" s="3">
        <f>54.9+118.475+44.459+47.716+93.44+126.725+244.26+114.05+25.675+1.5</f>
        <v>871.19999999999993</v>
      </c>
      <c r="M7" s="3">
        <f t="shared" si="3"/>
        <v>56564.781385328257</v>
      </c>
      <c r="N7" s="12" t="s">
        <v>14</v>
      </c>
    </row>
    <row r="8" spans="1:14" x14ac:dyDescent="0.25">
      <c r="A8" s="1"/>
      <c r="B8" s="3" t="s">
        <v>17</v>
      </c>
      <c r="C8" s="7">
        <v>0.90200000000000002</v>
      </c>
      <c r="D8" s="8">
        <v>3531.04</v>
      </c>
      <c r="E8" s="8">
        <v>2906.7486162005216</v>
      </c>
      <c r="F8" s="3" t="s">
        <v>13</v>
      </c>
      <c r="G8" s="8">
        <v>84091.732293626803</v>
      </c>
      <c r="H8" s="8">
        <f t="shared" si="1"/>
        <v>92535.965531959344</v>
      </c>
      <c r="I8" s="9">
        <f t="shared" si="2"/>
        <v>92.535965531959349</v>
      </c>
      <c r="J8" s="10">
        <f>140+(140*12.5%)+((140*12.5%)*2%)+8</f>
        <v>165.85</v>
      </c>
      <c r="K8" s="11">
        <f t="shared" si="0"/>
        <v>73.314034468040646</v>
      </c>
      <c r="L8" s="3">
        <f>37.98+22.025</f>
        <v>60.004999999999995</v>
      </c>
      <c r="M8" s="3">
        <f t="shared" si="3"/>
        <v>4399.2086382547786</v>
      </c>
      <c r="N8" s="1"/>
    </row>
    <row r="9" spans="1:14" x14ac:dyDescent="0.25">
      <c r="A9" s="1"/>
      <c r="B9" s="3" t="s">
        <v>18</v>
      </c>
      <c r="C9" s="7">
        <v>0.90200000000000002</v>
      </c>
      <c r="D9" s="8">
        <v>3531.04</v>
      </c>
      <c r="E9" s="8">
        <v>2906.7486162005216</v>
      </c>
      <c r="F9" s="3" t="s">
        <v>13</v>
      </c>
      <c r="G9" s="8">
        <v>83934.173852106876</v>
      </c>
      <c r="H9" s="8">
        <f t="shared" si="1"/>
        <v>92361.288767524835</v>
      </c>
      <c r="I9" s="9">
        <f t="shared" si="2"/>
        <v>92.36128876752484</v>
      </c>
      <c r="J9" s="10">
        <f t="shared" ref="J9:J10" si="4">140+(140*12.5%)+((140*12.5%)*2%)+8</f>
        <v>165.85</v>
      </c>
      <c r="K9" s="11">
        <f t="shared" si="0"/>
        <v>73.488711232475154</v>
      </c>
      <c r="L9" s="3">
        <v>0</v>
      </c>
      <c r="M9" s="3">
        <f t="shared" si="3"/>
        <v>0</v>
      </c>
      <c r="N9" s="1"/>
    </row>
    <row r="10" spans="1:14" x14ac:dyDescent="0.25">
      <c r="A10" s="1"/>
      <c r="B10" s="3" t="s">
        <v>19</v>
      </c>
      <c r="C10" s="7">
        <v>0.90200000000000002</v>
      </c>
      <c r="D10" s="8">
        <v>3531.04</v>
      </c>
      <c r="E10" s="8">
        <v>2906.7486162005216</v>
      </c>
      <c r="F10" s="3" t="s">
        <v>13</v>
      </c>
      <c r="G10" s="8">
        <v>83934.173879243128</v>
      </c>
      <c r="H10" s="8">
        <f t="shared" si="1"/>
        <v>92361.288797609377</v>
      </c>
      <c r="I10" s="9">
        <f t="shared" si="2"/>
        <v>92.361288797609376</v>
      </c>
      <c r="J10" s="10">
        <f t="shared" si="4"/>
        <v>165.85</v>
      </c>
      <c r="K10" s="11">
        <f t="shared" si="0"/>
        <v>73.488711202390618</v>
      </c>
      <c r="L10" s="3">
        <v>24.885999999999999</v>
      </c>
      <c r="M10" s="3">
        <f t="shared" si="3"/>
        <v>1828.8400669826929</v>
      </c>
      <c r="N10" s="1"/>
    </row>
    <row r="11" spans="1:14" x14ac:dyDescent="0.25">
      <c r="A11" s="1"/>
      <c r="B11" s="3" t="s">
        <v>20</v>
      </c>
      <c r="C11" s="7">
        <v>0.90200000000000002</v>
      </c>
      <c r="D11" s="8">
        <v>3531.04</v>
      </c>
      <c r="E11" s="8">
        <v>2906.7486162005216</v>
      </c>
      <c r="F11" s="3" t="s">
        <v>13</v>
      </c>
      <c r="G11" s="8">
        <v>96517.767827482647</v>
      </c>
      <c r="H11" s="8">
        <f t="shared" si="1"/>
        <v>106312.05814155562</v>
      </c>
      <c r="I11" s="9">
        <f t="shared" si="2"/>
        <v>106.31205814155562</v>
      </c>
      <c r="J11" s="10">
        <f>155+(155*12.5%)+((155*12.5%)*2%)+8</f>
        <v>182.76249999999999</v>
      </c>
      <c r="K11" s="11">
        <f t="shared" si="0"/>
        <v>76.450441858444364</v>
      </c>
      <c r="L11" s="3">
        <v>0</v>
      </c>
      <c r="M11" s="3">
        <f t="shared" si="3"/>
        <v>0</v>
      </c>
      <c r="N11" s="1"/>
    </row>
    <row r="12" spans="1:14" x14ac:dyDescent="0.25">
      <c r="A12" s="1"/>
      <c r="B12" s="3" t="s">
        <v>21</v>
      </c>
      <c r="C12" s="7">
        <v>0.90200000000000002</v>
      </c>
      <c r="D12" s="8">
        <v>3531.04</v>
      </c>
      <c r="E12" s="8">
        <v>2906.7486162005216</v>
      </c>
      <c r="F12" s="3" t="s">
        <v>13</v>
      </c>
      <c r="G12" s="8">
        <v>96681.217479990475</v>
      </c>
      <c r="H12" s="8">
        <f t="shared" si="1"/>
        <v>106493.26618202994</v>
      </c>
      <c r="I12" s="9">
        <f t="shared" si="2"/>
        <v>106.49326618202994</v>
      </c>
      <c r="J12" s="10">
        <f>155+(155*12.5%)+((155*12.5%)*2%)+8</f>
        <v>182.76249999999999</v>
      </c>
      <c r="K12" s="11">
        <f t="shared" si="0"/>
        <v>76.269233817970047</v>
      </c>
      <c r="L12" s="3">
        <v>0</v>
      </c>
      <c r="M12" s="3">
        <f t="shared" si="3"/>
        <v>0</v>
      </c>
      <c r="N12" s="1"/>
    </row>
    <row r="13" spans="1:14" x14ac:dyDescent="0.25">
      <c r="A13" s="1"/>
      <c r="B13" s="3" t="s">
        <v>22</v>
      </c>
      <c r="C13" s="7">
        <v>0.90200000000000002</v>
      </c>
      <c r="D13" s="8">
        <v>3531.04</v>
      </c>
      <c r="E13" s="8">
        <v>2906.7486162005216</v>
      </c>
      <c r="F13" s="3" t="s">
        <v>13</v>
      </c>
      <c r="G13" s="8">
        <v>97079.258329303411</v>
      </c>
      <c r="H13" s="8">
        <f t="shared" si="1"/>
        <v>106934.55315466068</v>
      </c>
      <c r="I13" s="9">
        <f t="shared" si="2"/>
        <v>106.93455315466068</v>
      </c>
      <c r="J13" s="10">
        <f>160+(160*12.5%)+((160*12.5%)*2%)+8</f>
        <v>188.4</v>
      </c>
      <c r="K13" s="11">
        <f t="shared" si="0"/>
        <v>81.465446845339329</v>
      </c>
      <c r="L13" s="3">
        <v>0</v>
      </c>
      <c r="M13" s="3">
        <f t="shared" si="3"/>
        <v>0</v>
      </c>
      <c r="N13" s="1"/>
    </row>
    <row r="14" spans="1:14" x14ac:dyDescent="0.25">
      <c r="A14" s="1"/>
      <c r="B14" s="3" t="s">
        <v>23</v>
      </c>
      <c r="C14" s="7">
        <v>0.90200000000000002</v>
      </c>
      <c r="D14" s="8">
        <v>3531.04</v>
      </c>
      <c r="E14" s="8">
        <v>2906.7486162005216</v>
      </c>
      <c r="F14" s="3" t="s">
        <v>13</v>
      </c>
      <c r="G14" s="8">
        <v>107348.66811455273</v>
      </c>
      <c r="H14" s="8">
        <f t="shared" si="1"/>
        <v>118319.7081272209</v>
      </c>
      <c r="I14" s="9">
        <f t="shared" si="2"/>
        <v>118.31970812722091</v>
      </c>
      <c r="J14" s="10">
        <f>170+(170*12.5%)+((170*12.5%)*2%)+8</f>
        <v>199.67500000000001</v>
      </c>
      <c r="K14" s="11">
        <f t="shared" si="0"/>
        <v>81.355291872779105</v>
      </c>
      <c r="L14" s="3">
        <v>0</v>
      </c>
      <c r="M14" s="3">
        <f t="shared" si="3"/>
        <v>0</v>
      </c>
      <c r="N14" s="1"/>
    </row>
    <row r="15" spans="1:14" x14ac:dyDescent="0.25">
      <c r="A15" s="1"/>
      <c r="B15" s="3" t="s">
        <v>24</v>
      </c>
      <c r="C15" s="7">
        <v>0.90200000000000002</v>
      </c>
      <c r="D15" s="8">
        <v>3531.04</v>
      </c>
      <c r="E15" s="8">
        <v>2906.7486162005216</v>
      </c>
      <c r="F15" s="3" t="s">
        <v>13</v>
      </c>
      <c r="G15" s="13">
        <f>G14</f>
        <v>107348.66811455273</v>
      </c>
      <c r="H15" s="8">
        <f t="shared" si="1"/>
        <v>118319.7081272209</v>
      </c>
      <c r="I15" s="9">
        <f t="shared" si="2"/>
        <v>118.31970812722091</v>
      </c>
      <c r="J15" s="10">
        <f>180+(180*12.5%)+((180*12.5%)*2%)+8</f>
        <v>210.95</v>
      </c>
      <c r="K15" s="11">
        <f t="shared" si="0"/>
        <v>92.630291872779082</v>
      </c>
      <c r="L15" s="3">
        <v>0</v>
      </c>
      <c r="M15" s="3">
        <f t="shared" si="3"/>
        <v>0</v>
      </c>
      <c r="N15" s="1"/>
    </row>
    <row r="16" spans="1:14" x14ac:dyDescent="0.25">
      <c r="A16" s="1"/>
      <c r="B16" s="3"/>
      <c r="C16" s="3"/>
      <c r="D16" s="3"/>
      <c r="E16" s="3"/>
      <c r="F16" s="3"/>
      <c r="G16" s="3"/>
      <c r="H16" s="8"/>
      <c r="I16" s="8"/>
      <c r="J16" s="3"/>
      <c r="K16" s="3"/>
      <c r="L16" s="3"/>
      <c r="M16" s="3"/>
      <c r="N16" s="1"/>
    </row>
    <row r="17" spans="1:14" x14ac:dyDescent="0.25">
      <c r="A17" s="1"/>
      <c r="B17" s="3"/>
      <c r="C17" s="3"/>
      <c r="D17" s="3"/>
      <c r="E17" s="3"/>
      <c r="F17" s="3"/>
      <c r="G17" s="3"/>
      <c r="H17" s="8"/>
      <c r="I17" s="3" t="s">
        <v>25</v>
      </c>
      <c r="J17" s="3"/>
      <c r="K17" s="3"/>
      <c r="L17" s="3"/>
      <c r="M17" s="3">
        <f>SUM(M5:M15)</f>
        <v>71827.245393698511</v>
      </c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4"/>
      <c r="I18" s="14"/>
      <c r="J18" s="1"/>
      <c r="K18" s="1"/>
      <c r="L18" s="1"/>
      <c r="M18" s="1"/>
      <c r="N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CIP </vt:lpstr>
      <vt:lpstr>DCFA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 Mulgaonkar</dc:creator>
  <cp:lastModifiedBy>Sanjib Chakraborty</cp:lastModifiedBy>
  <dcterms:created xsi:type="dcterms:W3CDTF">2015-03-30T06:14:20Z</dcterms:created>
  <dcterms:modified xsi:type="dcterms:W3CDTF">2017-04-13T07:36:55Z</dcterms:modified>
</cp:coreProperties>
</file>