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 activeTab="3"/>
  </bookViews>
  <sheets>
    <sheet name="MOC" sheetId="4" r:id="rId1"/>
    <sheet name="VAM" sheetId="5" r:id="rId2"/>
    <sheet name="Paharpur CT Fan" sheetId="6" r:id="rId3"/>
    <sheet name="HP steam saving" sheetId="7" r:id="rId4"/>
  </sheets>
  <calcPr calcId="145621"/>
</workbook>
</file>

<file path=xl/calcChain.xml><?xml version="1.0" encoding="utf-8"?>
<calcChain xmlns="http://schemas.openxmlformats.org/spreadsheetml/2006/main">
  <c r="AD39" i="7" l="1"/>
  <c r="P39" i="7"/>
  <c r="AF39" i="7" s="1"/>
  <c r="AG39" i="7" s="1"/>
  <c r="AD38" i="7"/>
  <c r="P38" i="7"/>
  <c r="AF38" i="7" s="1"/>
  <c r="AG38" i="7" s="1"/>
  <c r="AD37" i="7"/>
  <c r="P37" i="7"/>
  <c r="AF37" i="7" s="1"/>
  <c r="AG37" i="7" s="1"/>
  <c r="AD36" i="7"/>
  <c r="P36" i="7"/>
  <c r="AF36" i="7" s="1"/>
  <c r="AG36" i="7" s="1"/>
  <c r="AE35" i="7"/>
  <c r="AD35" i="7"/>
  <c r="P35" i="7"/>
  <c r="AF34" i="7"/>
  <c r="AD34" i="7"/>
  <c r="P34" i="7"/>
  <c r="AF32" i="7"/>
  <c r="AG32" i="7" s="1"/>
  <c r="AD32" i="7"/>
  <c r="P32" i="7"/>
  <c r="AF31" i="7"/>
  <c r="AG31" i="7" s="1"/>
  <c r="AD31" i="7"/>
  <c r="P31" i="7"/>
  <c r="AF30" i="7"/>
  <c r="AG30" i="7" s="1"/>
  <c r="AD30" i="7"/>
  <c r="P30" i="7"/>
  <c r="AF29" i="7"/>
  <c r="AG29" i="7" s="1"/>
  <c r="AD29" i="7"/>
  <c r="P29" i="7"/>
  <c r="AD28" i="7"/>
  <c r="AE28" i="7" s="1"/>
  <c r="P28" i="7"/>
  <c r="Q28" i="7" s="1"/>
  <c r="AF27" i="7"/>
  <c r="AD27" i="7"/>
  <c r="P27" i="7"/>
  <c r="AF25" i="7"/>
  <c r="AG25" i="7" s="1"/>
  <c r="AF24" i="7"/>
  <c r="AF23" i="7"/>
  <c r="AG23" i="7" s="1"/>
  <c r="AF22" i="7"/>
  <c r="AF21" i="7"/>
  <c r="AG21" i="7" s="1"/>
  <c r="AF20" i="7"/>
  <c r="AG24" i="7" s="1"/>
  <c r="AF18" i="7"/>
  <c r="AG18" i="7" s="1"/>
  <c r="AF17" i="7"/>
  <c r="AG17" i="7" s="1"/>
  <c r="AF16" i="7"/>
  <c r="AG16" i="7" s="1"/>
  <c r="AF15" i="7"/>
  <c r="AG15" i="7" s="1"/>
  <c r="AF14" i="7"/>
  <c r="AG14" i="7" s="1"/>
  <c r="AF13" i="7"/>
  <c r="AD11" i="7"/>
  <c r="O11" i="7"/>
  <c r="AD10" i="7"/>
  <c r="P10" i="7"/>
  <c r="AF10" i="7" s="1"/>
  <c r="O10" i="7"/>
  <c r="AF9" i="7"/>
  <c r="AG9" i="7" s="1"/>
  <c r="AD9" i="7"/>
  <c r="P9" i="7"/>
  <c r="AD8" i="7"/>
  <c r="O8" i="7"/>
  <c r="P8" i="7" s="1"/>
  <c r="AF8" i="7" s="1"/>
  <c r="AG8" i="7" s="1"/>
  <c r="E7" i="7"/>
  <c r="AE6" i="7"/>
  <c r="AD6" i="7"/>
  <c r="P6" i="7"/>
  <c r="Q6" i="7" s="1"/>
  <c r="AH6" i="7" s="1"/>
  <c r="AD5" i="7"/>
  <c r="O5" i="7"/>
  <c r="P5" i="7" s="1"/>
  <c r="AF5" i="7" s="1"/>
  <c r="O2" i="7"/>
  <c r="O1" i="7"/>
  <c r="AF11" i="7" l="1"/>
  <c r="AG11" i="7" s="1"/>
  <c r="AH28" i="7"/>
  <c r="AF28" i="7"/>
  <c r="AG28" i="7" s="1"/>
  <c r="AE7" i="7"/>
  <c r="AG10" i="7"/>
  <c r="AE29" i="7"/>
  <c r="AG22" i="7"/>
  <c r="Q35" i="7"/>
  <c r="AH35" i="7" s="1"/>
  <c r="AH40" i="7" s="1"/>
  <c r="AF6" i="7"/>
  <c r="AG6" i="7" s="1"/>
  <c r="P11" i="7"/>
  <c r="C5" i="6"/>
  <c r="C6" i="6" s="1"/>
  <c r="C4" i="6"/>
  <c r="AE36" i="7" l="1"/>
  <c r="AF35" i="7"/>
  <c r="AG35" i="7" s="1"/>
  <c r="L14" i="6"/>
  <c r="H14" i="6"/>
  <c r="K14" i="6"/>
  <c r="C8" i="6"/>
  <c r="N14" i="6"/>
  <c r="J14" i="6"/>
  <c r="M14" i="6"/>
  <c r="I14" i="6"/>
  <c r="N30" i="5" l="1"/>
  <c r="M26" i="5"/>
  <c r="M30" i="5" s="1"/>
  <c r="L26" i="5"/>
  <c r="L30" i="5" s="1"/>
  <c r="F14" i="5"/>
  <c r="F19" i="5" s="1"/>
  <c r="F22" i="5" s="1"/>
  <c r="F24" i="5" s="1"/>
  <c r="C5" i="5" s="1"/>
  <c r="G5" i="5" s="1"/>
  <c r="M130" i="4" l="1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29" i="4"/>
  <c r="M160" i="4"/>
  <c r="K159" i="4"/>
  <c r="J159" i="4"/>
  <c r="L159" i="4" s="1"/>
  <c r="K158" i="4"/>
  <c r="J158" i="4"/>
  <c r="K157" i="4"/>
  <c r="J157" i="4"/>
  <c r="L157" i="4" s="1"/>
  <c r="K156" i="4"/>
  <c r="J156" i="4"/>
  <c r="K155" i="4"/>
  <c r="J155" i="4"/>
  <c r="L155" i="4" s="1"/>
  <c r="K154" i="4"/>
  <c r="J154" i="4"/>
  <c r="K153" i="4"/>
  <c r="J153" i="4"/>
  <c r="L153" i="4" s="1"/>
  <c r="K152" i="4"/>
  <c r="J152" i="4"/>
  <c r="K151" i="4"/>
  <c r="J151" i="4"/>
  <c r="L151" i="4" s="1"/>
  <c r="K150" i="4"/>
  <c r="J150" i="4"/>
  <c r="K149" i="4"/>
  <c r="J149" i="4"/>
  <c r="L149" i="4" s="1"/>
  <c r="K148" i="4"/>
  <c r="J148" i="4"/>
  <c r="K147" i="4"/>
  <c r="L147" i="4" s="1"/>
  <c r="J147" i="4"/>
  <c r="K146" i="4"/>
  <c r="J146" i="4"/>
  <c r="K145" i="4"/>
  <c r="J145" i="4"/>
  <c r="L145" i="4" s="1"/>
  <c r="K144" i="4"/>
  <c r="J144" i="4"/>
  <c r="K143" i="4"/>
  <c r="L143" i="4" s="1"/>
  <c r="J143" i="4"/>
  <c r="K142" i="4"/>
  <c r="J142" i="4"/>
  <c r="K141" i="4"/>
  <c r="J141" i="4"/>
  <c r="K140" i="4"/>
  <c r="L140" i="4" s="1"/>
  <c r="J140" i="4"/>
  <c r="K139" i="4"/>
  <c r="J139" i="4"/>
  <c r="K138" i="4"/>
  <c r="J138" i="4"/>
  <c r="K137" i="4"/>
  <c r="J137" i="4"/>
  <c r="K136" i="4"/>
  <c r="L136" i="4" s="1"/>
  <c r="J136" i="4"/>
  <c r="K135" i="4"/>
  <c r="J135" i="4"/>
  <c r="K134" i="4"/>
  <c r="J134" i="4"/>
  <c r="K133" i="4"/>
  <c r="J133" i="4"/>
  <c r="L133" i="4" s="1"/>
  <c r="K132" i="4"/>
  <c r="J132" i="4"/>
  <c r="K131" i="4"/>
  <c r="L131" i="4" s="1"/>
  <c r="J131" i="4"/>
  <c r="K130" i="4"/>
  <c r="J130" i="4"/>
  <c r="K129" i="4"/>
  <c r="J129" i="4"/>
  <c r="L129" i="4" s="1"/>
  <c r="L158" i="4"/>
  <c r="L156" i="4"/>
  <c r="L154" i="4"/>
  <c r="L152" i="4"/>
  <c r="L150" i="4"/>
  <c r="L148" i="4"/>
  <c r="L146" i="4"/>
  <c r="L144" i="4"/>
  <c r="L142" i="4"/>
  <c r="L141" i="4"/>
  <c r="L139" i="4"/>
  <c r="L138" i="4"/>
  <c r="L137" i="4"/>
  <c r="L135" i="4"/>
  <c r="L134" i="4"/>
  <c r="L132" i="4"/>
  <c r="L130" i="4"/>
  <c r="M105" i="4" l="1"/>
  <c r="M121" i="4"/>
  <c r="K124" i="4"/>
  <c r="J124" i="4"/>
  <c r="K123" i="4"/>
  <c r="L123" i="4" s="1"/>
  <c r="M123" i="4" s="1"/>
  <c r="J123" i="4"/>
  <c r="K122" i="4"/>
  <c r="J122" i="4"/>
  <c r="K121" i="4"/>
  <c r="J121" i="4"/>
  <c r="K120" i="4"/>
  <c r="J120" i="4"/>
  <c r="K119" i="4"/>
  <c r="L119" i="4" s="1"/>
  <c r="M119" i="4" s="1"/>
  <c r="J119" i="4"/>
  <c r="K118" i="4"/>
  <c r="J118" i="4"/>
  <c r="K117" i="4"/>
  <c r="J117" i="4"/>
  <c r="K116" i="4"/>
  <c r="J116" i="4"/>
  <c r="K115" i="4"/>
  <c r="J115" i="4"/>
  <c r="K114" i="4"/>
  <c r="J114" i="4"/>
  <c r="L114" i="4" s="1"/>
  <c r="M114" i="4" s="1"/>
  <c r="K113" i="4"/>
  <c r="L113" i="4" s="1"/>
  <c r="M113" i="4" s="1"/>
  <c r="J113" i="4"/>
  <c r="K112" i="4"/>
  <c r="J112" i="4"/>
  <c r="L112" i="4" s="1"/>
  <c r="M112" i="4" s="1"/>
  <c r="K111" i="4"/>
  <c r="J111" i="4"/>
  <c r="K110" i="4"/>
  <c r="J110" i="4"/>
  <c r="L110" i="4" s="1"/>
  <c r="M110" i="4" s="1"/>
  <c r="K109" i="4"/>
  <c r="L109" i="4" s="1"/>
  <c r="M109" i="4" s="1"/>
  <c r="J109" i="4"/>
  <c r="K108" i="4"/>
  <c r="J108" i="4"/>
  <c r="L108" i="4" s="1"/>
  <c r="M108" i="4" s="1"/>
  <c r="K107" i="4"/>
  <c r="J107" i="4"/>
  <c r="K106" i="4"/>
  <c r="L106" i="4" s="1"/>
  <c r="M106" i="4" s="1"/>
  <c r="J106" i="4"/>
  <c r="K105" i="4"/>
  <c r="L105" i="4" s="1"/>
  <c r="J105" i="4"/>
  <c r="K104" i="4"/>
  <c r="J104" i="4"/>
  <c r="L104" i="4" s="1"/>
  <c r="M104" i="4" s="1"/>
  <c r="K103" i="4"/>
  <c r="J103" i="4"/>
  <c r="K102" i="4"/>
  <c r="J102" i="4"/>
  <c r="K101" i="4"/>
  <c r="L101" i="4" s="1"/>
  <c r="M101" i="4" s="1"/>
  <c r="J101" i="4"/>
  <c r="K100" i="4"/>
  <c r="J100" i="4"/>
  <c r="L100" i="4" s="1"/>
  <c r="M100" i="4" s="1"/>
  <c r="K99" i="4"/>
  <c r="L99" i="4" s="1"/>
  <c r="M99" i="4" s="1"/>
  <c r="J99" i="4"/>
  <c r="K98" i="4"/>
  <c r="J98" i="4"/>
  <c r="K97" i="4"/>
  <c r="J97" i="4"/>
  <c r="L124" i="4"/>
  <c r="M124" i="4" s="1"/>
  <c r="L122" i="4"/>
  <c r="M122" i="4" s="1"/>
  <c r="L121" i="4"/>
  <c r="L120" i="4"/>
  <c r="M120" i="4" s="1"/>
  <c r="L118" i="4"/>
  <c r="M118" i="4" s="1"/>
  <c r="L117" i="4"/>
  <c r="M117" i="4" s="1"/>
  <c r="L116" i="4"/>
  <c r="M116" i="4" s="1"/>
  <c r="L115" i="4"/>
  <c r="M115" i="4" s="1"/>
  <c r="L111" i="4"/>
  <c r="M111" i="4" s="1"/>
  <c r="L107" i="4"/>
  <c r="M107" i="4" s="1"/>
  <c r="L103" i="4"/>
  <c r="M103" i="4" s="1"/>
  <c r="L102" i="4"/>
  <c r="M102" i="4" s="1"/>
  <c r="L98" i="4"/>
  <c r="M98" i="4" s="1"/>
  <c r="L97" i="4"/>
  <c r="M97" i="4" s="1"/>
  <c r="M125" i="4" l="1"/>
  <c r="L21" i="4"/>
  <c r="J19" i="4"/>
  <c r="F6" i="4"/>
  <c r="E6" i="4"/>
  <c r="D6" i="4"/>
  <c r="C7" i="4"/>
  <c r="J54" i="4" s="1"/>
  <c r="C6" i="4"/>
  <c r="K49" i="4" l="1"/>
  <c r="K80" i="4"/>
  <c r="K84" i="4"/>
  <c r="K88" i="4"/>
  <c r="K92" i="4"/>
  <c r="K81" i="4"/>
  <c r="K85" i="4"/>
  <c r="K89" i="4"/>
  <c r="L89" i="4" s="1"/>
  <c r="M89" i="4" s="1"/>
  <c r="K78" i="4"/>
  <c r="K82" i="4"/>
  <c r="K86" i="4"/>
  <c r="K90" i="4"/>
  <c r="L90" i="4" s="1"/>
  <c r="M90" i="4" s="1"/>
  <c r="K79" i="4"/>
  <c r="K83" i="4"/>
  <c r="K87" i="4"/>
  <c r="K91" i="4"/>
  <c r="J32" i="4"/>
  <c r="J75" i="4"/>
  <c r="J69" i="4"/>
  <c r="J62" i="4"/>
  <c r="J15" i="4"/>
  <c r="K35" i="4"/>
  <c r="J42" i="4"/>
  <c r="J92" i="4"/>
  <c r="K75" i="4"/>
  <c r="L75" i="4" s="1"/>
  <c r="M75" i="4" s="1"/>
  <c r="J89" i="4"/>
  <c r="J73" i="4"/>
  <c r="J71" i="4"/>
  <c r="J67" i="4"/>
  <c r="J90" i="4"/>
  <c r="J91" i="4"/>
  <c r="J74" i="4"/>
  <c r="J72" i="4"/>
  <c r="J70" i="4"/>
  <c r="J68" i="4"/>
  <c r="K56" i="4"/>
  <c r="K66" i="4"/>
  <c r="K63" i="4"/>
  <c r="K64" i="4"/>
  <c r="K65" i="4"/>
  <c r="K45" i="4"/>
  <c r="K57" i="4"/>
  <c r="J79" i="4"/>
  <c r="L79" i="4" s="1"/>
  <c r="M79" i="4" s="1"/>
  <c r="J81" i="4"/>
  <c r="J83" i="4"/>
  <c r="L83" i="4" s="1"/>
  <c r="M83" i="4" s="1"/>
  <c r="J85" i="4"/>
  <c r="J87" i="4"/>
  <c r="K77" i="4"/>
  <c r="K73" i="4"/>
  <c r="K71" i="4"/>
  <c r="K69" i="4"/>
  <c r="K67" i="4"/>
  <c r="L67" i="4" s="1"/>
  <c r="M67" i="4" s="1"/>
  <c r="L87" i="4"/>
  <c r="M87" i="4" s="1"/>
  <c r="J77" i="4"/>
  <c r="J64" i="4"/>
  <c r="J63" i="4"/>
  <c r="J66" i="4"/>
  <c r="J78" i="4"/>
  <c r="L78" i="4" s="1"/>
  <c r="M78" i="4" s="1"/>
  <c r="J80" i="4"/>
  <c r="J82" i="4"/>
  <c r="L82" i="4" s="1"/>
  <c r="M82" i="4" s="1"/>
  <c r="J84" i="4"/>
  <c r="L84" i="4" s="1"/>
  <c r="M84" i="4" s="1"/>
  <c r="J86" i="4"/>
  <c r="J88" i="4"/>
  <c r="K76" i="4"/>
  <c r="K74" i="4"/>
  <c r="L74" i="4" s="1"/>
  <c r="M74" i="4" s="1"/>
  <c r="K72" i="4"/>
  <c r="L72" i="4" s="1"/>
  <c r="M72" i="4" s="1"/>
  <c r="K70" i="4"/>
  <c r="L70" i="4" s="1"/>
  <c r="M70" i="4" s="1"/>
  <c r="K68" i="4"/>
  <c r="L68" i="4" s="1"/>
  <c r="M68" i="4" s="1"/>
  <c r="J65" i="4"/>
  <c r="K62" i="4"/>
  <c r="L80" i="4"/>
  <c r="M80" i="4" s="1"/>
  <c r="L88" i="4"/>
  <c r="M88" i="4" s="1"/>
  <c r="K19" i="4"/>
  <c r="L19" i="4" s="1"/>
  <c r="M19" i="4" s="1"/>
  <c r="K36" i="4"/>
  <c r="J47" i="4"/>
  <c r="J76" i="4"/>
  <c r="J20" i="4"/>
  <c r="K39" i="4"/>
  <c r="J56" i="4"/>
  <c r="J22" i="4"/>
  <c r="J28" i="4"/>
  <c r="K29" i="4"/>
  <c r="K32" i="4"/>
  <c r="J38" i="4"/>
  <c r="J43" i="4"/>
  <c r="J44" i="4"/>
  <c r="J48" i="4"/>
  <c r="J52" i="4"/>
  <c r="K15" i="4"/>
  <c r="K18" i="4"/>
  <c r="J31" i="4"/>
  <c r="J27" i="4"/>
  <c r="K28" i="4"/>
  <c r="L28" i="4" s="1"/>
  <c r="M28" i="4" s="1"/>
  <c r="J33" i="4"/>
  <c r="J34" i="4"/>
  <c r="J41" i="4"/>
  <c r="J37" i="4"/>
  <c r="K38" i="4"/>
  <c r="K42" i="4"/>
  <c r="J45" i="4"/>
  <c r="J49" i="4"/>
  <c r="L49" i="4" s="1"/>
  <c r="M49" i="4" s="1"/>
  <c r="K46" i="4"/>
  <c r="K50" i="4"/>
  <c r="K52" i="4"/>
  <c r="L52" i="4" s="1"/>
  <c r="M52" i="4" s="1"/>
  <c r="K54" i="4"/>
  <c r="L54" i="4" s="1"/>
  <c r="M54" i="4" s="1"/>
  <c r="J14" i="4"/>
  <c r="J16" i="4"/>
  <c r="K17" i="4"/>
  <c r="J18" i="4"/>
  <c r="J30" i="4"/>
  <c r="K31" i="4"/>
  <c r="L31" i="4" s="1"/>
  <c r="M31" i="4" s="1"/>
  <c r="K27" i="4"/>
  <c r="L27" i="4" s="1"/>
  <c r="M27" i="4" s="1"/>
  <c r="K33" i="4"/>
  <c r="J35" i="4"/>
  <c r="L35" i="4" s="1"/>
  <c r="M35" i="4" s="1"/>
  <c r="J40" i="4"/>
  <c r="K41" i="4"/>
  <c r="L41" i="4" s="1"/>
  <c r="M41" i="4" s="1"/>
  <c r="K37" i="4"/>
  <c r="L37" i="4" s="1"/>
  <c r="M37" i="4" s="1"/>
  <c r="K43" i="4"/>
  <c r="J46" i="4"/>
  <c r="J50" i="4"/>
  <c r="K47" i="4"/>
  <c r="J51" i="4"/>
  <c r="J53" i="4"/>
  <c r="J55" i="4"/>
  <c r="J57" i="4"/>
  <c r="L57" i="4" s="1"/>
  <c r="M57" i="4" s="1"/>
  <c r="K14" i="4"/>
  <c r="L14" i="4" s="1"/>
  <c r="M14" i="4" s="1"/>
  <c r="K20" i="4"/>
  <c r="K16" i="4"/>
  <c r="J17" i="4"/>
  <c r="J29" i="4"/>
  <c r="K30" i="4"/>
  <c r="K34" i="4"/>
  <c r="J36" i="4"/>
  <c r="J39" i="4"/>
  <c r="L39" i="4" s="1"/>
  <c r="M39" i="4" s="1"/>
  <c r="K40" i="4"/>
  <c r="L40" i="4" s="1"/>
  <c r="M40" i="4" s="1"/>
  <c r="K22" i="4"/>
  <c r="L22" i="4" s="1"/>
  <c r="M22" i="4" s="1"/>
  <c r="K44" i="4"/>
  <c r="K48" i="4"/>
  <c r="K51" i="4"/>
  <c r="K53" i="4"/>
  <c r="K55" i="4"/>
  <c r="L71" i="4" l="1"/>
  <c r="M71" i="4" s="1"/>
  <c r="L62" i="4"/>
  <c r="M62" i="4" s="1"/>
  <c r="L86" i="4"/>
  <c r="M86" i="4" s="1"/>
  <c r="L77" i="4"/>
  <c r="M77" i="4" s="1"/>
  <c r="L92" i="4"/>
  <c r="M92" i="4" s="1"/>
  <c r="L43" i="4"/>
  <c r="M43" i="4" s="1"/>
  <c r="L18" i="4"/>
  <c r="M18" i="4" s="1"/>
  <c r="L53" i="4"/>
  <c r="M53" i="4" s="1"/>
  <c r="L34" i="4"/>
  <c r="M34" i="4" s="1"/>
  <c r="L16" i="4"/>
  <c r="M16" i="4" s="1"/>
  <c r="L17" i="4"/>
  <c r="M17" i="4" s="1"/>
  <c r="L45" i="4"/>
  <c r="M45" i="4" s="1"/>
  <c r="L76" i="4"/>
  <c r="M76" i="4" s="1"/>
  <c r="L36" i="4"/>
  <c r="M36" i="4" s="1"/>
  <c r="L66" i="4"/>
  <c r="M66" i="4" s="1"/>
  <c r="L44" i="4"/>
  <c r="M44" i="4" s="1"/>
  <c r="L47" i="4"/>
  <c r="M47" i="4" s="1"/>
  <c r="L15" i="4"/>
  <c r="M15" i="4" s="1"/>
  <c r="L81" i="4"/>
  <c r="M81" i="4" s="1"/>
  <c r="L69" i="4"/>
  <c r="M69" i="4" s="1"/>
  <c r="L65" i="4"/>
  <c r="M65" i="4" s="1"/>
  <c r="L56" i="4"/>
  <c r="M56" i="4" s="1"/>
  <c r="L64" i="4"/>
  <c r="M64" i="4" s="1"/>
  <c r="L51" i="4"/>
  <c r="M51" i="4" s="1"/>
  <c r="L30" i="4"/>
  <c r="M30" i="4" s="1"/>
  <c r="L20" i="4"/>
  <c r="M20" i="4" s="1"/>
  <c r="L42" i="4"/>
  <c r="M42" i="4" s="1"/>
  <c r="L32" i="4"/>
  <c r="M32" i="4" s="1"/>
  <c r="L91" i="4"/>
  <c r="M91" i="4" s="1"/>
  <c r="L85" i="4"/>
  <c r="M85" i="4" s="1"/>
  <c r="L73" i="4"/>
  <c r="M73" i="4" s="1"/>
  <c r="L63" i="4"/>
  <c r="M63" i="4" s="1"/>
  <c r="L48" i="4"/>
  <c r="M48" i="4" s="1"/>
  <c r="L55" i="4"/>
  <c r="M55" i="4" s="1"/>
  <c r="L33" i="4"/>
  <c r="M33" i="4" s="1"/>
  <c r="L50" i="4"/>
  <c r="M50" i="4" s="1"/>
  <c r="L46" i="4"/>
  <c r="M46" i="4" s="1"/>
  <c r="L38" i="4"/>
  <c r="M38" i="4" s="1"/>
  <c r="L29" i="4"/>
  <c r="M29" i="4" s="1"/>
  <c r="M23" i="4" l="1"/>
  <c r="M93" i="4"/>
  <c r="M58" i="4"/>
</calcChain>
</file>

<file path=xl/comments1.xml><?xml version="1.0" encoding="utf-8"?>
<comments xmlns="http://schemas.openxmlformats.org/spreadsheetml/2006/main">
  <authors>
    <author>Amey Deshpande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Amey Deshpande:</t>
        </r>
        <r>
          <rPr>
            <sz val="9"/>
            <color indexed="81"/>
            <rFont val="Tahoma"/>
            <family val="2"/>
          </rPr>
          <t xml:space="preserve">
If running with another pump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Amey Deshpande:</t>
        </r>
        <r>
          <rPr>
            <sz val="9"/>
            <color indexed="81"/>
            <rFont val="Tahoma"/>
            <family val="2"/>
          </rPr>
          <t xml:space="preserve">
If running single</t>
        </r>
      </text>
    </comment>
  </commentList>
</comments>
</file>

<file path=xl/sharedStrings.xml><?xml version="1.0" encoding="utf-8"?>
<sst xmlns="http://schemas.openxmlformats.org/spreadsheetml/2006/main" count="936" uniqueCount="136">
  <si>
    <t>Date</t>
  </si>
  <si>
    <t>Working Hrs</t>
  </si>
  <si>
    <t>Plants Running</t>
  </si>
  <si>
    <t>Pump Running</t>
  </si>
  <si>
    <t>CT Running</t>
  </si>
  <si>
    <t>GDP</t>
  </si>
  <si>
    <t>Alfalaval</t>
  </si>
  <si>
    <t>Stopped</t>
  </si>
  <si>
    <t>on</t>
  </si>
  <si>
    <t>P20P03</t>
  </si>
  <si>
    <t>Paharpur CT</t>
  </si>
  <si>
    <t>P9002A</t>
  </si>
  <si>
    <t>P20P03 &amp; P364</t>
  </si>
  <si>
    <t>Paharpur CT &amp; Alfalaval</t>
  </si>
  <si>
    <t>P20P03 &amp; P9002B</t>
  </si>
  <si>
    <t>P20P03 &amp; P9002A &amp; B</t>
  </si>
  <si>
    <t xml:space="preserve"> P9002A &amp; B</t>
  </si>
  <si>
    <t xml:space="preserve"> P9002B</t>
  </si>
  <si>
    <t>Pump calculated power</t>
  </si>
  <si>
    <t>calculated power</t>
  </si>
  <si>
    <t>P 364</t>
  </si>
  <si>
    <t>Pharpur CT fan</t>
  </si>
  <si>
    <t>Name of equipment</t>
  </si>
  <si>
    <t>Alpha Laval CT fan</t>
  </si>
  <si>
    <t>Power consumption after modification</t>
  </si>
  <si>
    <t>Power consumption before modification</t>
  </si>
  <si>
    <t>no saving</t>
  </si>
  <si>
    <t>Power saving (KWH)</t>
  </si>
  <si>
    <t>Actual Saving (Lacs)</t>
  </si>
  <si>
    <t>Month</t>
  </si>
  <si>
    <t>Power Cost Rs/KWH</t>
  </si>
  <si>
    <t xml:space="preserve">   </t>
  </si>
  <si>
    <t>20P03</t>
  </si>
  <si>
    <t>P9002A &amp; 20P03</t>
  </si>
  <si>
    <t>P9002B &amp; 20P03</t>
  </si>
  <si>
    <t>P9002A &amp; B &amp;20P03</t>
  </si>
  <si>
    <t>P9002B</t>
  </si>
  <si>
    <t>P9002A &amp; B</t>
  </si>
  <si>
    <t>JST</t>
  </si>
  <si>
    <t>LST</t>
  </si>
  <si>
    <t>P9002A&amp; B</t>
  </si>
  <si>
    <t>20P03 &amp; P9002A</t>
  </si>
  <si>
    <t>Sr. No.</t>
  </si>
  <si>
    <t>SH1</t>
  </si>
  <si>
    <t>Project:</t>
  </si>
  <si>
    <t>VAM chilled water to GDP</t>
  </si>
  <si>
    <t>Project Owner:</t>
  </si>
  <si>
    <t xml:space="preserve">Shrish 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</si>
  <si>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</si>
  <si>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</si>
  <si>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Lac :</t>
  </si>
  <si>
    <t xml:space="preserve">Base Data: </t>
  </si>
  <si>
    <t>Chiller A Power consumption</t>
  </si>
  <si>
    <t>KW</t>
  </si>
  <si>
    <t>Measured</t>
  </si>
  <si>
    <t>Chiller B Power consumption</t>
  </si>
  <si>
    <t>Chiller Pump- P-7126A Power consumption</t>
  </si>
  <si>
    <t>Chiller Pump- P-7126B Power consumption</t>
  </si>
  <si>
    <t>Chiller Pump- P-7126D Power consumption</t>
  </si>
  <si>
    <t>Total present power consumption</t>
  </si>
  <si>
    <t>Calculated</t>
  </si>
  <si>
    <t>Power consumption by booster pump</t>
  </si>
  <si>
    <t>Estimated</t>
  </si>
  <si>
    <t>Net Power saving</t>
  </si>
  <si>
    <t>Power Cost</t>
  </si>
  <si>
    <t>Rs/KW</t>
  </si>
  <si>
    <t>Total Running days per year</t>
  </si>
  <si>
    <t>Days</t>
  </si>
  <si>
    <t>Net Saving</t>
  </si>
  <si>
    <t>Rs/annum</t>
  </si>
  <si>
    <t>Total saving</t>
  </si>
  <si>
    <t>Run hr</t>
  </si>
  <si>
    <t>Power cost</t>
  </si>
  <si>
    <t>Saving per hr (base on actual KW data 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</si>
  <si>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</si>
  <si>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</si>
  <si>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</si>
  <si>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</si>
  <si>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</si>
  <si>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</si>
  <si>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</si>
  <si>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</si>
  <si>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</si>
  <si>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</si>
  <si>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</si>
  <si>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</si>
  <si>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</si>
  <si>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</si>
  <si>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</si>
  <si>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</si>
  <si>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</si>
  <si>
    <t>BASE DATA</t>
  </si>
  <si>
    <t>Initial power consumtion of paharpur CT fan</t>
  </si>
  <si>
    <t>KWH</t>
  </si>
  <si>
    <t>Power consumtion of Paharpur CT fan after fan angles changed</t>
  </si>
  <si>
    <t>Power saving due to proposed modification</t>
  </si>
  <si>
    <t>Average power cost</t>
  </si>
  <si>
    <t>Rs/KWH</t>
  </si>
  <si>
    <t>Annual Savings</t>
  </si>
  <si>
    <t>Lacs</t>
  </si>
  <si>
    <t>No of working days</t>
  </si>
  <si>
    <t>SNOP plan Consumption</t>
  </si>
  <si>
    <t>FEED Oil For LST</t>
  </si>
  <si>
    <t xml:space="preserve">June </t>
  </si>
  <si>
    <t>Aug</t>
  </si>
  <si>
    <t xml:space="preserve">Sep </t>
  </si>
  <si>
    <t>Oct</t>
  </si>
  <si>
    <t>Nov</t>
  </si>
  <si>
    <t>Feb</t>
  </si>
  <si>
    <t>maR</t>
  </si>
  <si>
    <t>Total</t>
  </si>
  <si>
    <t>Specific</t>
  </si>
  <si>
    <t>apr</t>
  </si>
  <si>
    <t>may</t>
  </si>
  <si>
    <t>june</t>
  </si>
  <si>
    <t>july</t>
  </si>
  <si>
    <t>Sept</t>
  </si>
  <si>
    <t xml:space="preserve"> dec</t>
  </si>
  <si>
    <t>Jan</t>
  </si>
  <si>
    <t>feb</t>
  </si>
  <si>
    <t>March.17</t>
  </si>
  <si>
    <t>Average</t>
  </si>
  <si>
    <t>PFAD</t>
  </si>
  <si>
    <t>HP Steam (MT) ( FIQ 26 )</t>
  </si>
  <si>
    <t>MP Steam</t>
  </si>
  <si>
    <t>%</t>
  </si>
  <si>
    <t>NG for steam (SCM)</t>
  </si>
  <si>
    <t>Water (MT) ( FIQ 06 )</t>
  </si>
  <si>
    <t>Power (kWh)</t>
  </si>
  <si>
    <t xml:space="preserve">MCT </t>
  </si>
  <si>
    <t>Mustard Residue</t>
  </si>
  <si>
    <t>RMO</t>
  </si>
  <si>
    <t>154.433.1</t>
  </si>
  <si>
    <t>RBDPS</t>
  </si>
  <si>
    <t>Total savings  in RS</t>
  </si>
  <si>
    <t>Steam ocost Rs.2.07 per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</si>
</sst>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" fontId="0" fillId="0" borderId="1" xfId="0" applyNumberFormat="1" applyBorder="1"/>
    <xf numFmtId="2" fontId="0" fillId="3" borderId="1" xfId="0" applyNumberForma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0" borderId="0" xfId="0" applyAlignment="1"/>
    <xf numFmtId="15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2" fontId="0" fillId="2" borderId="4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2" xfId="0" applyBorder="1"/>
    <xf numFmtId="2" fontId="0" fillId="2" borderId="14" xfId="0" applyNumberForma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Alignment="1">
      <alignment horizontal="right"/>
    </xf>
    <xf numFmtId="0" fontId="4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2" fontId="4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1" xfId="0" applyFill="1" applyBorder="1"/>
    <xf numFmtId="2" fontId="4" fillId="5" borderId="1" xfId="0" applyNumberFormat="1" applyFont="1" applyFill="1" applyBorder="1"/>
    <xf numFmtId="2" fontId="0" fillId="0" borderId="1" xfId="0" applyNumberFormat="1" applyFill="1" applyBorder="1"/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15" xfId="1" applyFont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6" fillId="0" borderId="0" xfId="0" applyFont="1"/>
    <xf numFmtId="0" fontId="6" fillId="0" borderId="1" xfId="0" applyFont="1" applyBorder="1"/>
    <xf numFmtId="0" fontId="7" fillId="0" borderId="1" xfId="2" applyFont="1" applyFill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/>
  </cellXfs>
  <cellStyles count="3">
    <cellStyle name="Normal" xfId="0" builtinId="0"/>
    <cellStyle name="Normal 2 2" xfId="1"/>
    <cellStyle name="Normal 2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60"/>
  <sheetViews>
    <sheetView topLeftCell="J143" workbookViewId="0">
      <selection activeCell="M160" activeCellId="4" sqref="M23 M58 M93 M125 M160"/>
    </sheetView>
  </sheetViews>
  <sheetFormatPr defaultRowHeight="15" x14ac:dyDescent="0.25"/>
  <cols>
    <col min="2" max="2" width="22.140625" bestFit="1" customWidth="1"/>
    <col min="3" max="4" width="16.28515625" customWidth="1"/>
    <col min="5" max="5" width="13.28515625" customWidth="1"/>
    <col min="6" max="7" width="12.28515625" customWidth="1"/>
    <col min="8" max="8" width="19.7109375" bestFit="1" customWidth="1"/>
    <col min="9" max="9" width="22" bestFit="1" customWidth="1"/>
    <col min="10" max="10" width="28" customWidth="1"/>
    <col min="11" max="11" width="22" customWidth="1"/>
    <col min="12" max="12" width="17.85546875" bestFit="1" customWidth="1"/>
    <col min="13" max="13" width="18.42578125" bestFit="1" customWidth="1"/>
  </cols>
  <sheetData>
    <row r="2" spans="2:13" x14ac:dyDescent="0.25">
      <c r="C2" t="s">
        <v>31</v>
      </c>
    </row>
    <row r="3" spans="2:13" x14ac:dyDescent="0.25">
      <c r="B3" t="s">
        <v>18</v>
      </c>
    </row>
    <row r="5" spans="2:13" ht="30" x14ac:dyDescent="0.25">
      <c r="B5" s="1" t="s">
        <v>22</v>
      </c>
      <c r="C5" s="6" t="s">
        <v>9</v>
      </c>
      <c r="D5" s="6" t="s">
        <v>11</v>
      </c>
      <c r="E5" s="6" t="s">
        <v>17</v>
      </c>
      <c r="F5" s="7" t="s">
        <v>20</v>
      </c>
      <c r="G5" s="8" t="s">
        <v>21</v>
      </c>
      <c r="H5" s="8" t="s">
        <v>23</v>
      </c>
    </row>
    <row r="6" spans="2:13" x14ac:dyDescent="0.25">
      <c r="B6" s="1" t="s">
        <v>19</v>
      </c>
      <c r="C6" s="4">
        <f>1.73*420*220*0.85/1000</f>
        <v>135.87419999999997</v>
      </c>
      <c r="D6" s="4">
        <f>1.73*420*129*0.85/1000</f>
        <v>79.671689999999998</v>
      </c>
      <c r="E6" s="4">
        <f>1.73*420*130*0.85/1000</f>
        <v>80.289299999999997</v>
      </c>
      <c r="F6" s="4">
        <f>1.73*420*116*0.85/1000</f>
        <v>71.64276000000001</v>
      </c>
      <c r="G6" s="2">
        <v>28</v>
      </c>
      <c r="H6" s="2">
        <v>18.5</v>
      </c>
    </row>
    <row r="7" spans="2:13" x14ac:dyDescent="0.25">
      <c r="B7" s="1"/>
      <c r="C7" s="4">
        <f>1.73*420*206*0.85/1000</f>
        <v>127.22766</v>
      </c>
      <c r="D7" s="1"/>
      <c r="E7" s="1"/>
      <c r="F7" s="1"/>
      <c r="G7" s="1"/>
      <c r="H7" s="1"/>
    </row>
    <row r="8" spans="2:13" x14ac:dyDescent="0.25">
      <c r="B8" s="9"/>
      <c r="C8" s="10"/>
      <c r="D8" s="9"/>
      <c r="E8" s="9"/>
      <c r="F8" s="9"/>
      <c r="G8" s="9"/>
      <c r="H8" s="9"/>
    </row>
    <row r="9" spans="2:13" x14ac:dyDescent="0.25">
      <c r="B9" s="2" t="s">
        <v>29</v>
      </c>
      <c r="C9" s="11">
        <v>42675</v>
      </c>
      <c r="D9" s="11">
        <v>42705</v>
      </c>
      <c r="E9" s="11">
        <v>42736</v>
      </c>
      <c r="F9" s="11">
        <v>42767</v>
      </c>
      <c r="G9" s="11">
        <v>42795</v>
      </c>
      <c r="H9" s="9"/>
    </row>
    <row r="10" spans="2:13" x14ac:dyDescent="0.25">
      <c r="B10" s="5" t="s">
        <v>30</v>
      </c>
      <c r="C10" s="2">
        <v>5.66</v>
      </c>
      <c r="D10" s="2">
        <v>6.18</v>
      </c>
      <c r="E10" s="2">
        <v>6.06</v>
      </c>
      <c r="F10" s="2">
        <v>5.99</v>
      </c>
      <c r="G10" s="2">
        <v>5.9</v>
      </c>
    </row>
    <row r="11" spans="2:13" ht="15.75" thickBot="1" x14ac:dyDescent="0.3"/>
    <row r="12" spans="2:13" x14ac:dyDescent="0.25">
      <c r="B12" s="64" t="s">
        <v>0</v>
      </c>
      <c r="C12" s="58" t="s">
        <v>1</v>
      </c>
      <c r="D12" s="26"/>
      <c r="E12" s="26"/>
      <c r="F12" s="58" t="s">
        <v>2</v>
      </c>
      <c r="G12" s="58"/>
      <c r="H12" s="58" t="s">
        <v>3</v>
      </c>
      <c r="I12" s="58" t="s">
        <v>4</v>
      </c>
      <c r="J12" s="54" t="s">
        <v>24</v>
      </c>
      <c r="K12" s="54" t="s">
        <v>25</v>
      </c>
      <c r="L12" s="54" t="s">
        <v>27</v>
      </c>
      <c r="M12" s="56" t="s">
        <v>28</v>
      </c>
    </row>
    <row r="13" spans="2:13" ht="15.75" thickBot="1" x14ac:dyDescent="0.3">
      <c r="B13" s="65"/>
      <c r="C13" s="59"/>
      <c r="D13" s="24"/>
      <c r="E13" s="24"/>
      <c r="F13" s="27" t="s">
        <v>5</v>
      </c>
      <c r="G13" s="27" t="s">
        <v>6</v>
      </c>
      <c r="H13" s="59"/>
      <c r="I13" s="59"/>
      <c r="J13" s="55"/>
      <c r="K13" s="55"/>
      <c r="L13" s="55"/>
      <c r="M13" s="57"/>
    </row>
    <row r="14" spans="2:13" x14ac:dyDescent="0.25">
      <c r="B14" s="19">
        <v>42696</v>
      </c>
      <c r="C14" s="20">
        <v>8</v>
      </c>
      <c r="D14" s="20"/>
      <c r="E14" s="20"/>
      <c r="F14" s="21" t="s">
        <v>7</v>
      </c>
      <c r="G14" s="21" t="s">
        <v>8</v>
      </c>
      <c r="H14" s="21" t="s">
        <v>9</v>
      </c>
      <c r="I14" s="21" t="s">
        <v>10</v>
      </c>
      <c r="J14" s="22">
        <f>$C$7+$G$6</f>
        <v>155.22766000000001</v>
      </c>
      <c r="K14" s="22">
        <f t="shared" ref="K14:K20" si="0">$D$6+$G$6+$F$6+$H$6</f>
        <v>197.81445000000002</v>
      </c>
      <c r="L14" s="22">
        <f>K14-J14</f>
        <v>42.586790000000008</v>
      </c>
      <c r="M14" s="25">
        <f t="shared" ref="M14:M20" si="1">(L14*C14*$C$10)/10^5</f>
        <v>1.9283298512000002E-2</v>
      </c>
    </row>
    <row r="15" spans="2:13" x14ac:dyDescent="0.25">
      <c r="B15" s="17">
        <v>42697</v>
      </c>
      <c r="C15" s="2">
        <v>24</v>
      </c>
      <c r="D15" s="16"/>
      <c r="E15" s="16"/>
      <c r="F15" s="1" t="s">
        <v>7</v>
      </c>
      <c r="G15" s="1" t="s">
        <v>8</v>
      </c>
      <c r="H15" s="1" t="s">
        <v>9</v>
      </c>
      <c r="I15" s="1" t="s">
        <v>10</v>
      </c>
      <c r="J15" s="12">
        <f>$C$7+$G$6</f>
        <v>155.22766000000001</v>
      </c>
      <c r="K15" s="12">
        <f t="shared" si="0"/>
        <v>197.81445000000002</v>
      </c>
      <c r="L15" s="12">
        <f t="shared" ref="L15:L57" si="2">K15-J15</f>
        <v>42.586790000000008</v>
      </c>
      <c r="M15" s="13">
        <f t="shared" si="1"/>
        <v>5.7849895536000014E-2</v>
      </c>
    </row>
    <row r="16" spans="2:13" x14ac:dyDescent="0.25">
      <c r="B16" s="17">
        <v>42698</v>
      </c>
      <c r="C16" s="2">
        <v>24</v>
      </c>
      <c r="D16" s="16"/>
      <c r="E16" s="16"/>
      <c r="F16" s="1" t="s">
        <v>7</v>
      </c>
      <c r="G16" s="1" t="s">
        <v>8</v>
      </c>
      <c r="H16" s="1" t="s">
        <v>11</v>
      </c>
      <c r="I16" s="1" t="s">
        <v>10</v>
      </c>
      <c r="J16" s="12">
        <f>$D$6+$G$6</f>
        <v>107.67169</v>
      </c>
      <c r="K16" s="12">
        <f t="shared" si="0"/>
        <v>197.81445000000002</v>
      </c>
      <c r="L16" s="12">
        <f t="shared" si="2"/>
        <v>90.142760000000024</v>
      </c>
      <c r="M16" s="13">
        <f t="shared" si="1"/>
        <v>0.12244992518400004</v>
      </c>
    </row>
    <row r="17" spans="2:13" x14ac:dyDescent="0.25">
      <c r="B17" s="17">
        <v>42699</v>
      </c>
      <c r="C17" s="2">
        <v>24</v>
      </c>
      <c r="D17" s="16"/>
      <c r="E17" s="16"/>
      <c r="F17" s="1" t="s">
        <v>7</v>
      </c>
      <c r="G17" s="1" t="s">
        <v>8</v>
      </c>
      <c r="H17" s="1" t="s">
        <v>11</v>
      </c>
      <c r="I17" s="1" t="s">
        <v>10</v>
      </c>
      <c r="J17" s="12">
        <f>$D$6+$G$6</f>
        <v>107.67169</v>
      </c>
      <c r="K17" s="12">
        <f t="shared" si="0"/>
        <v>197.81445000000002</v>
      </c>
      <c r="L17" s="12">
        <f t="shared" si="2"/>
        <v>90.142760000000024</v>
      </c>
      <c r="M17" s="13">
        <f t="shared" si="1"/>
        <v>0.12244992518400004</v>
      </c>
    </row>
    <row r="18" spans="2:13" x14ac:dyDescent="0.25">
      <c r="B18" s="17">
        <v>42700</v>
      </c>
      <c r="C18" s="2">
        <v>24</v>
      </c>
      <c r="D18" s="16"/>
      <c r="E18" s="16"/>
      <c r="F18" s="1" t="s">
        <v>7</v>
      </c>
      <c r="G18" s="1" t="s">
        <v>8</v>
      </c>
      <c r="H18" s="1" t="s">
        <v>11</v>
      </c>
      <c r="I18" s="1" t="s">
        <v>10</v>
      </c>
      <c r="J18" s="12">
        <f>$D$6+$G$6</f>
        <v>107.67169</v>
      </c>
      <c r="K18" s="12">
        <f t="shared" si="0"/>
        <v>197.81445000000002</v>
      </c>
      <c r="L18" s="12">
        <f t="shared" si="2"/>
        <v>90.142760000000024</v>
      </c>
      <c r="M18" s="13">
        <f t="shared" si="1"/>
        <v>0.12244992518400004</v>
      </c>
    </row>
    <row r="19" spans="2:13" x14ac:dyDescent="0.25">
      <c r="B19" s="17">
        <v>42701</v>
      </c>
      <c r="C19" s="2">
        <v>24</v>
      </c>
      <c r="D19" s="16"/>
      <c r="E19" s="16"/>
      <c r="F19" s="1" t="s">
        <v>7</v>
      </c>
      <c r="G19" s="1" t="s">
        <v>8</v>
      </c>
      <c r="H19" s="1" t="s">
        <v>11</v>
      </c>
      <c r="I19" s="1" t="s">
        <v>10</v>
      </c>
      <c r="J19" s="12">
        <f>$D$6+$G$6</f>
        <v>107.67169</v>
      </c>
      <c r="K19" s="12">
        <f t="shared" si="0"/>
        <v>197.81445000000002</v>
      </c>
      <c r="L19" s="12">
        <f t="shared" si="2"/>
        <v>90.142760000000024</v>
      </c>
      <c r="M19" s="13">
        <f t="shared" si="1"/>
        <v>0.12244992518400004</v>
      </c>
    </row>
    <row r="20" spans="2:13" x14ac:dyDescent="0.25">
      <c r="B20" s="17">
        <v>42702</v>
      </c>
      <c r="C20" s="2">
        <v>24</v>
      </c>
      <c r="D20" s="16"/>
      <c r="E20" s="16"/>
      <c r="F20" s="1" t="s">
        <v>7</v>
      </c>
      <c r="G20" s="1" t="s">
        <v>8</v>
      </c>
      <c r="H20" s="1" t="s">
        <v>11</v>
      </c>
      <c r="I20" s="1" t="s">
        <v>10</v>
      </c>
      <c r="J20" s="12">
        <f>$D$6+$G$6</f>
        <v>107.67169</v>
      </c>
      <c r="K20" s="12">
        <f t="shared" si="0"/>
        <v>197.81445000000002</v>
      </c>
      <c r="L20" s="12">
        <f t="shared" si="2"/>
        <v>90.142760000000024</v>
      </c>
      <c r="M20" s="13">
        <f t="shared" si="1"/>
        <v>0.12244992518400004</v>
      </c>
    </row>
    <row r="21" spans="2:13" x14ac:dyDescent="0.25">
      <c r="B21" s="17">
        <v>42703</v>
      </c>
      <c r="C21" s="2">
        <v>24</v>
      </c>
      <c r="D21" s="16"/>
      <c r="E21" s="16"/>
      <c r="F21" s="1" t="s">
        <v>7</v>
      </c>
      <c r="G21" s="1" t="s">
        <v>8</v>
      </c>
      <c r="H21" s="1" t="s">
        <v>12</v>
      </c>
      <c r="I21" s="1" t="s">
        <v>13</v>
      </c>
      <c r="J21" s="5" t="s">
        <v>26</v>
      </c>
      <c r="K21" s="5" t="s">
        <v>26</v>
      </c>
      <c r="L21" s="12" t="e">
        <f t="shared" si="2"/>
        <v>#VALUE!</v>
      </c>
      <c r="M21" s="13"/>
    </row>
    <row r="22" spans="2:13" x14ac:dyDescent="0.25">
      <c r="B22" s="17">
        <v>42704</v>
      </c>
      <c r="C22" s="2">
        <v>24</v>
      </c>
      <c r="D22" s="16"/>
      <c r="E22" s="16"/>
      <c r="F22" s="1" t="s">
        <v>8</v>
      </c>
      <c r="G22" s="1" t="s">
        <v>8</v>
      </c>
      <c r="H22" s="1" t="s">
        <v>14</v>
      </c>
      <c r="I22" s="1" t="s">
        <v>10</v>
      </c>
      <c r="J22" s="12">
        <f>$C$6+$E$6+$G$6</f>
        <v>244.16349999999997</v>
      </c>
      <c r="K22" s="12">
        <f>$D$6+$E$6+$F$6+$G$6+$H$6</f>
        <v>278.10374999999999</v>
      </c>
      <c r="L22" s="12">
        <f t="shared" si="2"/>
        <v>33.94025000000002</v>
      </c>
      <c r="M22" s="13">
        <f>(L22*C22*$C$10)/10^5</f>
        <v>4.6104435600000021E-2</v>
      </c>
    </row>
    <row r="23" spans="2:13" ht="18.75" x14ac:dyDescent="0.3">
      <c r="B23" s="3"/>
      <c r="C23" s="2"/>
      <c r="D23" s="16"/>
      <c r="E23" s="16"/>
      <c r="F23" s="1"/>
      <c r="G23" s="1"/>
      <c r="H23" s="1"/>
      <c r="I23" s="1"/>
      <c r="J23" s="12"/>
      <c r="K23" s="12"/>
      <c r="L23" s="12"/>
      <c r="M23" s="14">
        <f>SUM(M14:M22)</f>
        <v>0.73548725556800021</v>
      </c>
    </row>
    <row r="24" spans="2:13" s="60" customFormat="1" ht="15.75" thickBot="1" x14ac:dyDescent="0.3"/>
    <row r="25" spans="2:13" x14ac:dyDescent="0.25">
      <c r="B25" s="64" t="s">
        <v>0</v>
      </c>
      <c r="C25" s="58" t="s">
        <v>1</v>
      </c>
      <c r="D25" s="26"/>
      <c r="E25" s="26"/>
      <c r="F25" s="58" t="s">
        <v>2</v>
      </c>
      <c r="G25" s="58"/>
      <c r="H25" s="58" t="s">
        <v>3</v>
      </c>
      <c r="I25" s="58" t="s">
        <v>4</v>
      </c>
      <c r="J25" s="54" t="s">
        <v>24</v>
      </c>
      <c r="K25" s="54" t="s">
        <v>25</v>
      </c>
      <c r="L25" s="54" t="s">
        <v>27</v>
      </c>
      <c r="M25" s="56" t="s">
        <v>28</v>
      </c>
    </row>
    <row r="26" spans="2:13" ht="15.75" thickBot="1" x14ac:dyDescent="0.3">
      <c r="B26" s="65"/>
      <c r="C26" s="59"/>
      <c r="D26" s="24"/>
      <c r="E26" s="24"/>
      <c r="F26" s="27" t="s">
        <v>5</v>
      </c>
      <c r="G26" s="27" t="s">
        <v>6</v>
      </c>
      <c r="H26" s="59"/>
      <c r="I26" s="59"/>
      <c r="J26" s="55"/>
      <c r="K26" s="55"/>
      <c r="L26" s="55"/>
      <c r="M26" s="57"/>
    </row>
    <row r="27" spans="2:13" x14ac:dyDescent="0.25">
      <c r="B27" s="17">
        <v>42705</v>
      </c>
      <c r="C27" s="2">
        <v>24</v>
      </c>
      <c r="D27" s="16"/>
      <c r="E27" s="16"/>
      <c r="F27" s="1" t="s">
        <v>8</v>
      </c>
      <c r="G27" s="1" t="s">
        <v>8</v>
      </c>
      <c r="H27" s="1" t="s">
        <v>14</v>
      </c>
      <c r="I27" s="1" t="s">
        <v>10</v>
      </c>
      <c r="J27" s="12">
        <f>$C$6+$E$6+$G$6</f>
        <v>244.16349999999997</v>
      </c>
      <c r="K27" s="12">
        <f>$D$6+$E$6+$F$6+$G$6+$H$6</f>
        <v>278.10374999999999</v>
      </c>
      <c r="L27" s="12">
        <f t="shared" si="2"/>
        <v>33.94025000000002</v>
      </c>
      <c r="M27" s="15">
        <f t="shared" ref="M27:M57" si="3">L27*C27*$D$10/10^5</f>
        <v>5.0340178800000031E-2</v>
      </c>
    </row>
    <row r="28" spans="2:13" x14ac:dyDescent="0.25">
      <c r="B28" s="17">
        <v>42706</v>
      </c>
      <c r="C28" s="2">
        <v>24</v>
      </c>
      <c r="D28" s="16"/>
      <c r="E28" s="16"/>
      <c r="F28" s="1" t="s">
        <v>8</v>
      </c>
      <c r="G28" s="1" t="s">
        <v>8</v>
      </c>
      <c r="H28" s="1" t="s">
        <v>14</v>
      </c>
      <c r="I28" s="1" t="s">
        <v>10</v>
      </c>
      <c r="J28" s="12">
        <f>$C$6+$E$6+$G$6</f>
        <v>244.16349999999997</v>
      </c>
      <c r="K28" s="12">
        <f>$D$6+$E$6+$F$6+$G$6+$H$6</f>
        <v>278.10374999999999</v>
      </c>
      <c r="L28" s="12">
        <f t="shared" si="2"/>
        <v>33.94025000000002</v>
      </c>
      <c r="M28" s="15">
        <f t="shared" si="3"/>
        <v>5.0340178800000031E-2</v>
      </c>
    </row>
    <row r="29" spans="2:13" x14ac:dyDescent="0.25">
      <c r="B29" s="17">
        <v>42707</v>
      </c>
      <c r="C29" s="2">
        <v>24</v>
      </c>
      <c r="D29" s="16"/>
      <c r="E29" s="16"/>
      <c r="F29" s="1" t="s">
        <v>8</v>
      </c>
      <c r="G29" s="1" t="s">
        <v>8</v>
      </c>
      <c r="H29" s="1" t="s">
        <v>14</v>
      </c>
      <c r="I29" s="1" t="s">
        <v>10</v>
      </c>
      <c r="J29" s="12">
        <f>$C$6+$E$6+$G$6</f>
        <v>244.16349999999997</v>
      </c>
      <c r="K29" s="12">
        <f>$D$6+$E$6+$F$6+$G$6+$H$6</f>
        <v>278.10374999999999</v>
      </c>
      <c r="L29" s="12">
        <f t="shared" si="2"/>
        <v>33.94025000000002</v>
      </c>
      <c r="M29" s="15">
        <f t="shared" si="3"/>
        <v>5.0340178800000031E-2</v>
      </c>
    </row>
    <row r="30" spans="2:13" x14ac:dyDescent="0.25">
      <c r="B30" s="17">
        <v>42708</v>
      </c>
      <c r="C30" s="2">
        <v>24</v>
      </c>
      <c r="D30" s="16"/>
      <c r="E30" s="16"/>
      <c r="F30" s="1" t="s">
        <v>8</v>
      </c>
      <c r="G30" s="1" t="s">
        <v>8</v>
      </c>
      <c r="H30" s="1" t="s">
        <v>14</v>
      </c>
      <c r="I30" s="1" t="s">
        <v>10</v>
      </c>
      <c r="J30" s="12">
        <f>$C$6+$E$6+$G$6</f>
        <v>244.16349999999997</v>
      </c>
      <c r="K30" s="12">
        <f>$D$6+$E$6+$F$6+$G$6+$H$6</f>
        <v>278.10374999999999</v>
      </c>
      <c r="L30" s="12">
        <f t="shared" si="2"/>
        <v>33.94025000000002</v>
      </c>
      <c r="M30" s="15">
        <f t="shared" si="3"/>
        <v>5.0340178800000031E-2</v>
      </c>
    </row>
    <row r="31" spans="2:13" x14ac:dyDescent="0.25">
      <c r="B31" s="17">
        <v>42709</v>
      </c>
      <c r="C31" s="2">
        <v>24</v>
      </c>
      <c r="D31" s="16"/>
      <c r="E31" s="16"/>
      <c r="F31" s="1" t="s">
        <v>8</v>
      </c>
      <c r="G31" s="1" t="s">
        <v>8</v>
      </c>
      <c r="H31" s="1" t="s">
        <v>14</v>
      </c>
      <c r="I31" s="1" t="s">
        <v>10</v>
      </c>
      <c r="J31" s="12">
        <f>$C$6+$E$6+$G$6</f>
        <v>244.16349999999997</v>
      </c>
      <c r="K31" s="12">
        <f>$D$6+$E$6+$F$6+$G$6+$H$6</f>
        <v>278.10374999999999</v>
      </c>
      <c r="L31" s="12">
        <f t="shared" si="2"/>
        <v>33.94025000000002</v>
      </c>
      <c r="M31" s="15">
        <f t="shared" si="3"/>
        <v>5.0340178800000031E-2</v>
      </c>
    </row>
    <row r="32" spans="2:13" x14ac:dyDescent="0.25">
      <c r="B32" s="17">
        <v>42710</v>
      </c>
      <c r="C32" s="2">
        <v>24</v>
      </c>
      <c r="D32" s="16"/>
      <c r="E32" s="16"/>
      <c r="F32" s="1" t="s">
        <v>8</v>
      </c>
      <c r="G32" s="1" t="s">
        <v>8</v>
      </c>
      <c r="H32" s="1" t="s">
        <v>15</v>
      </c>
      <c r="I32" s="1" t="s">
        <v>10</v>
      </c>
      <c r="J32" s="12">
        <f>$C$7+$D$6+$E$6+$G$6</f>
        <v>315.18865</v>
      </c>
      <c r="K32" s="12">
        <f>$C$6+$E$6+$F$6+$G$6+$H$6</f>
        <v>334.30625999999995</v>
      </c>
      <c r="L32" s="12">
        <f t="shared" si="2"/>
        <v>19.117609999999956</v>
      </c>
      <c r="M32" s="15">
        <f t="shared" si="3"/>
        <v>2.8355239151999934E-2</v>
      </c>
    </row>
    <row r="33" spans="2:13" x14ac:dyDescent="0.25">
      <c r="B33" s="17">
        <v>42711</v>
      </c>
      <c r="C33" s="2">
        <v>24</v>
      </c>
      <c r="D33" s="16"/>
      <c r="E33" s="16"/>
      <c r="F33" s="1" t="s">
        <v>8</v>
      </c>
      <c r="G33" s="1" t="s">
        <v>8</v>
      </c>
      <c r="H33" s="1" t="s">
        <v>15</v>
      </c>
      <c r="I33" s="1" t="s">
        <v>10</v>
      </c>
      <c r="J33" s="12">
        <f>$C$7+$D$6+$E$6+$G$6</f>
        <v>315.18865</v>
      </c>
      <c r="K33" s="12">
        <f>$C$6+$E$6+$F$6+$G$6+$H$6</f>
        <v>334.30625999999995</v>
      </c>
      <c r="L33" s="12">
        <f t="shared" si="2"/>
        <v>19.117609999999956</v>
      </c>
      <c r="M33" s="15">
        <f t="shared" si="3"/>
        <v>2.8355239151999934E-2</v>
      </c>
    </row>
    <row r="34" spans="2:13" x14ac:dyDescent="0.25">
      <c r="B34" s="17">
        <v>42712</v>
      </c>
      <c r="C34" s="2">
        <v>24</v>
      </c>
      <c r="D34" s="16"/>
      <c r="E34" s="16"/>
      <c r="F34" s="1" t="s">
        <v>7</v>
      </c>
      <c r="G34" s="1" t="s">
        <v>8</v>
      </c>
      <c r="H34" s="1" t="s">
        <v>16</v>
      </c>
      <c r="I34" s="1" t="s">
        <v>10</v>
      </c>
      <c r="J34" s="12">
        <f>$D$6+$E$6+$G$6</f>
        <v>187.96098999999998</v>
      </c>
      <c r="K34" s="12">
        <f>$D$6+$F$6+$H$6+$G$6</f>
        <v>197.81445000000002</v>
      </c>
      <c r="L34" s="12">
        <f t="shared" si="2"/>
        <v>9.853460000000041</v>
      </c>
      <c r="M34" s="15">
        <f t="shared" si="3"/>
        <v>1.461465187200006E-2</v>
      </c>
    </row>
    <row r="35" spans="2:13" x14ac:dyDescent="0.25">
      <c r="B35" s="17">
        <v>42713</v>
      </c>
      <c r="C35" s="2">
        <v>24</v>
      </c>
      <c r="D35" s="16"/>
      <c r="E35" s="16"/>
      <c r="F35" s="1" t="s">
        <v>7</v>
      </c>
      <c r="G35" s="1" t="s">
        <v>8</v>
      </c>
      <c r="H35" s="1" t="s">
        <v>16</v>
      </c>
      <c r="I35" s="1" t="s">
        <v>10</v>
      </c>
      <c r="J35" s="12">
        <f>$D$6+$E$6+$G$6</f>
        <v>187.96098999999998</v>
      </c>
      <c r="K35" s="12">
        <f>$D$6+$F$6+$H$6+$G$6</f>
        <v>197.81445000000002</v>
      </c>
      <c r="L35" s="12">
        <f t="shared" si="2"/>
        <v>9.853460000000041</v>
      </c>
      <c r="M35" s="15">
        <f t="shared" si="3"/>
        <v>1.461465187200006E-2</v>
      </c>
    </row>
    <row r="36" spans="2:13" x14ac:dyDescent="0.25">
      <c r="B36" s="17">
        <v>42714</v>
      </c>
      <c r="C36" s="2">
        <v>24</v>
      </c>
      <c r="D36" s="16"/>
      <c r="E36" s="16"/>
      <c r="F36" s="1" t="s">
        <v>7</v>
      </c>
      <c r="G36" s="1" t="s">
        <v>8</v>
      </c>
      <c r="H36" s="1" t="s">
        <v>17</v>
      </c>
      <c r="I36" s="1" t="s">
        <v>10</v>
      </c>
      <c r="J36" s="12">
        <f t="shared" ref="J36:J41" si="4">$E$6+$G$6</f>
        <v>108.2893</v>
      </c>
      <c r="K36" s="12">
        <f t="shared" ref="K36:K41" si="5">$D$6+$F$6+$G$6+$H$6</f>
        <v>197.81445000000002</v>
      </c>
      <c r="L36" s="12">
        <f t="shared" si="2"/>
        <v>89.525150000000025</v>
      </c>
      <c r="M36" s="15">
        <f t="shared" si="3"/>
        <v>0.13278370248000002</v>
      </c>
    </row>
    <row r="37" spans="2:13" x14ac:dyDescent="0.25">
      <c r="B37" s="17">
        <v>42715</v>
      </c>
      <c r="C37" s="2">
        <v>24</v>
      </c>
      <c r="D37" s="16"/>
      <c r="E37" s="16"/>
      <c r="F37" s="1" t="s">
        <v>7</v>
      </c>
      <c r="G37" s="1" t="s">
        <v>8</v>
      </c>
      <c r="H37" s="1" t="s">
        <v>17</v>
      </c>
      <c r="I37" s="1" t="s">
        <v>10</v>
      </c>
      <c r="J37" s="12">
        <f t="shared" si="4"/>
        <v>108.2893</v>
      </c>
      <c r="K37" s="12">
        <f t="shared" si="5"/>
        <v>197.81445000000002</v>
      </c>
      <c r="L37" s="12">
        <f t="shared" si="2"/>
        <v>89.525150000000025</v>
      </c>
      <c r="M37" s="15">
        <f t="shared" si="3"/>
        <v>0.13278370248000002</v>
      </c>
    </row>
    <row r="38" spans="2:13" x14ac:dyDescent="0.25">
      <c r="B38" s="17">
        <v>42716</v>
      </c>
      <c r="C38" s="2">
        <v>24</v>
      </c>
      <c r="D38" s="16"/>
      <c r="E38" s="16"/>
      <c r="F38" s="1" t="s">
        <v>7</v>
      </c>
      <c r="G38" s="1" t="s">
        <v>8</v>
      </c>
      <c r="H38" s="1" t="s">
        <v>17</v>
      </c>
      <c r="I38" s="1" t="s">
        <v>10</v>
      </c>
      <c r="J38" s="12">
        <f t="shared" si="4"/>
        <v>108.2893</v>
      </c>
      <c r="K38" s="12">
        <f t="shared" si="5"/>
        <v>197.81445000000002</v>
      </c>
      <c r="L38" s="12">
        <f t="shared" si="2"/>
        <v>89.525150000000025</v>
      </c>
      <c r="M38" s="15">
        <f t="shared" si="3"/>
        <v>0.13278370248000002</v>
      </c>
    </row>
    <row r="39" spans="2:13" x14ac:dyDescent="0.25">
      <c r="B39" s="17">
        <v>42717</v>
      </c>
      <c r="C39" s="2">
        <v>24</v>
      </c>
      <c r="D39" s="16"/>
      <c r="E39" s="16"/>
      <c r="F39" s="1" t="s">
        <v>7</v>
      </c>
      <c r="G39" s="1" t="s">
        <v>8</v>
      </c>
      <c r="H39" s="1" t="s">
        <v>17</v>
      </c>
      <c r="I39" s="1" t="s">
        <v>10</v>
      </c>
      <c r="J39" s="12">
        <f t="shared" si="4"/>
        <v>108.2893</v>
      </c>
      <c r="K39" s="12">
        <f t="shared" si="5"/>
        <v>197.81445000000002</v>
      </c>
      <c r="L39" s="12">
        <f t="shared" si="2"/>
        <v>89.525150000000025</v>
      </c>
      <c r="M39" s="15">
        <f t="shared" si="3"/>
        <v>0.13278370248000002</v>
      </c>
    </row>
    <row r="40" spans="2:13" x14ac:dyDescent="0.25">
      <c r="B40" s="17">
        <v>42718</v>
      </c>
      <c r="C40" s="2">
        <v>24</v>
      </c>
      <c r="D40" s="16"/>
      <c r="E40" s="16"/>
      <c r="F40" s="1" t="s">
        <v>7</v>
      </c>
      <c r="G40" s="1" t="s">
        <v>8</v>
      </c>
      <c r="H40" s="1" t="s">
        <v>11</v>
      </c>
      <c r="I40" s="1" t="s">
        <v>10</v>
      </c>
      <c r="J40" s="12">
        <f t="shared" si="4"/>
        <v>108.2893</v>
      </c>
      <c r="K40" s="12">
        <f t="shared" si="5"/>
        <v>197.81445000000002</v>
      </c>
      <c r="L40" s="12">
        <f t="shared" si="2"/>
        <v>89.525150000000025</v>
      </c>
      <c r="M40" s="15">
        <f t="shared" si="3"/>
        <v>0.13278370248000002</v>
      </c>
    </row>
    <row r="41" spans="2:13" x14ac:dyDescent="0.25">
      <c r="B41" s="17">
        <v>42719</v>
      </c>
      <c r="C41" s="2">
        <v>24</v>
      </c>
      <c r="D41" s="16"/>
      <c r="E41" s="16"/>
      <c r="F41" s="1" t="s">
        <v>7</v>
      </c>
      <c r="G41" s="1" t="s">
        <v>8</v>
      </c>
      <c r="H41" s="1" t="s">
        <v>11</v>
      </c>
      <c r="I41" s="1" t="s">
        <v>10</v>
      </c>
      <c r="J41" s="12">
        <f t="shared" si="4"/>
        <v>108.2893</v>
      </c>
      <c r="K41" s="12">
        <f t="shared" si="5"/>
        <v>197.81445000000002</v>
      </c>
      <c r="L41" s="12">
        <f t="shared" si="2"/>
        <v>89.525150000000025</v>
      </c>
      <c r="M41" s="15">
        <f t="shared" si="3"/>
        <v>0.13278370248000002</v>
      </c>
    </row>
    <row r="42" spans="2:13" x14ac:dyDescent="0.25">
      <c r="B42" s="17">
        <v>42720</v>
      </c>
      <c r="C42" s="2">
        <v>24</v>
      </c>
      <c r="D42" s="16"/>
      <c r="E42" s="16"/>
      <c r="F42" s="1" t="s">
        <v>8</v>
      </c>
      <c r="G42" s="1" t="s">
        <v>8</v>
      </c>
      <c r="H42" s="1" t="s">
        <v>14</v>
      </c>
      <c r="I42" s="1" t="s">
        <v>10</v>
      </c>
      <c r="J42" s="12">
        <f>$C$6+$E$6+$G$6</f>
        <v>244.16349999999997</v>
      </c>
      <c r="K42" s="12">
        <f>$D$6+$E$6+$F$6+$G$6+$H$6</f>
        <v>278.10374999999999</v>
      </c>
      <c r="L42" s="12">
        <f t="shared" si="2"/>
        <v>33.94025000000002</v>
      </c>
      <c r="M42" s="15">
        <f t="shared" si="3"/>
        <v>5.0340178800000031E-2</v>
      </c>
    </row>
    <row r="43" spans="2:13" x14ac:dyDescent="0.25">
      <c r="B43" s="17">
        <v>42721</v>
      </c>
      <c r="C43" s="2">
        <v>24</v>
      </c>
      <c r="D43" s="16"/>
      <c r="E43" s="16"/>
      <c r="F43" s="1" t="s">
        <v>8</v>
      </c>
      <c r="G43" s="1" t="s">
        <v>8</v>
      </c>
      <c r="H43" s="1" t="s">
        <v>14</v>
      </c>
      <c r="I43" s="1" t="s">
        <v>10</v>
      </c>
      <c r="J43" s="12">
        <f>$C$6+$E$6+$G$6</f>
        <v>244.16349999999997</v>
      </c>
      <c r="K43" s="12">
        <f>$D$6+$E$6+$F$6+$G$6+$H$6</f>
        <v>278.10374999999999</v>
      </c>
      <c r="L43" s="12">
        <f t="shared" si="2"/>
        <v>33.94025000000002</v>
      </c>
      <c r="M43" s="15">
        <f t="shared" si="3"/>
        <v>5.0340178800000031E-2</v>
      </c>
    </row>
    <row r="44" spans="2:13" x14ac:dyDescent="0.25">
      <c r="B44" s="17">
        <v>42722</v>
      </c>
      <c r="C44" s="2">
        <v>24</v>
      </c>
      <c r="D44" s="16"/>
      <c r="E44" s="16"/>
      <c r="F44" s="1" t="s">
        <v>8</v>
      </c>
      <c r="G44" s="1" t="s">
        <v>8</v>
      </c>
      <c r="H44" s="1" t="s">
        <v>17</v>
      </c>
      <c r="I44" s="1" t="s">
        <v>10</v>
      </c>
      <c r="J44" s="12">
        <f t="shared" ref="J44:J50" si="6">$E$6+$G$6</f>
        <v>108.2893</v>
      </c>
      <c r="K44" s="12">
        <f t="shared" ref="K44:K50" si="7">$D$6+$F$6+$G$6+$H$6</f>
        <v>197.81445000000002</v>
      </c>
      <c r="L44" s="12">
        <f t="shared" si="2"/>
        <v>89.525150000000025</v>
      </c>
      <c r="M44" s="15">
        <f t="shared" si="3"/>
        <v>0.13278370248000002</v>
      </c>
    </row>
    <row r="45" spans="2:13" x14ac:dyDescent="0.25">
      <c r="B45" s="17">
        <v>42723</v>
      </c>
      <c r="C45" s="2">
        <v>24</v>
      </c>
      <c r="D45" s="16"/>
      <c r="E45" s="16"/>
      <c r="F45" s="1" t="s">
        <v>8</v>
      </c>
      <c r="G45" s="1" t="s">
        <v>8</v>
      </c>
      <c r="H45" s="1" t="s">
        <v>17</v>
      </c>
      <c r="I45" s="1" t="s">
        <v>10</v>
      </c>
      <c r="J45" s="12">
        <f t="shared" si="6"/>
        <v>108.2893</v>
      </c>
      <c r="K45" s="12">
        <f t="shared" si="7"/>
        <v>197.81445000000002</v>
      </c>
      <c r="L45" s="12">
        <f t="shared" si="2"/>
        <v>89.525150000000025</v>
      </c>
      <c r="M45" s="15">
        <f t="shared" si="3"/>
        <v>0.13278370248000002</v>
      </c>
    </row>
    <row r="46" spans="2:13" x14ac:dyDescent="0.25">
      <c r="B46" s="17">
        <v>42724</v>
      </c>
      <c r="C46" s="2">
        <v>24</v>
      </c>
      <c r="D46" s="16"/>
      <c r="E46" s="16"/>
      <c r="F46" s="1" t="s">
        <v>8</v>
      </c>
      <c r="G46" s="1" t="s">
        <v>8</v>
      </c>
      <c r="H46" s="1" t="s">
        <v>17</v>
      </c>
      <c r="I46" s="1" t="s">
        <v>10</v>
      </c>
      <c r="J46" s="12">
        <f t="shared" si="6"/>
        <v>108.2893</v>
      </c>
      <c r="K46" s="12">
        <f t="shared" si="7"/>
        <v>197.81445000000002</v>
      </c>
      <c r="L46" s="12">
        <f t="shared" si="2"/>
        <v>89.525150000000025</v>
      </c>
      <c r="M46" s="15">
        <f t="shared" si="3"/>
        <v>0.13278370248000002</v>
      </c>
    </row>
    <row r="47" spans="2:13" x14ac:dyDescent="0.25">
      <c r="B47" s="17">
        <v>42725</v>
      </c>
      <c r="C47" s="2">
        <v>24</v>
      </c>
      <c r="D47" s="16"/>
      <c r="E47" s="16"/>
      <c r="F47" s="1" t="s">
        <v>8</v>
      </c>
      <c r="G47" s="1" t="s">
        <v>8</v>
      </c>
      <c r="H47" s="1" t="s">
        <v>17</v>
      </c>
      <c r="I47" s="1" t="s">
        <v>10</v>
      </c>
      <c r="J47" s="12">
        <f t="shared" si="6"/>
        <v>108.2893</v>
      </c>
      <c r="K47" s="12">
        <f t="shared" si="7"/>
        <v>197.81445000000002</v>
      </c>
      <c r="L47" s="12">
        <f t="shared" si="2"/>
        <v>89.525150000000025</v>
      </c>
      <c r="M47" s="15">
        <f t="shared" si="3"/>
        <v>0.13278370248000002</v>
      </c>
    </row>
    <row r="48" spans="2:13" x14ac:dyDescent="0.25">
      <c r="B48" s="17">
        <v>42726</v>
      </c>
      <c r="C48" s="2">
        <v>24</v>
      </c>
      <c r="D48" s="16"/>
      <c r="E48" s="16"/>
      <c r="F48" s="1" t="s">
        <v>8</v>
      </c>
      <c r="G48" s="1" t="s">
        <v>8</v>
      </c>
      <c r="H48" s="1" t="s">
        <v>17</v>
      </c>
      <c r="I48" s="1" t="s">
        <v>10</v>
      </c>
      <c r="J48" s="12">
        <f t="shared" si="6"/>
        <v>108.2893</v>
      </c>
      <c r="K48" s="12">
        <f t="shared" si="7"/>
        <v>197.81445000000002</v>
      </c>
      <c r="L48" s="12">
        <f t="shared" si="2"/>
        <v>89.525150000000025</v>
      </c>
      <c r="M48" s="15">
        <f t="shared" si="3"/>
        <v>0.13278370248000002</v>
      </c>
    </row>
    <row r="49" spans="2:13" x14ac:dyDescent="0.25">
      <c r="B49" s="17">
        <v>42727</v>
      </c>
      <c r="C49" s="2">
        <v>24</v>
      </c>
      <c r="D49" s="16"/>
      <c r="E49" s="16"/>
      <c r="F49" s="1" t="s">
        <v>8</v>
      </c>
      <c r="G49" s="1" t="s">
        <v>8</v>
      </c>
      <c r="H49" s="1" t="s">
        <v>17</v>
      </c>
      <c r="I49" s="1" t="s">
        <v>10</v>
      </c>
      <c r="J49" s="12">
        <f t="shared" si="6"/>
        <v>108.2893</v>
      </c>
      <c r="K49" s="12">
        <f t="shared" si="7"/>
        <v>197.81445000000002</v>
      </c>
      <c r="L49" s="12">
        <f t="shared" si="2"/>
        <v>89.525150000000025</v>
      </c>
      <c r="M49" s="15">
        <f t="shared" si="3"/>
        <v>0.13278370248000002</v>
      </c>
    </row>
    <row r="50" spans="2:13" x14ac:dyDescent="0.25">
      <c r="B50" s="17">
        <v>42728</v>
      </c>
      <c r="C50" s="2">
        <v>24</v>
      </c>
      <c r="D50" s="16"/>
      <c r="E50" s="16"/>
      <c r="F50" s="1" t="s">
        <v>8</v>
      </c>
      <c r="G50" s="1" t="s">
        <v>8</v>
      </c>
      <c r="H50" s="1" t="s">
        <v>17</v>
      </c>
      <c r="I50" s="1" t="s">
        <v>10</v>
      </c>
      <c r="J50" s="12">
        <f t="shared" si="6"/>
        <v>108.2893</v>
      </c>
      <c r="K50" s="12">
        <f t="shared" si="7"/>
        <v>197.81445000000002</v>
      </c>
      <c r="L50" s="12">
        <f t="shared" si="2"/>
        <v>89.525150000000025</v>
      </c>
      <c r="M50" s="15">
        <f t="shared" si="3"/>
        <v>0.13278370248000002</v>
      </c>
    </row>
    <row r="51" spans="2:13" x14ac:dyDescent="0.25">
      <c r="B51" s="17">
        <v>42729</v>
      </c>
      <c r="C51" s="2">
        <v>24</v>
      </c>
      <c r="D51" s="16"/>
      <c r="E51" s="16"/>
      <c r="F51" s="1" t="s">
        <v>8</v>
      </c>
      <c r="G51" s="1" t="s">
        <v>8</v>
      </c>
      <c r="H51" s="1" t="s">
        <v>14</v>
      </c>
      <c r="I51" s="1" t="s">
        <v>10</v>
      </c>
      <c r="J51" s="12">
        <f>$C$6+$E$6+$G$6</f>
        <v>244.16349999999997</v>
      </c>
      <c r="K51" s="12">
        <f>$D$6+$E$6+$F$6+$G$6+$H$6</f>
        <v>278.10374999999999</v>
      </c>
      <c r="L51" s="12">
        <f t="shared" si="2"/>
        <v>33.94025000000002</v>
      </c>
      <c r="M51" s="15">
        <f t="shared" si="3"/>
        <v>5.0340178800000031E-2</v>
      </c>
    </row>
    <row r="52" spans="2:13" x14ac:dyDescent="0.25">
      <c r="B52" s="17">
        <v>42730</v>
      </c>
      <c r="C52" s="2">
        <v>24</v>
      </c>
      <c r="D52" s="16"/>
      <c r="E52" s="16"/>
      <c r="F52" s="1" t="s">
        <v>8</v>
      </c>
      <c r="G52" s="1" t="s">
        <v>8</v>
      </c>
      <c r="H52" s="1" t="s">
        <v>14</v>
      </c>
      <c r="I52" s="1" t="s">
        <v>10</v>
      </c>
      <c r="J52" s="12">
        <f>$C$6+$E$6+$G$6</f>
        <v>244.16349999999997</v>
      </c>
      <c r="K52" s="12">
        <f>$D$6+$E$6+$F$6+$G$6+$H$6</f>
        <v>278.10374999999999</v>
      </c>
      <c r="L52" s="12">
        <f t="shared" si="2"/>
        <v>33.94025000000002</v>
      </c>
      <c r="M52" s="15">
        <f t="shared" si="3"/>
        <v>5.0340178800000031E-2</v>
      </c>
    </row>
    <row r="53" spans="2:13" x14ac:dyDescent="0.25">
      <c r="B53" s="17">
        <v>42731</v>
      </c>
      <c r="C53" s="2">
        <v>24</v>
      </c>
      <c r="D53" s="16"/>
      <c r="E53" s="16"/>
      <c r="F53" s="1" t="s">
        <v>8</v>
      </c>
      <c r="G53" s="1" t="s">
        <v>8</v>
      </c>
      <c r="H53" s="1" t="s">
        <v>9</v>
      </c>
      <c r="I53" s="1" t="s">
        <v>10</v>
      </c>
      <c r="J53" s="12">
        <f>$C$7+$G$6</f>
        <v>155.22766000000001</v>
      </c>
      <c r="K53" s="12">
        <f>$D$6+$G$6+$F$6+$H$6</f>
        <v>197.81445000000002</v>
      </c>
      <c r="L53" s="12">
        <f t="shared" si="2"/>
        <v>42.586790000000008</v>
      </c>
      <c r="M53" s="15">
        <f t="shared" si="3"/>
        <v>6.3164726928000015E-2</v>
      </c>
    </row>
    <row r="54" spans="2:13" x14ac:dyDescent="0.25">
      <c r="B54" s="17">
        <v>42732</v>
      </c>
      <c r="C54" s="2">
        <v>24</v>
      </c>
      <c r="D54" s="16"/>
      <c r="E54" s="16"/>
      <c r="F54" s="1" t="s">
        <v>8</v>
      </c>
      <c r="G54" s="1" t="s">
        <v>8</v>
      </c>
      <c r="H54" s="1" t="s">
        <v>9</v>
      </c>
      <c r="I54" s="1" t="s">
        <v>10</v>
      </c>
      <c r="J54" s="12">
        <f>$C$7+$G$6</f>
        <v>155.22766000000001</v>
      </c>
      <c r="K54" s="12">
        <f>$D$6+$G$6+$F$6+$H$6</f>
        <v>197.81445000000002</v>
      </c>
      <c r="L54" s="12">
        <f t="shared" si="2"/>
        <v>42.586790000000008</v>
      </c>
      <c r="M54" s="15">
        <f t="shared" si="3"/>
        <v>6.3164726928000015E-2</v>
      </c>
    </row>
    <row r="55" spans="2:13" x14ac:dyDescent="0.25">
      <c r="B55" s="17">
        <v>42733</v>
      </c>
      <c r="C55" s="2">
        <v>24</v>
      </c>
      <c r="D55" s="16"/>
      <c r="E55" s="16"/>
      <c r="F55" s="1" t="s">
        <v>8</v>
      </c>
      <c r="G55" s="1" t="s">
        <v>8</v>
      </c>
      <c r="H55" s="1" t="s">
        <v>9</v>
      </c>
      <c r="I55" s="1" t="s">
        <v>10</v>
      </c>
      <c r="J55" s="12">
        <f>$C$7+$G$6</f>
        <v>155.22766000000001</v>
      </c>
      <c r="K55" s="12">
        <f>$D$6+$G$6+$F$6+$H$6</f>
        <v>197.81445000000002</v>
      </c>
      <c r="L55" s="12">
        <f t="shared" si="2"/>
        <v>42.586790000000008</v>
      </c>
      <c r="M55" s="15">
        <f t="shared" si="3"/>
        <v>6.3164726928000015E-2</v>
      </c>
    </row>
    <row r="56" spans="2:13" x14ac:dyDescent="0.25">
      <c r="B56" s="17">
        <v>42734</v>
      </c>
      <c r="C56" s="2">
        <v>24</v>
      </c>
      <c r="D56" s="16"/>
      <c r="E56" s="16"/>
      <c r="F56" s="1" t="s">
        <v>8</v>
      </c>
      <c r="G56" s="1" t="s">
        <v>8</v>
      </c>
      <c r="H56" s="1" t="s">
        <v>9</v>
      </c>
      <c r="I56" s="1" t="s">
        <v>10</v>
      </c>
      <c r="J56" s="12">
        <f>$C$7+$G$6</f>
        <v>155.22766000000001</v>
      </c>
      <c r="K56" s="12">
        <f>$D$6+$G$6+$F$6+$H$6</f>
        <v>197.81445000000002</v>
      </c>
      <c r="L56" s="12">
        <f t="shared" si="2"/>
        <v>42.586790000000008</v>
      </c>
      <c r="M56" s="15">
        <f t="shared" si="3"/>
        <v>6.3164726928000015E-2</v>
      </c>
    </row>
    <row r="57" spans="2:13" ht="15.75" thickBot="1" x14ac:dyDescent="0.3">
      <c r="B57" s="17">
        <v>42735</v>
      </c>
      <c r="C57" s="2">
        <v>24</v>
      </c>
      <c r="D57" s="16"/>
      <c r="E57" s="16"/>
      <c r="F57" s="1" t="s">
        <v>8</v>
      </c>
      <c r="G57" s="1" t="s">
        <v>8</v>
      </c>
      <c r="H57" s="1" t="s">
        <v>9</v>
      </c>
      <c r="I57" s="1" t="s">
        <v>10</v>
      </c>
      <c r="J57" s="12">
        <f>$C$7+$G$6</f>
        <v>155.22766000000001</v>
      </c>
      <c r="K57" s="12">
        <f>$D$6+$G$6+$F$6+$H$6</f>
        <v>197.81445000000002</v>
      </c>
      <c r="L57" s="12">
        <f t="shared" si="2"/>
        <v>42.586790000000008</v>
      </c>
      <c r="M57" s="29">
        <f t="shared" si="3"/>
        <v>6.3164726928000015E-2</v>
      </c>
    </row>
    <row r="58" spans="2:13" ht="19.5" thickBo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28"/>
      <c r="M58" s="30">
        <f>SUM(M27:M57)</f>
        <v>2.5810131581280005</v>
      </c>
    </row>
    <row r="59" spans="2:13" s="18" customFormat="1" ht="15.75" thickBot="1" x14ac:dyDescent="0.3"/>
    <row r="60" spans="2:13" x14ac:dyDescent="0.25">
      <c r="B60" s="64" t="s">
        <v>0</v>
      </c>
      <c r="C60" s="58" t="s">
        <v>1</v>
      </c>
      <c r="D60" s="61" t="s">
        <v>2</v>
      </c>
      <c r="E60" s="62"/>
      <c r="F60" s="62"/>
      <c r="G60" s="63"/>
      <c r="H60" s="58" t="s">
        <v>3</v>
      </c>
      <c r="I60" s="58" t="s">
        <v>4</v>
      </c>
      <c r="J60" s="54" t="s">
        <v>24</v>
      </c>
      <c r="K60" s="54" t="s">
        <v>25</v>
      </c>
      <c r="L60" s="54" t="s">
        <v>27</v>
      </c>
      <c r="M60" s="56" t="s">
        <v>28</v>
      </c>
    </row>
    <row r="61" spans="2:13" ht="15.75" thickBot="1" x14ac:dyDescent="0.3">
      <c r="B61" s="65"/>
      <c r="C61" s="59"/>
      <c r="D61" s="24" t="s">
        <v>38</v>
      </c>
      <c r="E61" s="24" t="s">
        <v>39</v>
      </c>
      <c r="F61" s="24" t="s">
        <v>5</v>
      </c>
      <c r="G61" s="24" t="s">
        <v>6</v>
      </c>
      <c r="H61" s="59"/>
      <c r="I61" s="59"/>
      <c r="J61" s="55"/>
      <c r="K61" s="55"/>
      <c r="L61" s="55"/>
      <c r="M61" s="57"/>
    </row>
    <row r="62" spans="2:13" x14ac:dyDescent="0.25">
      <c r="B62" s="19">
        <v>42736</v>
      </c>
      <c r="C62" s="20">
        <v>24</v>
      </c>
      <c r="D62" s="21" t="s">
        <v>8</v>
      </c>
      <c r="E62" s="21" t="s">
        <v>8</v>
      </c>
      <c r="F62" s="21" t="s">
        <v>8</v>
      </c>
      <c r="G62" s="21" t="s">
        <v>8</v>
      </c>
      <c r="H62" s="21" t="s">
        <v>32</v>
      </c>
      <c r="I62" s="21" t="s">
        <v>10</v>
      </c>
      <c r="J62" s="22">
        <f>$C$7+$G$6</f>
        <v>155.22766000000001</v>
      </c>
      <c r="K62" s="22">
        <f>$D$6+$G$6+$H$6+$F$6</f>
        <v>197.81445000000002</v>
      </c>
      <c r="L62" s="22">
        <f>K62-J62</f>
        <v>42.586790000000008</v>
      </c>
      <c r="M62" s="23">
        <f t="shared" ref="M62:M92" si="8">(L62*C62*$E$10)/10^5</f>
        <v>6.1938227376000007E-2</v>
      </c>
    </row>
    <row r="63" spans="2:13" x14ac:dyDescent="0.25">
      <c r="B63" s="17">
        <v>42737</v>
      </c>
      <c r="C63" s="16">
        <v>24</v>
      </c>
      <c r="D63" s="1" t="s">
        <v>8</v>
      </c>
      <c r="E63" s="1" t="s">
        <v>8</v>
      </c>
      <c r="F63" s="1" t="s">
        <v>7</v>
      </c>
      <c r="G63" s="1" t="s">
        <v>8</v>
      </c>
      <c r="H63" s="1" t="s">
        <v>11</v>
      </c>
      <c r="I63" s="1" t="s">
        <v>10</v>
      </c>
      <c r="J63" s="12">
        <f>$D$6+$G$6</f>
        <v>107.67169</v>
      </c>
      <c r="K63" s="12">
        <f>$G$6+$H$6+$F$6+$D$6</f>
        <v>197.81445000000002</v>
      </c>
      <c r="L63" s="12">
        <f t="shared" ref="L63:L92" si="9">K63-J63</f>
        <v>90.142760000000024</v>
      </c>
      <c r="M63" s="15">
        <f t="shared" si="8"/>
        <v>0.13110363014400003</v>
      </c>
    </row>
    <row r="64" spans="2:13" x14ac:dyDescent="0.25">
      <c r="B64" s="17">
        <v>42738</v>
      </c>
      <c r="C64" s="16">
        <v>24</v>
      </c>
      <c r="D64" s="1" t="s">
        <v>7</v>
      </c>
      <c r="E64" s="1" t="s">
        <v>8</v>
      </c>
      <c r="F64" s="1" t="s">
        <v>7</v>
      </c>
      <c r="G64" s="1" t="s">
        <v>8</v>
      </c>
      <c r="H64" s="1" t="s">
        <v>11</v>
      </c>
      <c r="I64" s="1" t="s">
        <v>10</v>
      </c>
      <c r="J64" s="12">
        <f>$D$6+$G$6</f>
        <v>107.67169</v>
      </c>
      <c r="K64" s="12">
        <f>$G$6+$H$6+$F$6+$D$6</f>
        <v>197.81445000000002</v>
      </c>
      <c r="L64" s="12">
        <f t="shared" si="9"/>
        <v>90.142760000000024</v>
      </c>
      <c r="M64" s="15">
        <f t="shared" si="8"/>
        <v>0.13110363014400003</v>
      </c>
    </row>
    <row r="65" spans="2:13" x14ac:dyDescent="0.25">
      <c r="B65" s="17">
        <v>42739</v>
      </c>
      <c r="C65" s="16">
        <v>24</v>
      </c>
      <c r="D65" s="1" t="s">
        <v>7</v>
      </c>
      <c r="E65" s="1" t="s">
        <v>8</v>
      </c>
      <c r="F65" s="1" t="s">
        <v>7</v>
      </c>
      <c r="G65" s="1" t="s">
        <v>8</v>
      </c>
      <c r="H65" s="1" t="s">
        <v>11</v>
      </c>
      <c r="I65" s="1" t="s">
        <v>10</v>
      </c>
      <c r="J65" s="12">
        <f>$D$6+$G$6</f>
        <v>107.67169</v>
      </c>
      <c r="K65" s="12">
        <f>$G$6+$H$6+$F$6+$D$6</f>
        <v>197.81445000000002</v>
      </c>
      <c r="L65" s="12">
        <f t="shared" si="9"/>
        <v>90.142760000000024</v>
      </c>
      <c r="M65" s="15">
        <f t="shared" si="8"/>
        <v>0.13110363014400003</v>
      </c>
    </row>
    <row r="66" spans="2:13" x14ac:dyDescent="0.25">
      <c r="B66" s="17">
        <v>42740</v>
      </c>
      <c r="C66" s="16">
        <v>24</v>
      </c>
      <c r="D66" s="1" t="s">
        <v>7</v>
      </c>
      <c r="E66" s="1" t="s">
        <v>8</v>
      </c>
      <c r="F66" s="1" t="s">
        <v>7</v>
      </c>
      <c r="G66" s="1" t="s">
        <v>8</v>
      </c>
      <c r="H66" s="1" t="s">
        <v>11</v>
      </c>
      <c r="I66" s="1" t="s">
        <v>10</v>
      </c>
      <c r="J66" s="12">
        <f>$D$6+$G$6</f>
        <v>107.67169</v>
      </c>
      <c r="K66" s="12">
        <f>$G$6+$H$6+$F$6+$D$6</f>
        <v>197.81445000000002</v>
      </c>
      <c r="L66" s="12">
        <f t="shared" si="9"/>
        <v>90.142760000000024</v>
      </c>
      <c r="M66" s="15">
        <f t="shared" si="8"/>
        <v>0.13110363014400003</v>
      </c>
    </row>
    <row r="67" spans="2:13" x14ac:dyDescent="0.25">
      <c r="B67" s="17">
        <v>42741</v>
      </c>
      <c r="C67" s="16">
        <v>24</v>
      </c>
      <c r="D67" s="1" t="s">
        <v>7</v>
      </c>
      <c r="E67" s="1" t="s">
        <v>8</v>
      </c>
      <c r="F67" s="1" t="s">
        <v>8</v>
      </c>
      <c r="G67" s="1" t="s">
        <v>8</v>
      </c>
      <c r="H67" s="1" t="s">
        <v>33</v>
      </c>
      <c r="I67" s="1" t="s">
        <v>10</v>
      </c>
      <c r="J67" s="12">
        <f>$C$6+$E$6+$G$6</f>
        <v>244.16349999999997</v>
      </c>
      <c r="K67" s="12">
        <f>$D$6+$E$6+$F$6+$G$6+$H$6</f>
        <v>278.10374999999999</v>
      </c>
      <c r="L67" s="12">
        <f t="shared" si="9"/>
        <v>33.94025000000002</v>
      </c>
      <c r="M67" s="15">
        <f t="shared" si="8"/>
        <v>4.9362699600000025E-2</v>
      </c>
    </row>
    <row r="68" spans="2:13" x14ac:dyDescent="0.25">
      <c r="B68" s="17">
        <v>42742</v>
      </c>
      <c r="C68" s="16">
        <v>24</v>
      </c>
      <c r="D68" s="1" t="s">
        <v>7</v>
      </c>
      <c r="E68" s="1" t="s">
        <v>8</v>
      </c>
      <c r="F68" s="1" t="s">
        <v>8</v>
      </c>
      <c r="G68" s="1" t="s">
        <v>8</v>
      </c>
      <c r="H68" s="1" t="s">
        <v>33</v>
      </c>
      <c r="I68" s="1" t="s">
        <v>10</v>
      </c>
      <c r="J68" s="12">
        <f>$C$6+$E$6+$G$6</f>
        <v>244.16349999999997</v>
      </c>
      <c r="K68" s="12">
        <f>$D$6+$E$6+$F$6+$G$6+$H$6</f>
        <v>278.10374999999999</v>
      </c>
      <c r="L68" s="12">
        <f t="shared" si="9"/>
        <v>33.94025000000002</v>
      </c>
      <c r="M68" s="15">
        <f t="shared" si="8"/>
        <v>4.9362699600000025E-2</v>
      </c>
    </row>
    <row r="69" spans="2:13" x14ac:dyDescent="0.25">
      <c r="B69" s="17">
        <v>42743</v>
      </c>
      <c r="C69" s="16">
        <v>24</v>
      </c>
      <c r="D69" s="1" t="s">
        <v>7</v>
      </c>
      <c r="E69" s="1" t="s">
        <v>8</v>
      </c>
      <c r="F69" s="1" t="s">
        <v>8</v>
      </c>
      <c r="G69" s="1" t="s">
        <v>8</v>
      </c>
      <c r="H69" s="1" t="s">
        <v>32</v>
      </c>
      <c r="I69" s="1" t="s">
        <v>10</v>
      </c>
      <c r="J69" s="12">
        <f>$C$7+$G$6</f>
        <v>155.22766000000001</v>
      </c>
      <c r="K69" s="12">
        <f>$D$6+$G$6+$H$6+$F$6</f>
        <v>197.81445000000002</v>
      </c>
      <c r="L69" s="12">
        <f t="shared" si="9"/>
        <v>42.586790000000008</v>
      </c>
      <c r="M69" s="15">
        <f t="shared" si="8"/>
        <v>6.1938227376000007E-2</v>
      </c>
    </row>
    <row r="70" spans="2:13" x14ac:dyDescent="0.25">
      <c r="B70" s="17">
        <v>42744</v>
      </c>
      <c r="C70" s="16">
        <v>24</v>
      </c>
      <c r="D70" s="1" t="s">
        <v>7</v>
      </c>
      <c r="E70" s="1" t="s">
        <v>8</v>
      </c>
      <c r="F70" s="1" t="s">
        <v>8</v>
      </c>
      <c r="G70" s="1" t="s">
        <v>8</v>
      </c>
      <c r="H70" s="1" t="s">
        <v>33</v>
      </c>
      <c r="I70" s="1" t="s">
        <v>10</v>
      </c>
      <c r="J70" s="12">
        <f>$C$6+$E$6+$G$6</f>
        <v>244.16349999999997</v>
      </c>
      <c r="K70" s="12">
        <f>$D$6+$E$6+$F$6+$G$6+$H$6</f>
        <v>278.10374999999999</v>
      </c>
      <c r="L70" s="12">
        <f t="shared" si="9"/>
        <v>33.94025000000002</v>
      </c>
      <c r="M70" s="15">
        <f t="shared" si="8"/>
        <v>4.9362699600000025E-2</v>
      </c>
    </row>
    <row r="71" spans="2:13" x14ac:dyDescent="0.25">
      <c r="B71" s="17">
        <v>42745</v>
      </c>
      <c r="C71" s="16">
        <v>24</v>
      </c>
      <c r="D71" s="1" t="s">
        <v>7</v>
      </c>
      <c r="E71" s="1" t="s">
        <v>8</v>
      </c>
      <c r="F71" s="1" t="s">
        <v>8</v>
      </c>
      <c r="G71" s="1" t="s">
        <v>8</v>
      </c>
      <c r="H71" s="1" t="s">
        <v>33</v>
      </c>
      <c r="I71" s="1" t="s">
        <v>10</v>
      </c>
      <c r="J71" s="12">
        <f>$C$6+$E$6+$G$6</f>
        <v>244.16349999999997</v>
      </c>
      <c r="K71" s="12">
        <f>$D$6+$E$6+$F$6+$G$6+$H$6</f>
        <v>278.10374999999999</v>
      </c>
      <c r="L71" s="12">
        <f t="shared" si="9"/>
        <v>33.94025000000002</v>
      </c>
      <c r="M71" s="15">
        <f t="shared" si="8"/>
        <v>4.9362699600000025E-2</v>
      </c>
    </row>
    <row r="72" spans="2:13" x14ac:dyDescent="0.25">
      <c r="B72" s="17">
        <v>42746</v>
      </c>
      <c r="C72" s="16">
        <v>24</v>
      </c>
      <c r="D72" s="1" t="s">
        <v>7</v>
      </c>
      <c r="E72" s="1" t="s">
        <v>8</v>
      </c>
      <c r="F72" s="1" t="s">
        <v>8</v>
      </c>
      <c r="G72" s="1" t="s">
        <v>8</v>
      </c>
      <c r="H72" s="1" t="s">
        <v>33</v>
      </c>
      <c r="I72" s="1" t="s">
        <v>10</v>
      </c>
      <c r="J72" s="12">
        <f>$C$6+$E$6+$G$6</f>
        <v>244.16349999999997</v>
      </c>
      <c r="K72" s="12">
        <f>$D$6+$E$6+$F$6+$G$6+$H$6</f>
        <v>278.10374999999999</v>
      </c>
      <c r="L72" s="12">
        <f t="shared" si="9"/>
        <v>33.94025000000002</v>
      </c>
      <c r="M72" s="15">
        <f t="shared" si="8"/>
        <v>4.9362699600000025E-2</v>
      </c>
    </row>
    <row r="73" spans="2:13" x14ac:dyDescent="0.25">
      <c r="B73" s="17">
        <v>42747</v>
      </c>
      <c r="C73" s="16">
        <v>24</v>
      </c>
      <c r="D73" s="1" t="s">
        <v>8</v>
      </c>
      <c r="E73" s="1" t="s">
        <v>8</v>
      </c>
      <c r="F73" s="1" t="s">
        <v>8</v>
      </c>
      <c r="G73" s="1" t="s">
        <v>8</v>
      </c>
      <c r="H73" s="1" t="s">
        <v>34</v>
      </c>
      <c r="I73" s="1" t="s">
        <v>10</v>
      </c>
      <c r="J73" s="12">
        <f>$C$6+$E$6+$G$6</f>
        <v>244.16349999999997</v>
      </c>
      <c r="K73" s="12">
        <f>$D$6+$E$6+$F$6+$G$6+$H$6</f>
        <v>278.10374999999999</v>
      </c>
      <c r="L73" s="12">
        <f t="shared" si="9"/>
        <v>33.94025000000002</v>
      </c>
      <c r="M73" s="15">
        <f t="shared" si="8"/>
        <v>4.9362699600000025E-2</v>
      </c>
    </row>
    <row r="74" spans="2:13" x14ac:dyDescent="0.25">
      <c r="B74" s="17">
        <v>42748</v>
      </c>
      <c r="C74" s="16">
        <v>24</v>
      </c>
      <c r="D74" s="1" t="s">
        <v>8</v>
      </c>
      <c r="E74" s="1" t="s">
        <v>8</v>
      </c>
      <c r="F74" s="1" t="s">
        <v>8</v>
      </c>
      <c r="G74" s="1" t="s">
        <v>8</v>
      </c>
      <c r="H74" s="1" t="s">
        <v>34</v>
      </c>
      <c r="I74" s="1" t="s">
        <v>10</v>
      </c>
      <c r="J74" s="12">
        <f>$C$6+$E$6+$G$6</f>
        <v>244.16349999999997</v>
      </c>
      <c r="K74" s="12">
        <f>$D$6+$E$6+$F$6+$G$6+$H$6</f>
        <v>278.10374999999999</v>
      </c>
      <c r="L74" s="12">
        <f t="shared" si="9"/>
        <v>33.94025000000002</v>
      </c>
      <c r="M74" s="15">
        <f t="shared" si="8"/>
        <v>4.9362699600000025E-2</v>
      </c>
    </row>
    <row r="75" spans="2:13" x14ac:dyDescent="0.25">
      <c r="B75" s="17">
        <v>42749</v>
      </c>
      <c r="C75" s="16">
        <v>24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35</v>
      </c>
      <c r="I75" s="1" t="s">
        <v>10</v>
      </c>
      <c r="J75" s="12">
        <f>$C$7+$D$6+$E$6+$G$6</f>
        <v>315.18865</v>
      </c>
      <c r="K75" s="12">
        <f>$C$6+$E$6+$F$6+$G$6+$H$6</f>
        <v>334.30625999999995</v>
      </c>
      <c r="L75" s="12">
        <f t="shared" si="9"/>
        <v>19.117609999999956</v>
      </c>
      <c r="M75" s="15">
        <f t="shared" si="8"/>
        <v>2.7804651983999933E-2</v>
      </c>
    </row>
    <row r="76" spans="2:13" x14ac:dyDescent="0.25">
      <c r="B76" s="17">
        <v>42750</v>
      </c>
      <c r="C76" s="16">
        <v>24</v>
      </c>
      <c r="D76" s="1" t="s">
        <v>8</v>
      </c>
      <c r="E76" s="1" t="s">
        <v>8</v>
      </c>
      <c r="F76" s="1" t="s">
        <v>7</v>
      </c>
      <c r="G76" s="1" t="s">
        <v>8</v>
      </c>
      <c r="H76" s="1" t="s">
        <v>36</v>
      </c>
      <c r="I76" s="1" t="s">
        <v>10</v>
      </c>
      <c r="J76" s="12">
        <f>$E$6+$G$6</f>
        <v>108.2893</v>
      </c>
      <c r="K76" s="12">
        <f>$D$6+$F$6+$G$6+$H$6</f>
        <v>197.81445000000002</v>
      </c>
      <c r="L76" s="12">
        <f t="shared" si="9"/>
        <v>89.525150000000025</v>
      </c>
      <c r="M76" s="15">
        <f t="shared" si="8"/>
        <v>0.13020537816000002</v>
      </c>
    </row>
    <row r="77" spans="2:13" x14ac:dyDescent="0.25">
      <c r="B77" s="17">
        <v>42751</v>
      </c>
      <c r="C77" s="16">
        <v>24</v>
      </c>
      <c r="D77" s="1" t="s">
        <v>8</v>
      </c>
      <c r="E77" s="1" t="s">
        <v>8</v>
      </c>
      <c r="F77" s="1" t="s">
        <v>7</v>
      </c>
      <c r="G77" s="1" t="s">
        <v>8</v>
      </c>
      <c r="H77" s="1" t="s">
        <v>37</v>
      </c>
      <c r="I77" s="1" t="s">
        <v>10</v>
      </c>
      <c r="J77" s="12">
        <f t="shared" ref="J77:J88" si="10">$D$6+$E$6+$G$6</f>
        <v>187.96098999999998</v>
      </c>
      <c r="K77" s="12">
        <f t="shared" ref="K77:K88" si="11">$D$6+$F$6+$H$6+$G$6</f>
        <v>197.81445000000002</v>
      </c>
      <c r="L77" s="12">
        <f t="shared" si="9"/>
        <v>9.853460000000041</v>
      </c>
      <c r="M77" s="15">
        <f t="shared" si="8"/>
        <v>1.433087222400006E-2</v>
      </c>
    </row>
    <row r="78" spans="2:13" x14ac:dyDescent="0.25">
      <c r="B78" s="17">
        <v>42752</v>
      </c>
      <c r="C78" s="16">
        <v>24</v>
      </c>
      <c r="D78" s="1" t="s">
        <v>8</v>
      </c>
      <c r="E78" s="1" t="s">
        <v>8</v>
      </c>
      <c r="F78" s="1" t="s">
        <v>7</v>
      </c>
      <c r="G78" s="1" t="s">
        <v>8</v>
      </c>
      <c r="H78" s="1" t="s">
        <v>37</v>
      </c>
      <c r="I78" s="1" t="s">
        <v>10</v>
      </c>
      <c r="J78" s="12">
        <f t="shared" si="10"/>
        <v>187.96098999999998</v>
      </c>
      <c r="K78" s="12">
        <f t="shared" si="11"/>
        <v>197.81445000000002</v>
      </c>
      <c r="L78" s="12">
        <f t="shared" si="9"/>
        <v>9.853460000000041</v>
      </c>
      <c r="M78" s="15">
        <f t="shared" si="8"/>
        <v>1.433087222400006E-2</v>
      </c>
    </row>
    <row r="79" spans="2:13" x14ac:dyDescent="0.25">
      <c r="B79" s="17">
        <v>42753</v>
      </c>
      <c r="C79" s="16">
        <v>24</v>
      </c>
      <c r="D79" s="1" t="s">
        <v>8</v>
      </c>
      <c r="E79" s="1" t="s">
        <v>8</v>
      </c>
      <c r="F79" s="1" t="s">
        <v>7</v>
      </c>
      <c r="G79" s="1" t="s">
        <v>8</v>
      </c>
      <c r="H79" s="1" t="s">
        <v>37</v>
      </c>
      <c r="I79" s="1" t="s">
        <v>10</v>
      </c>
      <c r="J79" s="12">
        <f t="shared" si="10"/>
        <v>187.96098999999998</v>
      </c>
      <c r="K79" s="12">
        <f t="shared" si="11"/>
        <v>197.81445000000002</v>
      </c>
      <c r="L79" s="12">
        <f t="shared" si="9"/>
        <v>9.853460000000041</v>
      </c>
      <c r="M79" s="15">
        <f t="shared" si="8"/>
        <v>1.433087222400006E-2</v>
      </c>
    </row>
    <row r="80" spans="2:13" x14ac:dyDescent="0.25">
      <c r="B80" s="17">
        <v>42754</v>
      </c>
      <c r="C80" s="16">
        <v>24</v>
      </c>
      <c r="D80" s="1" t="s">
        <v>8</v>
      </c>
      <c r="E80" s="1" t="s">
        <v>8</v>
      </c>
      <c r="F80" s="1" t="s">
        <v>7</v>
      </c>
      <c r="G80" s="1" t="s">
        <v>8</v>
      </c>
      <c r="H80" s="1" t="s">
        <v>37</v>
      </c>
      <c r="I80" s="1" t="s">
        <v>10</v>
      </c>
      <c r="J80" s="12">
        <f t="shared" si="10"/>
        <v>187.96098999999998</v>
      </c>
      <c r="K80" s="12">
        <f t="shared" si="11"/>
        <v>197.81445000000002</v>
      </c>
      <c r="L80" s="12">
        <f t="shared" si="9"/>
        <v>9.853460000000041</v>
      </c>
      <c r="M80" s="15">
        <f t="shared" si="8"/>
        <v>1.433087222400006E-2</v>
      </c>
    </row>
    <row r="81" spans="2:13" x14ac:dyDescent="0.25">
      <c r="B81" s="17">
        <v>42755</v>
      </c>
      <c r="C81" s="16">
        <v>24</v>
      </c>
      <c r="D81" s="1" t="s">
        <v>8</v>
      </c>
      <c r="E81" s="1" t="s">
        <v>8</v>
      </c>
      <c r="F81" s="1" t="s">
        <v>7</v>
      </c>
      <c r="G81" s="1" t="s">
        <v>8</v>
      </c>
      <c r="H81" s="1" t="s">
        <v>37</v>
      </c>
      <c r="I81" s="1" t="s">
        <v>10</v>
      </c>
      <c r="J81" s="12">
        <f t="shared" si="10"/>
        <v>187.96098999999998</v>
      </c>
      <c r="K81" s="12">
        <f t="shared" si="11"/>
        <v>197.81445000000002</v>
      </c>
      <c r="L81" s="12">
        <f t="shared" si="9"/>
        <v>9.853460000000041</v>
      </c>
      <c r="M81" s="15">
        <f t="shared" si="8"/>
        <v>1.433087222400006E-2</v>
      </c>
    </row>
    <row r="82" spans="2:13" x14ac:dyDescent="0.25">
      <c r="B82" s="17">
        <v>42756</v>
      </c>
      <c r="C82" s="16">
        <v>24</v>
      </c>
      <c r="D82" s="1" t="s">
        <v>8</v>
      </c>
      <c r="E82" s="1" t="s">
        <v>8</v>
      </c>
      <c r="F82" s="1" t="s">
        <v>7</v>
      </c>
      <c r="G82" s="1" t="s">
        <v>8</v>
      </c>
      <c r="H82" s="1" t="s">
        <v>37</v>
      </c>
      <c r="I82" s="1" t="s">
        <v>10</v>
      </c>
      <c r="J82" s="12">
        <f t="shared" si="10"/>
        <v>187.96098999999998</v>
      </c>
      <c r="K82" s="12">
        <f t="shared" si="11"/>
        <v>197.81445000000002</v>
      </c>
      <c r="L82" s="12">
        <f t="shared" si="9"/>
        <v>9.853460000000041</v>
      </c>
      <c r="M82" s="15">
        <f t="shared" si="8"/>
        <v>1.433087222400006E-2</v>
      </c>
    </row>
    <row r="83" spans="2:13" x14ac:dyDescent="0.25">
      <c r="B83" s="17">
        <v>42757</v>
      </c>
      <c r="C83" s="16">
        <v>24</v>
      </c>
      <c r="D83" s="1" t="s">
        <v>8</v>
      </c>
      <c r="E83" s="1" t="s">
        <v>8</v>
      </c>
      <c r="F83" s="1" t="s">
        <v>7</v>
      </c>
      <c r="G83" s="1" t="s">
        <v>8</v>
      </c>
      <c r="H83" s="1" t="s">
        <v>37</v>
      </c>
      <c r="I83" s="1" t="s">
        <v>10</v>
      </c>
      <c r="J83" s="12">
        <f t="shared" si="10"/>
        <v>187.96098999999998</v>
      </c>
      <c r="K83" s="12">
        <f t="shared" si="11"/>
        <v>197.81445000000002</v>
      </c>
      <c r="L83" s="12">
        <f t="shared" si="9"/>
        <v>9.853460000000041</v>
      </c>
      <c r="M83" s="15">
        <f t="shared" si="8"/>
        <v>1.433087222400006E-2</v>
      </c>
    </row>
    <row r="84" spans="2:13" x14ac:dyDescent="0.25">
      <c r="B84" s="17">
        <v>42758</v>
      </c>
      <c r="C84" s="16">
        <v>24</v>
      </c>
      <c r="D84" s="1" t="s">
        <v>8</v>
      </c>
      <c r="E84" s="1" t="s">
        <v>8</v>
      </c>
      <c r="F84" s="1" t="s">
        <v>7</v>
      </c>
      <c r="G84" s="1" t="s">
        <v>8</v>
      </c>
      <c r="H84" s="1" t="s">
        <v>37</v>
      </c>
      <c r="I84" s="1" t="s">
        <v>10</v>
      </c>
      <c r="J84" s="12">
        <f t="shared" si="10"/>
        <v>187.96098999999998</v>
      </c>
      <c r="K84" s="12">
        <f t="shared" si="11"/>
        <v>197.81445000000002</v>
      </c>
      <c r="L84" s="12">
        <f t="shared" si="9"/>
        <v>9.853460000000041</v>
      </c>
      <c r="M84" s="15">
        <f t="shared" si="8"/>
        <v>1.433087222400006E-2</v>
      </c>
    </row>
    <row r="85" spans="2:13" x14ac:dyDescent="0.25">
      <c r="B85" s="17">
        <v>42759</v>
      </c>
      <c r="C85" s="16">
        <v>24</v>
      </c>
      <c r="D85" s="1" t="s">
        <v>8</v>
      </c>
      <c r="E85" s="1" t="s">
        <v>8</v>
      </c>
      <c r="F85" s="1" t="s">
        <v>7</v>
      </c>
      <c r="G85" s="1" t="s">
        <v>8</v>
      </c>
      <c r="H85" s="1" t="s">
        <v>37</v>
      </c>
      <c r="I85" s="1" t="s">
        <v>10</v>
      </c>
      <c r="J85" s="12">
        <f t="shared" si="10"/>
        <v>187.96098999999998</v>
      </c>
      <c r="K85" s="12">
        <f t="shared" si="11"/>
        <v>197.81445000000002</v>
      </c>
      <c r="L85" s="12">
        <f t="shared" si="9"/>
        <v>9.853460000000041</v>
      </c>
      <c r="M85" s="15">
        <f t="shared" si="8"/>
        <v>1.433087222400006E-2</v>
      </c>
    </row>
    <row r="86" spans="2:13" x14ac:dyDescent="0.25">
      <c r="B86" s="17">
        <v>42760</v>
      </c>
      <c r="C86" s="16">
        <v>24</v>
      </c>
      <c r="D86" s="1" t="s">
        <v>7</v>
      </c>
      <c r="E86" s="1" t="s">
        <v>8</v>
      </c>
      <c r="F86" s="1" t="s">
        <v>7</v>
      </c>
      <c r="G86" s="1" t="s">
        <v>8</v>
      </c>
      <c r="H86" s="1" t="s">
        <v>37</v>
      </c>
      <c r="I86" s="1" t="s">
        <v>10</v>
      </c>
      <c r="J86" s="12">
        <f t="shared" si="10"/>
        <v>187.96098999999998</v>
      </c>
      <c r="K86" s="12">
        <f t="shared" si="11"/>
        <v>197.81445000000002</v>
      </c>
      <c r="L86" s="12">
        <f t="shared" si="9"/>
        <v>9.853460000000041</v>
      </c>
      <c r="M86" s="15">
        <f t="shared" si="8"/>
        <v>1.433087222400006E-2</v>
      </c>
    </row>
    <row r="87" spans="2:13" x14ac:dyDescent="0.25">
      <c r="B87" s="17">
        <v>42761</v>
      </c>
      <c r="C87" s="16">
        <v>24</v>
      </c>
      <c r="D87" s="1" t="s">
        <v>7</v>
      </c>
      <c r="E87" s="1" t="s">
        <v>8</v>
      </c>
      <c r="F87" s="1" t="s">
        <v>7</v>
      </c>
      <c r="G87" s="1" t="s">
        <v>8</v>
      </c>
      <c r="H87" s="1" t="s">
        <v>37</v>
      </c>
      <c r="I87" s="1" t="s">
        <v>10</v>
      </c>
      <c r="J87" s="12">
        <f t="shared" si="10"/>
        <v>187.96098999999998</v>
      </c>
      <c r="K87" s="12">
        <f t="shared" si="11"/>
        <v>197.81445000000002</v>
      </c>
      <c r="L87" s="12">
        <f t="shared" si="9"/>
        <v>9.853460000000041</v>
      </c>
      <c r="M87" s="15">
        <f t="shared" si="8"/>
        <v>1.433087222400006E-2</v>
      </c>
    </row>
    <row r="88" spans="2:13" x14ac:dyDescent="0.25">
      <c r="B88" s="17">
        <v>42762</v>
      </c>
      <c r="C88" s="16">
        <v>24</v>
      </c>
      <c r="D88" s="1" t="s">
        <v>8</v>
      </c>
      <c r="E88" s="1" t="s">
        <v>8</v>
      </c>
      <c r="F88" s="1" t="s">
        <v>7</v>
      </c>
      <c r="G88" s="1" t="s">
        <v>8</v>
      </c>
      <c r="H88" s="1" t="s">
        <v>37</v>
      </c>
      <c r="I88" s="1" t="s">
        <v>10</v>
      </c>
      <c r="J88" s="12">
        <f t="shared" si="10"/>
        <v>187.96098999999998</v>
      </c>
      <c r="K88" s="12">
        <f t="shared" si="11"/>
        <v>197.81445000000002</v>
      </c>
      <c r="L88" s="12">
        <f t="shared" si="9"/>
        <v>9.853460000000041</v>
      </c>
      <c r="M88" s="15">
        <f t="shared" si="8"/>
        <v>1.433087222400006E-2</v>
      </c>
    </row>
    <row r="89" spans="2:13" x14ac:dyDescent="0.25">
      <c r="B89" s="17">
        <v>42763</v>
      </c>
      <c r="C89" s="16">
        <v>24</v>
      </c>
      <c r="D89" s="1" t="s">
        <v>8</v>
      </c>
      <c r="E89" s="1" t="s">
        <v>8</v>
      </c>
      <c r="F89" s="1" t="s">
        <v>8</v>
      </c>
      <c r="G89" s="1" t="s">
        <v>8</v>
      </c>
      <c r="H89" s="1" t="s">
        <v>33</v>
      </c>
      <c r="I89" s="1" t="s">
        <v>10</v>
      </c>
      <c r="J89" s="12">
        <f>$C$6+$D$6+$G$6</f>
        <v>243.54588999999999</v>
      </c>
      <c r="K89" s="12">
        <f>$D$6+$E$6+$F$6+$G$6+$H$6</f>
        <v>278.10374999999999</v>
      </c>
      <c r="L89" s="12">
        <f t="shared" si="9"/>
        <v>34.557860000000005</v>
      </c>
      <c r="M89" s="15">
        <f t="shared" si="8"/>
        <v>5.0260951584000006E-2</v>
      </c>
    </row>
    <row r="90" spans="2:13" x14ac:dyDescent="0.25">
      <c r="B90" s="17">
        <v>42764</v>
      </c>
      <c r="C90" s="16">
        <v>24</v>
      </c>
      <c r="D90" s="1" t="s">
        <v>8</v>
      </c>
      <c r="E90" s="1" t="s">
        <v>8</v>
      </c>
      <c r="F90" s="1" t="s">
        <v>8</v>
      </c>
      <c r="G90" s="1" t="s">
        <v>8</v>
      </c>
      <c r="H90" s="1" t="s">
        <v>33</v>
      </c>
      <c r="I90" s="1" t="s">
        <v>10</v>
      </c>
      <c r="J90" s="12">
        <f>$C$6+$D$6+$G$6</f>
        <v>243.54588999999999</v>
      </c>
      <c r="K90" s="12">
        <f>$D$6+$E$6+$F$6+$G$6+$H$6</f>
        <v>278.10374999999999</v>
      </c>
      <c r="L90" s="12">
        <f t="shared" si="9"/>
        <v>34.557860000000005</v>
      </c>
      <c r="M90" s="15">
        <f t="shared" si="8"/>
        <v>5.0260951584000006E-2</v>
      </c>
    </row>
    <row r="91" spans="2:13" x14ac:dyDescent="0.25">
      <c r="B91" s="17">
        <v>42765</v>
      </c>
      <c r="C91" s="16">
        <v>24</v>
      </c>
      <c r="D91" s="1" t="s">
        <v>8</v>
      </c>
      <c r="E91" s="1" t="s">
        <v>8</v>
      </c>
      <c r="F91" s="1" t="s">
        <v>8</v>
      </c>
      <c r="G91" s="1" t="s">
        <v>8</v>
      </c>
      <c r="H91" s="1" t="s">
        <v>33</v>
      </c>
      <c r="I91" s="1" t="s">
        <v>10</v>
      </c>
      <c r="J91" s="12">
        <f>$C$6+$D$6+$G$6</f>
        <v>243.54588999999999</v>
      </c>
      <c r="K91" s="12">
        <f>$D$6+$E$6+$F$6+$G$6+$H$6</f>
        <v>278.10374999999999</v>
      </c>
      <c r="L91" s="12">
        <f t="shared" si="9"/>
        <v>34.557860000000005</v>
      </c>
      <c r="M91" s="15">
        <f t="shared" si="8"/>
        <v>5.0260951584000006E-2</v>
      </c>
    </row>
    <row r="92" spans="2:13" ht="15.75" thickBot="1" x14ac:dyDescent="0.3">
      <c r="B92" s="17">
        <v>42766</v>
      </c>
      <c r="C92" s="16">
        <v>24</v>
      </c>
      <c r="D92" s="1" t="s">
        <v>8</v>
      </c>
      <c r="E92" s="1" t="s">
        <v>8</v>
      </c>
      <c r="F92" s="1" t="s">
        <v>8</v>
      </c>
      <c r="G92" s="1" t="s">
        <v>8</v>
      </c>
      <c r="H92" s="1" t="s">
        <v>33</v>
      </c>
      <c r="I92" s="1" t="s">
        <v>10</v>
      </c>
      <c r="J92" s="12">
        <f>$C$6+$D$6+$G$6</f>
        <v>243.54588999999999</v>
      </c>
      <c r="K92" s="12">
        <f>$D$6+$E$6+$F$6+$G$6+$H$6</f>
        <v>278.10374999999999</v>
      </c>
      <c r="L92" s="12">
        <f t="shared" si="9"/>
        <v>34.557860000000005</v>
      </c>
      <c r="M92" s="29">
        <f t="shared" si="8"/>
        <v>5.0260951584000006E-2</v>
      </c>
    </row>
    <row r="93" spans="2:13" ht="19.5" thickBot="1" x14ac:dyDescent="0.35">
      <c r="M93" s="30">
        <f>SUM(M62:M92)</f>
        <v>1.5248541756960017</v>
      </c>
    </row>
    <row r="94" spans="2:13" ht="15.75" thickBot="1" x14ac:dyDescent="0.3"/>
    <row r="95" spans="2:13" x14ac:dyDescent="0.25">
      <c r="B95" s="64" t="s">
        <v>0</v>
      </c>
      <c r="C95" s="58" t="s">
        <v>1</v>
      </c>
      <c r="D95" s="61" t="s">
        <v>2</v>
      </c>
      <c r="E95" s="62"/>
      <c r="F95" s="62"/>
      <c r="G95" s="63"/>
      <c r="H95" s="58" t="s">
        <v>3</v>
      </c>
      <c r="I95" s="58" t="s">
        <v>4</v>
      </c>
      <c r="J95" s="54" t="s">
        <v>24</v>
      </c>
      <c r="K95" s="54" t="s">
        <v>25</v>
      </c>
      <c r="L95" s="54" t="s">
        <v>27</v>
      </c>
      <c r="M95" s="56" t="s">
        <v>28</v>
      </c>
    </row>
    <row r="96" spans="2:13" ht="15.75" thickBot="1" x14ac:dyDescent="0.3">
      <c r="B96" s="65"/>
      <c r="C96" s="59"/>
      <c r="D96" s="32" t="s">
        <v>38</v>
      </c>
      <c r="E96" s="32" t="s">
        <v>39</v>
      </c>
      <c r="F96" s="32" t="s">
        <v>5</v>
      </c>
      <c r="G96" s="32" t="s">
        <v>6</v>
      </c>
      <c r="H96" s="59"/>
      <c r="I96" s="59"/>
      <c r="J96" s="55"/>
      <c r="K96" s="55"/>
      <c r="L96" s="55"/>
      <c r="M96" s="57"/>
    </row>
    <row r="97" spans="2:13" x14ac:dyDescent="0.25">
      <c r="B97" s="19">
        <v>42767</v>
      </c>
      <c r="C97" s="20">
        <v>24</v>
      </c>
      <c r="D97" s="1" t="s">
        <v>8</v>
      </c>
      <c r="E97" s="1" t="s">
        <v>8</v>
      </c>
      <c r="F97" s="1" t="s">
        <v>8</v>
      </c>
      <c r="G97" s="1" t="s">
        <v>8</v>
      </c>
      <c r="H97" s="1" t="s">
        <v>33</v>
      </c>
      <c r="I97" s="1" t="s">
        <v>10</v>
      </c>
      <c r="J97" s="12">
        <f t="shared" ref="J97:J100" si="12">$C$6+$D$6+$G$6</f>
        <v>243.54588999999999</v>
      </c>
      <c r="K97" s="12">
        <f t="shared" ref="K97:K100" si="13">$D$6+$E$6+$F$6+$G$6+$H$6</f>
        <v>278.10374999999999</v>
      </c>
      <c r="L97" s="22">
        <f>K97-J97</f>
        <v>34.557860000000005</v>
      </c>
      <c r="M97" s="23">
        <f>(L97*C97*$F$10)/10^5</f>
        <v>4.9680379536000012E-2</v>
      </c>
    </row>
    <row r="98" spans="2:13" x14ac:dyDescent="0.25">
      <c r="B98" s="19">
        <v>42768</v>
      </c>
      <c r="C98" s="31">
        <v>24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33</v>
      </c>
      <c r="I98" s="1" t="s">
        <v>10</v>
      </c>
      <c r="J98" s="12">
        <f t="shared" si="12"/>
        <v>243.54588999999999</v>
      </c>
      <c r="K98" s="12">
        <f t="shared" si="13"/>
        <v>278.10374999999999</v>
      </c>
      <c r="L98" s="12">
        <f t="shared" ref="L98:L124" si="14">K98-J98</f>
        <v>34.557860000000005</v>
      </c>
      <c r="M98" s="23">
        <f t="shared" ref="M98:M124" si="15">(L98*C98*$F$10)/10^5</f>
        <v>4.9680379536000012E-2</v>
      </c>
    </row>
    <row r="99" spans="2:13" x14ac:dyDescent="0.25">
      <c r="B99" s="19">
        <v>42769</v>
      </c>
      <c r="C99" s="31">
        <v>24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33</v>
      </c>
      <c r="I99" s="1" t="s">
        <v>10</v>
      </c>
      <c r="J99" s="12">
        <f t="shared" si="12"/>
        <v>243.54588999999999</v>
      </c>
      <c r="K99" s="12">
        <f t="shared" si="13"/>
        <v>278.10374999999999</v>
      </c>
      <c r="L99" s="12">
        <f t="shared" si="14"/>
        <v>34.557860000000005</v>
      </c>
      <c r="M99" s="23">
        <f t="shared" si="15"/>
        <v>4.9680379536000012E-2</v>
      </c>
    </row>
    <row r="100" spans="2:13" x14ac:dyDescent="0.25">
      <c r="B100" s="19">
        <v>42770</v>
      </c>
      <c r="C100" s="31">
        <v>24</v>
      </c>
      <c r="D100" s="1" t="s">
        <v>7</v>
      </c>
      <c r="E100" s="1" t="s">
        <v>8</v>
      </c>
      <c r="F100" s="1" t="s">
        <v>8</v>
      </c>
      <c r="G100" s="1" t="s">
        <v>8</v>
      </c>
      <c r="H100" s="1" t="s">
        <v>33</v>
      </c>
      <c r="I100" s="1" t="s">
        <v>10</v>
      </c>
      <c r="J100" s="12">
        <f t="shared" si="12"/>
        <v>243.54588999999999</v>
      </c>
      <c r="K100" s="12">
        <f t="shared" si="13"/>
        <v>278.10374999999999</v>
      </c>
      <c r="L100" s="12">
        <f t="shared" si="14"/>
        <v>34.557860000000005</v>
      </c>
      <c r="M100" s="23">
        <f t="shared" si="15"/>
        <v>4.9680379536000012E-2</v>
      </c>
    </row>
    <row r="101" spans="2:13" x14ac:dyDescent="0.25">
      <c r="B101" s="19">
        <v>42771</v>
      </c>
      <c r="C101" s="31">
        <v>24</v>
      </c>
      <c r="D101" s="1" t="s">
        <v>7</v>
      </c>
      <c r="E101" s="1" t="s">
        <v>8</v>
      </c>
      <c r="F101" s="1" t="s">
        <v>8</v>
      </c>
      <c r="G101" s="1" t="s">
        <v>8</v>
      </c>
      <c r="H101" s="1" t="s">
        <v>11</v>
      </c>
      <c r="I101" s="1" t="s">
        <v>10</v>
      </c>
      <c r="J101" s="12">
        <f t="shared" ref="J101:J105" si="16">$D$6+$G$6</f>
        <v>107.67169</v>
      </c>
      <c r="K101" s="12">
        <f t="shared" ref="K101:K105" si="17">$G$6+$H$6+$F$6+$D$6</f>
        <v>197.81445000000002</v>
      </c>
      <c r="L101" s="12">
        <f t="shared" si="14"/>
        <v>90.142760000000024</v>
      </c>
      <c r="M101" s="23">
        <f t="shared" si="15"/>
        <v>0.12958923177600004</v>
      </c>
    </row>
    <row r="102" spans="2:13" x14ac:dyDescent="0.25">
      <c r="B102" s="19">
        <v>42772</v>
      </c>
      <c r="C102" s="31">
        <v>24</v>
      </c>
      <c r="D102" s="1" t="s">
        <v>7</v>
      </c>
      <c r="E102" s="1" t="s">
        <v>8</v>
      </c>
      <c r="F102" s="1" t="s">
        <v>8</v>
      </c>
      <c r="G102" s="1" t="s">
        <v>8</v>
      </c>
      <c r="H102" s="1" t="s">
        <v>11</v>
      </c>
      <c r="I102" s="1" t="s">
        <v>10</v>
      </c>
      <c r="J102" s="12">
        <f t="shared" si="16"/>
        <v>107.67169</v>
      </c>
      <c r="K102" s="12">
        <f t="shared" si="17"/>
        <v>197.81445000000002</v>
      </c>
      <c r="L102" s="12">
        <f t="shared" si="14"/>
        <v>90.142760000000024</v>
      </c>
      <c r="M102" s="23">
        <f t="shared" si="15"/>
        <v>0.12958923177600004</v>
      </c>
    </row>
    <row r="103" spans="2:13" x14ac:dyDescent="0.25">
      <c r="B103" s="19">
        <v>42773</v>
      </c>
      <c r="C103" s="31">
        <v>24</v>
      </c>
      <c r="D103" s="1" t="s">
        <v>7</v>
      </c>
      <c r="E103" s="1" t="s">
        <v>8</v>
      </c>
      <c r="F103" s="1" t="s">
        <v>8</v>
      </c>
      <c r="G103" s="1" t="s">
        <v>8</v>
      </c>
      <c r="H103" s="1" t="s">
        <v>11</v>
      </c>
      <c r="I103" s="1" t="s">
        <v>10</v>
      </c>
      <c r="J103" s="12">
        <f t="shared" si="16"/>
        <v>107.67169</v>
      </c>
      <c r="K103" s="12">
        <f t="shared" si="17"/>
        <v>197.81445000000002</v>
      </c>
      <c r="L103" s="12">
        <f t="shared" si="14"/>
        <v>90.142760000000024</v>
      </c>
      <c r="M103" s="23">
        <f t="shared" si="15"/>
        <v>0.12958923177600004</v>
      </c>
    </row>
    <row r="104" spans="2:13" x14ac:dyDescent="0.25">
      <c r="B104" s="19">
        <v>42774</v>
      </c>
      <c r="C104" s="31">
        <v>24</v>
      </c>
      <c r="D104" s="1" t="s">
        <v>8</v>
      </c>
      <c r="E104" s="1" t="s">
        <v>8</v>
      </c>
      <c r="F104" s="1" t="s">
        <v>8</v>
      </c>
      <c r="G104" s="1" t="s">
        <v>7</v>
      </c>
      <c r="H104" s="1" t="s">
        <v>11</v>
      </c>
      <c r="I104" s="1" t="s">
        <v>10</v>
      </c>
      <c r="J104" s="12">
        <f t="shared" si="16"/>
        <v>107.67169</v>
      </c>
      <c r="K104" s="12">
        <f t="shared" si="17"/>
        <v>197.81445000000002</v>
      </c>
      <c r="L104" s="12">
        <f t="shared" si="14"/>
        <v>90.142760000000024</v>
      </c>
      <c r="M104" s="23">
        <f t="shared" si="15"/>
        <v>0.12958923177600004</v>
      </c>
    </row>
    <row r="105" spans="2:13" x14ac:dyDescent="0.25">
      <c r="B105" s="19">
        <v>42775</v>
      </c>
      <c r="C105" s="31">
        <v>24</v>
      </c>
      <c r="D105" s="1" t="s">
        <v>8</v>
      </c>
      <c r="E105" s="1" t="s">
        <v>8</v>
      </c>
      <c r="F105" s="1" t="s">
        <v>8</v>
      </c>
      <c r="G105" s="1" t="s">
        <v>8</v>
      </c>
      <c r="H105" s="1" t="s">
        <v>11</v>
      </c>
      <c r="I105" s="1" t="s">
        <v>10</v>
      </c>
      <c r="J105" s="12">
        <f t="shared" si="16"/>
        <v>107.67169</v>
      </c>
      <c r="K105" s="12">
        <f t="shared" si="17"/>
        <v>197.81445000000002</v>
      </c>
      <c r="L105" s="12">
        <f t="shared" si="14"/>
        <v>90.142760000000024</v>
      </c>
      <c r="M105" s="23">
        <f t="shared" si="15"/>
        <v>0.12958923177600004</v>
      </c>
    </row>
    <row r="106" spans="2:13" x14ac:dyDescent="0.25">
      <c r="B106" s="19">
        <v>42776</v>
      </c>
      <c r="C106" s="31">
        <v>24</v>
      </c>
      <c r="D106" s="1" t="s">
        <v>8</v>
      </c>
      <c r="E106" s="1" t="s">
        <v>8</v>
      </c>
      <c r="F106" s="1" t="s">
        <v>8</v>
      </c>
      <c r="G106" s="1" t="s">
        <v>8</v>
      </c>
      <c r="H106" s="1" t="s">
        <v>40</v>
      </c>
      <c r="I106" s="1" t="s">
        <v>10</v>
      </c>
      <c r="J106" s="12">
        <f t="shared" ref="J106" si="18">$D$6+$E$6+$G$6</f>
        <v>187.96098999999998</v>
      </c>
      <c r="K106" s="12">
        <f t="shared" ref="K106" si="19">$D$6+$F$6+$H$6+$G$6</f>
        <v>197.81445000000002</v>
      </c>
      <c r="L106" s="12">
        <f t="shared" si="14"/>
        <v>9.853460000000041</v>
      </c>
      <c r="M106" s="23">
        <f t="shared" si="15"/>
        <v>1.416533409600006E-2</v>
      </c>
    </row>
    <row r="107" spans="2:13" x14ac:dyDescent="0.25">
      <c r="B107" s="19">
        <v>42777</v>
      </c>
      <c r="C107" s="31">
        <v>24</v>
      </c>
      <c r="D107" s="1" t="s">
        <v>8</v>
      </c>
      <c r="E107" s="1" t="s">
        <v>8</v>
      </c>
      <c r="F107" s="1" t="s">
        <v>7</v>
      </c>
      <c r="G107" s="1" t="s">
        <v>8</v>
      </c>
      <c r="H107" s="1" t="s">
        <v>36</v>
      </c>
      <c r="I107" s="1" t="s">
        <v>10</v>
      </c>
      <c r="J107" s="12">
        <f t="shared" ref="J107:J115" si="20">$E$6+$G$6</f>
        <v>108.2893</v>
      </c>
      <c r="K107" s="12">
        <f t="shared" ref="K107:K115" si="21">$D$6+$F$6+$G$6+$H$6</f>
        <v>197.81445000000002</v>
      </c>
      <c r="L107" s="12">
        <f t="shared" si="14"/>
        <v>89.525150000000025</v>
      </c>
      <c r="M107" s="23">
        <f t="shared" si="15"/>
        <v>0.12870135564000001</v>
      </c>
    </row>
    <row r="108" spans="2:13" x14ac:dyDescent="0.25">
      <c r="B108" s="19">
        <v>42778</v>
      </c>
      <c r="C108" s="31">
        <v>24</v>
      </c>
      <c r="D108" s="1" t="s">
        <v>8</v>
      </c>
      <c r="E108" s="1" t="s">
        <v>8</v>
      </c>
      <c r="F108" s="1" t="s">
        <v>7</v>
      </c>
      <c r="G108" s="1" t="s">
        <v>8</v>
      </c>
      <c r="H108" s="1" t="s">
        <v>36</v>
      </c>
      <c r="I108" s="1" t="s">
        <v>10</v>
      </c>
      <c r="J108" s="12">
        <f t="shared" si="20"/>
        <v>108.2893</v>
      </c>
      <c r="K108" s="12">
        <f t="shared" si="21"/>
        <v>197.81445000000002</v>
      </c>
      <c r="L108" s="12">
        <f t="shared" si="14"/>
        <v>89.525150000000025</v>
      </c>
      <c r="M108" s="23">
        <f t="shared" si="15"/>
        <v>0.12870135564000001</v>
      </c>
    </row>
    <row r="109" spans="2:13" x14ac:dyDescent="0.25">
      <c r="B109" s="19">
        <v>42779</v>
      </c>
      <c r="C109" s="31">
        <v>24</v>
      </c>
      <c r="D109" s="1" t="s">
        <v>8</v>
      </c>
      <c r="E109" s="1" t="s">
        <v>8</v>
      </c>
      <c r="F109" s="1" t="s">
        <v>7</v>
      </c>
      <c r="G109" s="1" t="s">
        <v>8</v>
      </c>
      <c r="H109" s="1" t="s">
        <v>36</v>
      </c>
      <c r="I109" s="1" t="s">
        <v>10</v>
      </c>
      <c r="J109" s="12">
        <f t="shared" si="20"/>
        <v>108.2893</v>
      </c>
      <c r="K109" s="12">
        <f t="shared" si="21"/>
        <v>197.81445000000002</v>
      </c>
      <c r="L109" s="12">
        <f t="shared" si="14"/>
        <v>89.525150000000025</v>
      </c>
      <c r="M109" s="23">
        <f t="shared" si="15"/>
        <v>0.12870135564000001</v>
      </c>
    </row>
    <row r="110" spans="2:13" x14ac:dyDescent="0.25">
      <c r="B110" s="19">
        <v>42780</v>
      </c>
      <c r="C110" s="31">
        <v>24</v>
      </c>
      <c r="D110" s="1" t="s">
        <v>8</v>
      </c>
      <c r="E110" s="1" t="s">
        <v>8</v>
      </c>
      <c r="F110" s="1" t="s">
        <v>7</v>
      </c>
      <c r="G110" s="1" t="s">
        <v>8</v>
      </c>
      <c r="H110" s="1" t="s">
        <v>36</v>
      </c>
      <c r="I110" s="1" t="s">
        <v>10</v>
      </c>
      <c r="J110" s="12">
        <f t="shared" si="20"/>
        <v>108.2893</v>
      </c>
      <c r="K110" s="12">
        <f t="shared" si="21"/>
        <v>197.81445000000002</v>
      </c>
      <c r="L110" s="12">
        <f t="shared" si="14"/>
        <v>89.525150000000025</v>
      </c>
      <c r="M110" s="23">
        <f t="shared" si="15"/>
        <v>0.12870135564000001</v>
      </c>
    </row>
    <row r="111" spans="2:13" x14ac:dyDescent="0.25">
      <c r="B111" s="19">
        <v>42781</v>
      </c>
      <c r="C111" s="31">
        <v>24</v>
      </c>
      <c r="D111" s="1" t="s">
        <v>8</v>
      </c>
      <c r="E111" s="1" t="s">
        <v>8</v>
      </c>
      <c r="F111" s="1" t="s">
        <v>7</v>
      </c>
      <c r="G111" s="1" t="s">
        <v>8</v>
      </c>
      <c r="H111" s="1" t="s">
        <v>36</v>
      </c>
      <c r="I111" s="1" t="s">
        <v>10</v>
      </c>
      <c r="J111" s="12">
        <f t="shared" si="20"/>
        <v>108.2893</v>
      </c>
      <c r="K111" s="12">
        <f t="shared" si="21"/>
        <v>197.81445000000002</v>
      </c>
      <c r="L111" s="12">
        <f t="shared" si="14"/>
        <v>89.525150000000025</v>
      </c>
      <c r="M111" s="23">
        <f t="shared" si="15"/>
        <v>0.12870135564000001</v>
      </c>
    </row>
    <row r="112" spans="2:13" x14ac:dyDescent="0.25">
      <c r="B112" s="19">
        <v>42782</v>
      </c>
      <c r="C112" s="31">
        <v>24</v>
      </c>
      <c r="D112" s="1" t="s">
        <v>7</v>
      </c>
      <c r="E112" s="1" t="s">
        <v>8</v>
      </c>
      <c r="F112" s="1" t="s">
        <v>7</v>
      </c>
      <c r="G112" s="1" t="s">
        <v>8</v>
      </c>
      <c r="H112" s="1" t="s">
        <v>36</v>
      </c>
      <c r="I112" s="1" t="s">
        <v>10</v>
      </c>
      <c r="J112" s="12">
        <f t="shared" si="20"/>
        <v>108.2893</v>
      </c>
      <c r="K112" s="12">
        <f t="shared" si="21"/>
        <v>197.81445000000002</v>
      </c>
      <c r="L112" s="12">
        <f t="shared" si="14"/>
        <v>89.525150000000025</v>
      </c>
      <c r="M112" s="23">
        <f t="shared" si="15"/>
        <v>0.12870135564000001</v>
      </c>
    </row>
    <row r="113" spans="2:13" x14ac:dyDescent="0.25">
      <c r="B113" s="19">
        <v>42783</v>
      </c>
      <c r="C113" s="31">
        <v>24</v>
      </c>
      <c r="D113" s="1" t="s">
        <v>7</v>
      </c>
      <c r="E113" s="1" t="s">
        <v>8</v>
      </c>
      <c r="F113" s="1" t="s">
        <v>7</v>
      </c>
      <c r="G113" s="1" t="s">
        <v>8</v>
      </c>
      <c r="H113" s="1" t="s">
        <v>36</v>
      </c>
      <c r="I113" s="1" t="s">
        <v>10</v>
      </c>
      <c r="J113" s="12">
        <f t="shared" si="20"/>
        <v>108.2893</v>
      </c>
      <c r="K113" s="12">
        <f t="shared" si="21"/>
        <v>197.81445000000002</v>
      </c>
      <c r="L113" s="12">
        <f t="shared" si="14"/>
        <v>89.525150000000025</v>
      </c>
      <c r="M113" s="23">
        <f t="shared" si="15"/>
        <v>0.12870135564000001</v>
      </c>
    </row>
    <row r="114" spans="2:13" x14ac:dyDescent="0.25">
      <c r="B114" s="19">
        <v>42784</v>
      </c>
      <c r="C114" s="31">
        <v>24</v>
      </c>
      <c r="D114" s="1" t="s">
        <v>7</v>
      </c>
      <c r="E114" s="1" t="s">
        <v>8</v>
      </c>
      <c r="F114" s="1" t="s">
        <v>7</v>
      </c>
      <c r="G114" s="1" t="s">
        <v>8</v>
      </c>
      <c r="H114" s="1" t="s">
        <v>36</v>
      </c>
      <c r="I114" s="1" t="s">
        <v>10</v>
      </c>
      <c r="J114" s="12">
        <f t="shared" si="20"/>
        <v>108.2893</v>
      </c>
      <c r="K114" s="12">
        <f t="shared" si="21"/>
        <v>197.81445000000002</v>
      </c>
      <c r="L114" s="12">
        <f t="shared" si="14"/>
        <v>89.525150000000025</v>
      </c>
      <c r="M114" s="23">
        <f t="shared" si="15"/>
        <v>0.12870135564000001</v>
      </c>
    </row>
    <row r="115" spans="2:13" x14ac:dyDescent="0.25">
      <c r="B115" s="19">
        <v>42785</v>
      </c>
      <c r="C115" s="31">
        <v>24</v>
      </c>
      <c r="D115" s="1" t="s">
        <v>7</v>
      </c>
      <c r="E115" s="1" t="s">
        <v>8</v>
      </c>
      <c r="F115" s="1" t="s">
        <v>7</v>
      </c>
      <c r="G115" s="1" t="s">
        <v>8</v>
      </c>
      <c r="H115" s="1" t="s">
        <v>36</v>
      </c>
      <c r="I115" s="1" t="s">
        <v>10</v>
      </c>
      <c r="J115" s="12">
        <f t="shared" si="20"/>
        <v>108.2893</v>
      </c>
      <c r="K115" s="12">
        <f t="shared" si="21"/>
        <v>197.81445000000002</v>
      </c>
      <c r="L115" s="12">
        <f t="shared" si="14"/>
        <v>89.525150000000025</v>
      </c>
      <c r="M115" s="23">
        <f t="shared" si="15"/>
        <v>0.12870135564000001</v>
      </c>
    </row>
    <row r="116" spans="2:13" x14ac:dyDescent="0.25">
      <c r="B116" s="19">
        <v>42786</v>
      </c>
      <c r="C116" s="31">
        <v>24</v>
      </c>
      <c r="D116" s="1" t="s">
        <v>7</v>
      </c>
      <c r="E116" s="1" t="s">
        <v>8</v>
      </c>
      <c r="F116" s="1" t="s">
        <v>8</v>
      </c>
      <c r="G116" s="1" t="s">
        <v>8</v>
      </c>
      <c r="H116" s="1" t="s">
        <v>33</v>
      </c>
      <c r="I116" s="1" t="s">
        <v>10</v>
      </c>
      <c r="J116" s="12">
        <f t="shared" ref="J116:J124" si="22">$C$6+$D$6+$G$6</f>
        <v>243.54588999999999</v>
      </c>
      <c r="K116" s="12">
        <f t="shared" ref="K116:K124" si="23">$D$6+$E$6+$F$6+$G$6+$H$6</f>
        <v>278.10374999999999</v>
      </c>
      <c r="L116" s="12">
        <f t="shared" si="14"/>
        <v>34.557860000000005</v>
      </c>
      <c r="M116" s="23">
        <f t="shared" si="15"/>
        <v>4.9680379536000012E-2</v>
      </c>
    </row>
    <row r="117" spans="2:13" x14ac:dyDescent="0.25">
      <c r="B117" s="19">
        <v>42787</v>
      </c>
      <c r="C117" s="31">
        <v>24</v>
      </c>
      <c r="D117" s="1" t="s">
        <v>8</v>
      </c>
      <c r="E117" s="1" t="s">
        <v>8</v>
      </c>
      <c r="F117" s="1" t="s">
        <v>8</v>
      </c>
      <c r="G117" s="1" t="s">
        <v>8</v>
      </c>
      <c r="H117" s="1" t="s">
        <v>33</v>
      </c>
      <c r="I117" s="1" t="s">
        <v>10</v>
      </c>
      <c r="J117" s="12">
        <f t="shared" si="22"/>
        <v>243.54588999999999</v>
      </c>
      <c r="K117" s="12">
        <f t="shared" si="23"/>
        <v>278.10374999999999</v>
      </c>
      <c r="L117" s="12">
        <f t="shared" si="14"/>
        <v>34.557860000000005</v>
      </c>
      <c r="M117" s="23">
        <f t="shared" si="15"/>
        <v>4.9680379536000012E-2</v>
      </c>
    </row>
    <row r="118" spans="2:13" x14ac:dyDescent="0.25">
      <c r="B118" s="19">
        <v>42788</v>
      </c>
      <c r="C118" s="31">
        <v>24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33</v>
      </c>
      <c r="I118" s="1" t="s">
        <v>10</v>
      </c>
      <c r="J118" s="12">
        <f t="shared" si="22"/>
        <v>243.54588999999999</v>
      </c>
      <c r="K118" s="12">
        <f t="shared" si="23"/>
        <v>278.10374999999999</v>
      </c>
      <c r="L118" s="12">
        <f t="shared" si="14"/>
        <v>34.557860000000005</v>
      </c>
      <c r="M118" s="23">
        <f t="shared" si="15"/>
        <v>4.9680379536000012E-2</v>
      </c>
    </row>
    <row r="119" spans="2:13" x14ac:dyDescent="0.25">
      <c r="B119" s="19">
        <v>42789</v>
      </c>
      <c r="C119" s="31">
        <v>24</v>
      </c>
      <c r="D119" s="1" t="s">
        <v>7</v>
      </c>
      <c r="E119" s="1" t="s">
        <v>8</v>
      </c>
      <c r="F119" s="1" t="s">
        <v>8</v>
      </c>
      <c r="G119" s="1" t="s">
        <v>8</v>
      </c>
      <c r="H119" s="1" t="s">
        <v>33</v>
      </c>
      <c r="I119" s="1" t="s">
        <v>10</v>
      </c>
      <c r="J119" s="12">
        <f t="shared" si="22"/>
        <v>243.54588999999999</v>
      </c>
      <c r="K119" s="12">
        <f t="shared" si="23"/>
        <v>278.10374999999999</v>
      </c>
      <c r="L119" s="12">
        <f t="shared" si="14"/>
        <v>34.557860000000005</v>
      </c>
      <c r="M119" s="23">
        <f t="shared" si="15"/>
        <v>4.9680379536000012E-2</v>
      </c>
    </row>
    <row r="120" spans="2:13" x14ac:dyDescent="0.25">
      <c r="B120" s="19">
        <v>42790</v>
      </c>
      <c r="C120" s="31">
        <v>24</v>
      </c>
      <c r="D120" s="1" t="s">
        <v>7</v>
      </c>
      <c r="E120" s="1" t="s">
        <v>8</v>
      </c>
      <c r="F120" s="1" t="s">
        <v>8</v>
      </c>
      <c r="G120" s="1" t="s">
        <v>8</v>
      </c>
      <c r="H120" s="1" t="s">
        <v>33</v>
      </c>
      <c r="I120" s="1" t="s">
        <v>10</v>
      </c>
      <c r="J120" s="12">
        <f t="shared" si="22"/>
        <v>243.54588999999999</v>
      </c>
      <c r="K120" s="12">
        <f t="shared" si="23"/>
        <v>278.10374999999999</v>
      </c>
      <c r="L120" s="12">
        <f t="shared" si="14"/>
        <v>34.557860000000005</v>
      </c>
      <c r="M120" s="23">
        <f t="shared" si="15"/>
        <v>4.9680379536000012E-2</v>
      </c>
    </row>
    <row r="121" spans="2:13" x14ac:dyDescent="0.25">
      <c r="B121" s="19">
        <v>42791</v>
      </c>
      <c r="C121" s="31">
        <v>24</v>
      </c>
      <c r="D121" s="1" t="s">
        <v>7</v>
      </c>
      <c r="E121" s="1" t="s">
        <v>8</v>
      </c>
      <c r="F121" s="1" t="s">
        <v>8</v>
      </c>
      <c r="G121" s="1" t="s">
        <v>8</v>
      </c>
      <c r="H121" s="1" t="s">
        <v>33</v>
      </c>
      <c r="I121" s="1" t="s">
        <v>10</v>
      </c>
      <c r="J121" s="12">
        <f t="shared" si="22"/>
        <v>243.54588999999999</v>
      </c>
      <c r="K121" s="12">
        <f t="shared" si="23"/>
        <v>278.10374999999999</v>
      </c>
      <c r="L121" s="12">
        <f t="shared" si="14"/>
        <v>34.557860000000005</v>
      </c>
      <c r="M121" s="23">
        <f t="shared" si="15"/>
        <v>4.9680379536000012E-2</v>
      </c>
    </row>
    <row r="122" spans="2:13" x14ac:dyDescent="0.25">
      <c r="B122" s="19">
        <v>42792</v>
      </c>
      <c r="C122" s="31">
        <v>24</v>
      </c>
      <c r="D122" s="1" t="s">
        <v>7</v>
      </c>
      <c r="E122" s="1" t="s">
        <v>8</v>
      </c>
      <c r="F122" s="1" t="s">
        <v>8</v>
      </c>
      <c r="G122" s="1" t="s">
        <v>8</v>
      </c>
      <c r="H122" s="1" t="s">
        <v>33</v>
      </c>
      <c r="I122" s="1" t="s">
        <v>10</v>
      </c>
      <c r="J122" s="12">
        <f t="shared" si="22"/>
        <v>243.54588999999999</v>
      </c>
      <c r="K122" s="12">
        <f t="shared" si="23"/>
        <v>278.10374999999999</v>
      </c>
      <c r="L122" s="12">
        <f t="shared" si="14"/>
        <v>34.557860000000005</v>
      </c>
      <c r="M122" s="23">
        <f t="shared" si="15"/>
        <v>4.9680379536000012E-2</v>
      </c>
    </row>
    <row r="123" spans="2:13" x14ac:dyDescent="0.25">
      <c r="B123" s="19">
        <v>42793</v>
      </c>
      <c r="C123" s="31">
        <v>24</v>
      </c>
      <c r="D123" s="1" t="s">
        <v>7</v>
      </c>
      <c r="E123" s="1" t="s">
        <v>8</v>
      </c>
      <c r="F123" s="1" t="s">
        <v>8</v>
      </c>
      <c r="G123" s="1" t="s">
        <v>7</v>
      </c>
      <c r="H123" s="1" t="s">
        <v>33</v>
      </c>
      <c r="I123" s="1" t="s">
        <v>10</v>
      </c>
      <c r="J123" s="12">
        <f t="shared" si="22"/>
        <v>243.54588999999999</v>
      </c>
      <c r="K123" s="12">
        <f t="shared" si="23"/>
        <v>278.10374999999999</v>
      </c>
      <c r="L123" s="12">
        <f t="shared" si="14"/>
        <v>34.557860000000005</v>
      </c>
      <c r="M123" s="23">
        <f t="shared" si="15"/>
        <v>4.9680379536000012E-2</v>
      </c>
    </row>
    <row r="124" spans="2:13" ht="15.75" thickBot="1" x14ac:dyDescent="0.3">
      <c r="B124" s="19">
        <v>42794</v>
      </c>
      <c r="C124" s="31">
        <v>24</v>
      </c>
      <c r="D124" s="1" t="s">
        <v>7</v>
      </c>
      <c r="E124" s="1" t="s">
        <v>8</v>
      </c>
      <c r="F124" s="1" t="s">
        <v>8</v>
      </c>
      <c r="G124" s="1" t="s">
        <v>7</v>
      </c>
      <c r="H124" s="1" t="s">
        <v>33</v>
      </c>
      <c r="I124" s="1" t="s">
        <v>10</v>
      </c>
      <c r="J124" s="12">
        <f t="shared" si="22"/>
        <v>243.54588999999999</v>
      </c>
      <c r="K124" s="12">
        <f t="shared" si="23"/>
        <v>278.10374999999999</v>
      </c>
      <c r="L124" s="12">
        <f t="shared" si="14"/>
        <v>34.557860000000005</v>
      </c>
      <c r="M124" s="23">
        <f t="shared" si="15"/>
        <v>4.9680379536000012E-2</v>
      </c>
    </row>
    <row r="125" spans="2:13" ht="19.5" thickBot="1" x14ac:dyDescent="0.35">
      <c r="M125" s="30">
        <f>SUM(M97:M124)</f>
        <v>2.4662686277039998</v>
      </c>
    </row>
    <row r="126" spans="2:13" ht="15.75" thickBot="1" x14ac:dyDescent="0.3"/>
    <row r="127" spans="2:13" x14ac:dyDescent="0.25">
      <c r="B127" s="64" t="s">
        <v>0</v>
      </c>
      <c r="C127" s="58" t="s">
        <v>1</v>
      </c>
      <c r="D127" s="61" t="s">
        <v>2</v>
      </c>
      <c r="E127" s="62"/>
      <c r="F127" s="62"/>
      <c r="G127" s="63"/>
      <c r="H127" s="58" t="s">
        <v>3</v>
      </c>
      <c r="I127" s="58" t="s">
        <v>4</v>
      </c>
      <c r="J127" s="54" t="s">
        <v>24</v>
      </c>
      <c r="K127" s="54" t="s">
        <v>25</v>
      </c>
      <c r="L127" s="54" t="s">
        <v>27</v>
      </c>
      <c r="M127" s="56" t="s">
        <v>28</v>
      </c>
    </row>
    <row r="128" spans="2:13" ht="15.75" thickBot="1" x14ac:dyDescent="0.3">
      <c r="B128" s="65"/>
      <c r="C128" s="59"/>
      <c r="D128" s="34" t="s">
        <v>38</v>
      </c>
      <c r="E128" s="34" t="s">
        <v>39</v>
      </c>
      <c r="F128" s="34" t="s">
        <v>5</v>
      </c>
      <c r="G128" s="34" t="s">
        <v>6</v>
      </c>
      <c r="H128" s="59"/>
      <c r="I128" s="59"/>
      <c r="J128" s="55"/>
      <c r="K128" s="55"/>
      <c r="L128" s="55"/>
      <c r="M128" s="57"/>
    </row>
    <row r="129" spans="2:13" x14ac:dyDescent="0.25">
      <c r="B129" s="19">
        <v>42795</v>
      </c>
      <c r="C129" s="20">
        <v>24</v>
      </c>
      <c r="D129" s="1" t="s">
        <v>7</v>
      </c>
      <c r="E129" s="1" t="s">
        <v>8</v>
      </c>
      <c r="F129" s="1" t="s">
        <v>8</v>
      </c>
      <c r="G129" s="1" t="s">
        <v>7</v>
      </c>
      <c r="H129" s="1" t="s">
        <v>41</v>
      </c>
      <c r="I129" s="21" t="s">
        <v>10</v>
      </c>
      <c r="J129" s="12">
        <f t="shared" ref="J129:J133" si="24">$C$6+$D$6+$G$6</f>
        <v>243.54588999999999</v>
      </c>
      <c r="K129" s="12">
        <f t="shared" ref="K129:K133" si="25">$D$6+$E$6+$F$6+$G$6+$H$6</f>
        <v>278.10374999999999</v>
      </c>
      <c r="L129" s="22">
        <f>K129-J129</f>
        <v>34.557860000000005</v>
      </c>
      <c r="M129" s="23">
        <f>(L129*C129*$G$10)/10^5</f>
        <v>4.8933929760000008E-2</v>
      </c>
    </row>
    <row r="130" spans="2:13" x14ac:dyDescent="0.25">
      <c r="B130" s="19">
        <v>42796</v>
      </c>
      <c r="C130" s="33">
        <v>24</v>
      </c>
      <c r="D130" s="1" t="s">
        <v>7</v>
      </c>
      <c r="E130" s="1" t="s">
        <v>8</v>
      </c>
      <c r="F130" s="1" t="s">
        <v>8</v>
      </c>
      <c r="G130" s="1" t="s">
        <v>8</v>
      </c>
      <c r="H130" s="1" t="s">
        <v>41</v>
      </c>
      <c r="I130" s="1" t="s">
        <v>10</v>
      </c>
      <c r="J130" s="12">
        <f t="shared" si="24"/>
        <v>243.54588999999999</v>
      </c>
      <c r="K130" s="12">
        <f t="shared" si="25"/>
        <v>278.10374999999999</v>
      </c>
      <c r="L130" s="12">
        <f t="shared" ref="L130:L159" si="26">K130-J130</f>
        <v>34.557860000000005</v>
      </c>
      <c r="M130" s="23">
        <f t="shared" ref="M130:M159" si="27">(L130*C130*$G$10)/10^5</f>
        <v>4.8933929760000008E-2</v>
      </c>
    </row>
    <row r="131" spans="2:13" x14ac:dyDescent="0.25">
      <c r="B131" s="19">
        <v>42797</v>
      </c>
      <c r="C131" s="33">
        <v>24</v>
      </c>
      <c r="D131" s="1" t="s">
        <v>7</v>
      </c>
      <c r="E131" s="1" t="s">
        <v>8</v>
      </c>
      <c r="F131" s="1" t="s">
        <v>8</v>
      </c>
      <c r="G131" s="1" t="s">
        <v>8</v>
      </c>
      <c r="H131" s="1" t="s">
        <v>41</v>
      </c>
      <c r="I131" s="1" t="s">
        <v>10</v>
      </c>
      <c r="J131" s="12">
        <f t="shared" si="24"/>
        <v>243.54588999999999</v>
      </c>
      <c r="K131" s="12">
        <f t="shared" si="25"/>
        <v>278.10374999999999</v>
      </c>
      <c r="L131" s="12">
        <f t="shared" si="26"/>
        <v>34.557860000000005</v>
      </c>
      <c r="M131" s="23">
        <f t="shared" si="27"/>
        <v>4.8933929760000008E-2</v>
      </c>
    </row>
    <row r="132" spans="2:13" x14ac:dyDescent="0.25">
      <c r="B132" s="19">
        <v>42798</v>
      </c>
      <c r="C132" s="33">
        <v>24</v>
      </c>
      <c r="D132" s="1" t="s">
        <v>7</v>
      </c>
      <c r="E132" s="1" t="s">
        <v>8</v>
      </c>
      <c r="F132" s="1" t="s">
        <v>8</v>
      </c>
      <c r="G132" s="1" t="s">
        <v>8</v>
      </c>
      <c r="H132" s="1" t="s">
        <v>41</v>
      </c>
      <c r="I132" s="1" t="s">
        <v>10</v>
      </c>
      <c r="J132" s="12">
        <f t="shared" si="24"/>
        <v>243.54588999999999</v>
      </c>
      <c r="K132" s="12">
        <f t="shared" si="25"/>
        <v>278.10374999999999</v>
      </c>
      <c r="L132" s="12">
        <f t="shared" si="26"/>
        <v>34.557860000000005</v>
      </c>
      <c r="M132" s="23">
        <f t="shared" si="27"/>
        <v>4.8933929760000008E-2</v>
      </c>
    </row>
    <row r="133" spans="2:13" x14ac:dyDescent="0.25">
      <c r="B133" s="19">
        <v>42799</v>
      </c>
      <c r="C133" s="33">
        <v>24</v>
      </c>
      <c r="D133" s="1" t="s">
        <v>7</v>
      </c>
      <c r="E133" s="1" t="s">
        <v>8</v>
      </c>
      <c r="F133" s="1" t="s">
        <v>8</v>
      </c>
      <c r="G133" s="1" t="s">
        <v>8</v>
      </c>
      <c r="H133" s="1" t="s">
        <v>41</v>
      </c>
      <c r="I133" s="1" t="s">
        <v>10</v>
      </c>
      <c r="J133" s="12">
        <f t="shared" si="24"/>
        <v>243.54588999999999</v>
      </c>
      <c r="K133" s="12">
        <f t="shared" si="25"/>
        <v>278.10374999999999</v>
      </c>
      <c r="L133" s="12">
        <f t="shared" si="26"/>
        <v>34.557860000000005</v>
      </c>
      <c r="M133" s="23">
        <f t="shared" si="27"/>
        <v>4.8933929760000008E-2</v>
      </c>
    </row>
    <row r="134" spans="2:13" x14ac:dyDescent="0.25">
      <c r="B134" s="19">
        <v>42800</v>
      </c>
      <c r="C134" s="33">
        <v>24</v>
      </c>
      <c r="D134" s="1" t="s">
        <v>7</v>
      </c>
      <c r="E134" s="1" t="s">
        <v>8</v>
      </c>
      <c r="F134" s="1" t="s">
        <v>7</v>
      </c>
      <c r="G134" s="1" t="s">
        <v>8</v>
      </c>
      <c r="H134" s="1" t="s">
        <v>11</v>
      </c>
      <c r="I134" s="1" t="s">
        <v>10</v>
      </c>
      <c r="J134" s="12">
        <f t="shared" ref="J134:J141" si="28">$D$6+$G$6</f>
        <v>107.67169</v>
      </c>
      <c r="K134" s="12">
        <f t="shared" ref="K134:K141" si="29">$G$6+$H$6+$F$6+$D$6</f>
        <v>197.81445000000002</v>
      </c>
      <c r="L134" s="12">
        <f t="shared" si="26"/>
        <v>90.142760000000024</v>
      </c>
      <c r="M134" s="23">
        <f t="shared" si="27"/>
        <v>0.12764214816000005</v>
      </c>
    </row>
    <row r="135" spans="2:13" x14ac:dyDescent="0.25">
      <c r="B135" s="19">
        <v>42801</v>
      </c>
      <c r="C135" s="33">
        <v>24</v>
      </c>
      <c r="D135" s="1" t="s">
        <v>7</v>
      </c>
      <c r="E135" s="1" t="s">
        <v>8</v>
      </c>
      <c r="F135" s="1" t="s">
        <v>7</v>
      </c>
      <c r="G135" s="1" t="s">
        <v>8</v>
      </c>
      <c r="H135" s="1" t="s">
        <v>11</v>
      </c>
      <c r="I135" s="1" t="s">
        <v>10</v>
      </c>
      <c r="J135" s="12">
        <f t="shared" si="28"/>
        <v>107.67169</v>
      </c>
      <c r="K135" s="12">
        <f t="shared" si="29"/>
        <v>197.81445000000002</v>
      </c>
      <c r="L135" s="12">
        <f t="shared" si="26"/>
        <v>90.142760000000024</v>
      </c>
      <c r="M135" s="23">
        <f t="shared" si="27"/>
        <v>0.12764214816000005</v>
      </c>
    </row>
    <row r="136" spans="2:13" x14ac:dyDescent="0.25">
      <c r="B136" s="19">
        <v>42802</v>
      </c>
      <c r="C136" s="33">
        <v>24</v>
      </c>
      <c r="D136" s="1" t="s">
        <v>7</v>
      </c>
      <c r="E136" s="1" t="s">
        <v>8</v>
      </c>
      <c r="F136" s="1" t="s">
        <v>7</v>
      </c>
      <c r="G136" s="1" t="s">
        <v>8</v>
      </c>
      <c r="H136" s="1" t="s">
        <v>11</v>
      </c>
      <c r="I136" s="1" t="s">
        <v>10</v>
      </c>
      <c r="J136" s="12">
        <f t="shared" si="28"/>
        <v>107.67169</v>
      </c>
      <c r="K136" s="12">
        <f t="shared" si="29"/>
        <v>197.81445000000002</v>
      </c>
      <c r="L136" s="12">
        <f t="shared" si="26"/>
        <v>90.142760000000024</v>
      </c>
      <c r="M136" s="23">
        <f t="shared" si="27"/>
        <v>0.12764214816000005</v>
      </c>
    </row>
    <row r="137" spans="2:13" x14ac:dyDescent="0.25">
      <c r="B137" s="19">
        <v>42803</v>
      </c>
      <c r="C137" s="33">
        <v>24</v>
      </c>
      <c r="D137" s="1" t="s">
        <v>8</v>
      </c>
      <c r="E137" s="1" t="s">
        <v>8</v>
      </c>
      <c r="F137" s="1" t="s">
        <v>7</v>
      </c>
      <c r="G137" s="1" t="s">
        <v>8</v>
      </c>
      <c r="H137" s="1" t="s">
        <v>11</v>
      </c>
      <c r="I137" s="1" t="s">
        <v>10</v>
      </c>
      <c r="J137" s="12">
        <f t="shared" si="28"/>
        <v>107.67169</v>
      </c>
      <c r="K137" s="12">
        <f t="shared" si="29"/>
        <v>197.81445000000002</v>
      </c>
      <c r="L137" s="12">
        <f t="shared" si="26"/>
        <v>90.142760000000024</v>
      </c>
      <c r="M137" s="23">
        <f t="shared" si="27"/>
        <v>0.12764214816000005</v>
      </c>
    </row>
    <row r="138" spans="2:13" x14ac:dyDescent="0.25">
      <c r="B138" s="19">
        <v>42804</v>
      </c>
      <c r="C138" s="33">
        <v>24</v>
      </c>
      <c r="D138" s="1" t="s">
        <v>8</v>
      </c>
      <c r="E138" s="1" t="s">
        <v>8</v>
      </c>
      <c r="F138" s="1" t="s">
        <v>7</v>
      </c>
      <c r="G138" s="1" t="s">
        <v>8</v>
      </c>
      <c r="H138" s="1" t="s">
        <v>11</v>
      </c>
      <c r="I138" s="1" t="s">
        <v>10</v>
      </c>
      <c r="J138" s="12">
        <f t="shared" si="28"/>
        <v>107.67169</v>
      </c>
      <c r="K138" s="12">
        <f t="shared" si="29"/>
        <v>197.81445000000002</v>
      </c>
      <c r="L138" s="12">
        <f t="shared" si="26"/>
        <v>90.142760000000024</v>
      </c>
      <c r="M138" s="23">
        <f t="shared" si="27"/>
        <v>0.12764214816000005</v>
      </c>
    </row>
    <row r="139" spans="2:13" x14ac:dyDescent="0.25">
      <c r="B139" s="19">
        <v>42805</v>
      </c>
      <c r="C139" s="33">
        <v>24</v>
      </c>
      <c r="D139" s="1" t="s">
        <v>8</v>
      </c>
      <c r="E139" s="1" t="s">
        <v>8</v>
      </c>
      <c r="F139" s="1" t="s">
        <v>7</v>
      </c>
      <c r="G139" s="1" t="s">
        <v>8</v>
      </c>
      <c r="H139" s="1" t="s">
        <v>11</v>
      </c>
      <c r="I139" s="1" t="s">
        <v>10</v>
      </c>
      <c r="J139" s="12">
        <f t="shared" si="28"/>
        <v>107.67169</v>
      </c>
      <c r="K139" s="12">
        <f t="shared" si="29"/>
        <v>197.81445000000002</v>
      </c>
      <c r="L139" s="12">
        <f t="shared" si="26"/>
        <v>90.142760000000024</v>
      </c>
      <c r="M139" s="23">
        <f t="shared" si="27"/>
        <v>0.12764214816000005</v>
      </c>
    </row>
    <row r="140" spans="2:13" x14ac:dyDescent="0.25">
      <c r="B140" s="19">
        <v>42806</v>
      </c>
      <c r="C140" s="33">
        <v>24</v>
      </c>
      <c r="D140" s="1" t="s">
        <v>8</v>
      </c>
      <c r="E140" s="1" t="s">
        <v>8</v>
      </c>
      <c r="F140" s="1" t="s">
        <v>7</v>
      </c>
      <c r="G140" s="1" t="s">
        <v>8</v>
      </c>
      <c r="H140" s="1" t="s">
        <v>11</v>
      </c>
      <c r="I140" s="1" t="s">
        <v>10</v>
      </c>
      <c r="J140" s="12">
        <f t="shared" si="28"/>
        <v>107.67169</v>
      </c>
      <c r="K140" s="12">
        <f t="shared" si="29"/>
        <v>197.81445000000002</v>
      </c>
      <c r="L140" s="12">
        <f t="shared" si="26"/>
        <v>90.142760000000024</v>
      </c>
      <c r="M140" s="23">
        <f t="shared" si="27"/>
        <v>0.12764214816000005</v>
      </c>
    </row>
    <row r="141" spans="2:13" x14ac:dyDescent="0.25">
      <c r="B141" s="19">
        <v>42807</v>
      </c>
      <c r="C141" s="33">
        <v>24</v>
      </c>
      <c r="D141" s="1" t="s">
        <v>8</v>
      </c>
      <c r="E141" s="1" t="s">
        <v>8</v>
      </c>
      <c r="F141" s="1" t="s">
        <v>7</v>
      </c>
      <c r="G141" s="1" t="s">
        <v>8</v>
      </c>
      <c r="H141" s="1" t="s">
        <v>11</v>
      </c>
      <c r="I141" s="1" t="s">
        <v>10</v>
      </c>
      <c r="J141" s="12">
        <f t="shared" si="28"/>
        <v>107.67169</v>
      </c>
      <c r="K141" s="12">
        <f t="shared" si="29"/>
        <v>197.81445000000002</v>
      </c>
      <c r="L141" s="12">
        <f t="shared" si="26"/>
        <v>90.142760000000024</v>
      </c>
      <c r="M141" s="23">
        <f t="shared" si="27"/>
        <v>0.12764214816000005</v>
      </c>
    </row>
    <row r="142" spans="2:13" x14ac:dyDescent="0.25">
      <c r="B142" s="19">
        <v>42808</v>
      </c>
      <c r="C142" s="33">
        <v>24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41</v>
      </c>
      <c r="I142" s="1" t="s">
        <v>10</v>
      </c>
      <c r="J142" s="12">
        <f t="shared" ref="J142:J159" si="30">$C$6+$D$6+$G$6</f>
        <v>243.54588999999999</v>
      </c>
      <c r="K142" s="12">
        <f t="shared" ref="K142:K159" si="31">$D$6+$E$6+$F$6+$G$6+$H$6</f>
        <v>278.10374999999999</v>
      </c>
      <c r="L142" s="12">
        <f t="shared" si="26"/>
        <v>34.557860000000005</v>
      </c>
      <c r="M142" s="23">
        <f t="shared" si="27"/>
        <v>4.8933929760000008E-2</v>
      </c>
    </row>
    <row r="143" spans="2:13" x14ac:dyDescent="0.25">
      <c r="B143" s="19">
        <v>42809</v>
      </c>
      <c r="C143" s="33">
        <v>24</v>
      </c>
      <c r="D143" s="1" t="s">
        <v>8</v>
      </c>
      <c r="E143" s="1" t="s">
        <v>8</v>
      </c>
      <c r="F143" s="1" t="s">
        <v>8</v>
      </c>
      <c r="G143" s="1" t="s">
        <v>8</v>
      </c>
      <c r="H143" s="1" t="s">
        <v>41</v>
      </c>
      <c r="I143" s="1" t="s">
        <v>10</v>
      </c>
      <c r="J143" s="12">
        <f t="shared" si="30"/>
        <v>243.54588999999999</v>
      </c>
      <c r="K143" s="12">
        <f t="shared" si="31"/>
        <v>278.10374999999999</v>
      </c>
      <c r="L143" s="12">
        <f t="shared" si="26"/>
        <v>34.557860000000005</v>
      </c>
      <c r="M143" s="23">
        <f t="shared" si="27"/>
        <v>4.8933929760000008E-2</v>
      </c>
    </row>
    <row r="144" spans="2:13" x14ac:dyDescent="0.25">
      <c r="B144" s="19">
        <v>42810</v>
      </c>
      <c r="C144" s="33">
        <v>24</v>
      </c>
      <c r="D144" s="1" t="s">
        <v>8</v>
      </c>
      <c r="E144" s="1" t="s">
        <v>7</v>
      </c>
      <c r="F144" s="1" t="s">
        <v>8</v>
      </c>
      <c r="G144" s="1" t="s">
        <v>8</v>
      </c>
      <c r="H144" s="1" t="s">
        <v>41</v>
      </c>
      <c r="I144" s="1" t="s">
        <v>10</v>
      </c>
      <c r="J144" s="12">
        <f t="shared" si="30"/>
        <v>243.54588999999999</v>
      </c>
      <c r="K144" s="12">
        <f t="shared" si="31"/>
        <v>278.10374999999999</v>
      </c>
      <c r="L144" s="12">
        <f t="shared" si="26"/>
        <v>34.557860000000005</v>
      </c>
      <c r="M144" s="23">
        <f t="shared" si="27"/>
        <v>4.8933929760000008E-2</v>
      </c>
    </row>
    <row r="145" spans="2:13" x14ac:dyDescent="0.25">
      <c r="B145" s="19">
        <v>42811</v>
      </c>
      <c r="C145" s="33">
        <v>24</v>
      </c>
      <c r="D145" s="1" t="s">
        <v>8</v>
      </c>
      <c r="E145" s="1" t="s">
        <v>7</v>
      </c>
      <c r="F145" s="1" t="s">
        <v>8</v>
      </c>
      <c r="G145" s="1" t="s">
        <v>8</v>
      </c>
      <c r="H145" s="1" t="s">
        <v>41</v>
      </c>
      <c r="I145" s="1" t="s">
        <v>10</v>
      </c>
      <c r="J145" s="12">
        <f t="shared" si="30"/>
        <v>243.54588999999999</v>
      </c>
      <c r="K145" s="12">
        <f t="shared" si="31"/>
        <v>278.10374999999999</v>
      </c>
      <c r="L145" s="12">
        <f t="shared" si="26"/>
        <v>34.557860000000005</v>
      </c>
      <c r="M145" s="23">
        <f t="shared" si="27"/>
        <v>4.8933929760000008E-2</v>
      </c>
    </row>
    <row r="146" spans="2:13" x14ac:dyDescent="0.25">
      <c r="B146" s="19">
        <v>42812</v>
      </c>
      <c r="C146" s="33">
        <v>24</v>
      </c>
      <c r="D146" s="1" t="s">
        <v>8</v>
      </c>
      <c r="E146" s="1" t="s">
        <v>7</v>
      </c>
      <c r="F146" s="1" t="s">
        <v>8</v>
      </c>
      <c r="G146" s="1" t="s">
        <v>8</v>
      </c>
      <c r="H146" s="1" t="s">
        <v>41</v>
      </c>
      <c r="I146" s="1" t="s">
        <v>10</v>
      </c>
      <c r="J146" s="12">
        <f t="shared" si="30"/>
        <v>243.54588999999999</v>
      </c>
      <c r="K146" s="12">
        <f t="shared" si="31"/>
        <v>278.10374999999999</v>
      </c>
      <c r="L146" s="12">
        <f t="shared" si="26"/>
        <v>34.557860000000005</v>
      </c>
      <c r="M146" s="23">
        <f t="shared" si="27"/>
        <v>4.8933929760000008E-2</v>
      </c>
    </row>
    <row r="147" spans="2:13" x14ac:dyDescent="0.25">
      <c r="B147" s="19">
        <v>42813</v>
      </c>
      <c r="C147" s="33">
        <v>24</v>
      </c>
      <c r="D147" s="1" t="s">
        <v>8</v>
      </c>
      <c r="E147" s="1" t="s">
        <v>7</v>
      </c>
      <c r="F147" s="1" t="s">
        <v>8</v>
      </c>
      <c r="G147" s="1" t="s">
        <v>8</v>
      </c>
      <c r="H147" s="1" t="s">
        <v>41</v>
      </c>
      <c r="I147" s="1" t="s">
        <v>10</v>
      </c>
      <c r="J147" s="12">
        <f t="shared" si="30"/>
        <v>243.54588999999999</v>
      </c>
      <c r="K147" s="12">
        <f t="shared" si="31"/>
        <v>278.10374999999999</v>
      </c>
      <c r="L147" s="12">
        <f t="shared" si="26"/>
        <v>34.557860000000005</v>
      </c>
      <c r="M147" s="23">
        <f t="shared" si="27"/>
        <v>4.8933929760000008E-2</v>
      </c>
    </row>
    <row r="148" spans="2:13" x14ac:dyDescent="0.25">
      <c r="B148" s="19">
        <v>42814</v>
      </c>
      <c r="C148" s="33">
        <v>24</v>
      </c>
      <c r="D148" s="1" t="s">
        <v>8</v>
      </c>
      <c r="E148" s="1" t="s">
        <v>7</v>
      </c>
      <c r="F148" s="1" t="s">
        <v>8</v>
      </c>
      <c r="G148" s="1" t="s">
        <v>8</v>
      </c>
      <c r="H148" s="1" t="s">
        <v>41</v>
      </c>
      <c r="I148" s="1" t="s">
        <v>10</v>
      </c>
      <c r="J148" s="12">
        <f t="shared" si="30"/>
        <v>243.54588999999999</v>
      </c>
      <c r="K148" s="12">
        <f t="shared" si="31"/>
        <v>278.10374999999999</v>
      </c>
      <c r="L148" s="12">
        <f t="shared" si="26"/>
        <v>34.557860000000005</v>
      </c>
      <c r="M148" s="23">
        <f t="shared" si="27"/>
        <v>4.8933929760000008E-2</v>
      </c>
    </row>
    <row r="149" spans="2:13" x14ac:dyDescent="0.25">
      <c r="B149" s="19">
        <v>42815</v>
      </c>
      <c r="C149" s="33">
        <v>24</v>
      </c>
      <c r="D149" s="1" t="s">
        <v>7</v>
      </c>
      <c r="E149" s="1" t="s">
        <v>7</v>
      </c>
      <c r="F149" s="1" t="s">
        <v>8</v>
      </c>
      <c r="G149" s="1" t="s">
        <v>8</v>
      </c>
      <c r="H149" s="1" t="s">
        <v>41</v>
      </c>
      <c r="I149" s="1" t="s">
        <v>10</v>
      </c>
      <c r="J149" s="12">
        <f t="shared" si="30"/>
        <v>243.54588999999999</v>
      </c>
      <c r="K149" s="12">
        <f t="shared" si="31"/>
        <v>278.10374999999999</v>
      </c>
      <c r="L149" s="12">
        <f t="shared" si="26"/>
        <v>34.557860000000005</v>
      </c>
      <c r="M149" s="23">
        <f t="shared" si="27"/>
        <v>4.8933929760000008E-2</v>
      </c>
    </row>
    <row r="150" spans="2:13" x14ac:dyDescent="0.25">
      <c r="B150" s="19">
        <v>42816</v>
      </c>
      <c r="C150" s="33">
        <v>24</v>
      </c>
      <c r="D150" s="1" t="s">
        <v>8</v>
      </c>
      <c r="E150" s="1" t="s">
        <v>8</v>
      </c>
      <c r="F150" s="1" t="s">
        <v>8</v>
      </c>
      <c r="G150" s="1" t="s">
        <v>8</v>
      </c>
      <c r="H150" s="1" t="s">
        <v>41</v>
      </c>
      <c r="I150" s="1" t="s">
        <v>10</v>
      </c>
      <c r="J150" s="12">
        <f t="shared" si="30"/>
        <v>243.54588999999999</v>
      </c>
      <c r="K150" s="12">
        <f t="shared" si="31"/>
        <v>278.10374999999999</v>
      </c>
      <c r="L150" s="12">
        <f t="shared" si="26"/>
        <v>34.557860000000005</v>
      </c>
      <c r="M150" s="23">
        <f t="shared" si="27"/>
        <v>4.8933929760000008E-2</v>
      </c>
    </row>
    <row r="151" spans="2:13" x14ac:dyDescent="0.25">
      <c r="B151" s="19">
        <v>42817</v>
      </c>
      <c r="C151" s="33">
        <v>24</v>
      </c>
      <c r="D151" s="1" t="s">
        <v>8</v>
      </c>
      <c r="E151" s="1" t="s">
        <v>8</v>
      </c>
      <c r="F151" s="1" t="s">
        <v>8</v>
      </c>
      <c r="G151" s="1" t="s">
        <v>8</v>
      </c>
      <c r="H151" s="1" t="s">
        <v>41</v>
      </c>
      <c r="I151" s="1" t="s">
        <v>10</v>
      </c>
      <c r="J151" s="12">
        <f t="shared" si="30"/>
        <v>243.54588999999999</v>
      </c>
      <c r="K151" s="12">
        <f t="shared" si="31"/>
        <v>278.10374999999999</v>
      </c>
      <c r="L151" s="12">
        <f t="shared" si="26"/>
        <v>34.557860000000005</v>
      </c>
      <c r="M151" s="23">
        <f t="shared" si="27"/>
        <v>4.8933929760000008E-2</v>
      </c>
    </row>
    <row r="152" spans="2:13" x14ac:dyDescent="0.25">
      <c r="B152" s="19">
        <v>42818</v>
      </c>
      <c r="C152" s="33">
        <v>24</v>
      </c>
      <c r="D152" s="1" t="s">
        <v>8</v>
      </c>
      <c r="E152" s="1" t="s">
        <v>8</v>
      </c>
      <c r="F152" s="1" t="s">
        <v>8</v>
      </c>
      <c r="G152" s="1" t="s">
        <v>8</v>
      </c>
      <c r="H152" s="1" t="s">
        <v>41</v>
      </c>
      <c r="I152" s="1" t="s">
        <v>10</v>
      </c>
      <c r="J152" s="12">
        <f t="shared" si="30"/>
        <v>243.54588999999999</v>
      </c>
      <c r="K152" s="12">
        <f t="shared" si="31"/>
        <v>278.10374999999999</v>
      </c>
      <c r="L152" s="12">
        <f t="shared" si="26"/>
        <v>34.557860000000005</v>
      </c>
      <c r="M152" s="23">
        <f t="shared" si="27"/>
        <v>4.8933929760000008E-2</v>
      </c>
    </row>
    <row r="153" spans="2:13" x14ac:dyDescent="0.25">
      <c r="B153" s="19">
        <v>42819</v>
      </c>
      <c r="C153" s="33">
        <v>24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41</v>
      </c>
      <c r="I153" s="1" t="s">
        <v>10</v>
      </c>
      <c r="J153" s="12">
        <f t="shared" si="30"/>
        <v>243.54588999999999</v>
      </c>
      <c r="K153" s="12">
        <f t="shared" si="31"/>
        <v>278.10374999999999</v>
      </c>
      <c r="L153" s="12">
        <f t="shared" si="26"/>
        <v>34.557860000000005</v>
      </c>
      <c r="M153" s="23">
        <f t="shared" si="27"/>
        <v>4.8933929760000008E-2</v>
      </c>
    </row>
    <row r="154" spans="2:13" x14ac:dyDescent="0.25">
      <c r="B154" s="19">
        <v>42820</v>
      </c>
      <c r="C154" s="33">
        <v>24</v>
      </c>
      <c r="D154" s="1" t="s">
        <v>7</v>
      </c>
      <c r="E154" s="1" t="s">
        <v>8</v>
      </c>
      <c r="F154" s="1" t="s">
        <v>8</v>
      </c>
      <c r="G154" s="1" t="s">
        <v>8</v>
      </c>
      <c r="H154" s="1" t="s">
        <v>41</v>
      </c>
      <c r="I154" s="1" t="s">
        <v>10</v>
      </c>
      <c r="J154" s="12">
        <f t="shared" si="30"/>
        <v>243.54588999999999</v>
      </c>
      <c r="K154" s="12">
        <f t="shared" si="31"/>
        <v>278.10374999999999</v>
      </c>
      <c r="L154" s="12">
        <f t="shared" si="26"/>
        <v>34.557860000000005</v>
      </c>
      <c r="M154" s="23">
        <f t="shared" si="27"/>
        <v>4.8933929760000008E-2</v>
      </c>
    </row>
    <row r="155" spans="2:13" x14ac:dyDescent="0.25">
      <c r="B155" s="19">
        <v>42821</v>
      </c>
      <c r="C155" s="33">
        <v>24</v>
      </c>
      <c r="D155" s="1" t="s">
        <v>7</v>
      </c>
      <c r="E155" s="1" t="s">
        <v>8</v>
      </c>
      <c r="F155" s="1" t="s">
        <v>8</v>
      </c>
      <c r="G155" s="1" t="s">
        <v>8</v>
      </c>
      <c r="H155" s="1" t="s">
        <v>41</v>
      </c>
      <c r="I155" s="1" t="s">
        <v>10</v>
      </c>
      <c r="J155" s="12">
        <f t="shared" si="30"/>
        <v>243.54588999999999</v>
      </c>
      <c r="K155" s="12">
        <f t="shared" si="31"/>
        <v>278.10374999999999</v>
      </c>
      <c r="L155" s="12">
        <f t="shared" si="26"/>
        <v>34.557860000000005</v>
      </c>
      <c r="M155" s="23">
        <f t="shared" si="27"/>
        <v>4.8933929760000008E-2</v>
      </c>
    </row>
    <row r="156" spans="2:13" x14ac:dyDescent="0.25">
      <c r="B156" s="19">
        <v>42822</v>
      </c>
      <c r="C156" s="33">
        <v>24</v>
      </c>
      <c r="D156" s="1" t="s">
        <v>8</v>
      </c>
      <c r="E156" s="1" t="s">
        <v>8</v>
      </c>
      <c r="F156" s="1" t="s">
        <v>7</v>
      </c>
      <c r="G156" s="1" t="s">
        <v>8</v>
      </c>
      <c r="H156" s="1" t="s">
        <v>41</v>
      </c>
      <c r="I156" s="1" t="s">
        <v>10</v>
      </c>
      <c r="J156" s="12">
        <f t="shared" si="30"/>
        <v>243.54588999999999</v>
      </c>
      <c r="K156" s="12">
        <f t="shared" si="31"/>
        <v>278.10374999999999</v>
      </c>
      <c r="L156" s="12">
        <f t="shared" si="26"/>
        <v>34.557860000000005</v>
      </c>
      <c r="M156" s="23">
        <f t="shared" si="27"/>
        <v>4.8933929760000008E-2</v>
      </c>
    </row>
    <row r="157" spans="2:13" x14ac:dyDescent="0.25">
      <c r="B157" s="19">
        <v>42823</v>
      </c>
      <c r="C157" s="33">
        <v>24</v>
      </c>
      <c r="D157" s="1" t="s">
        <v>8</v>
      </c>
      <c r="E157" s="1" t="s">
        <v>8</v>
      </c>
      <c r="F157" s="1" t="s">
        <v>7</v>
      </c>
      <c r="G157" s="1" t="s">
        <v>8</v>
      </c>
      <c r="H157" s="1" t="s">
        <v>41</v>
      </c>
      <c r="I157" s="1" t="s">
        <v>10</v>
      </c>
      <c r="J157" s="12">
        <f t="shared" si="30"/>
        <v>243.54588999999999</v>
      </c>
      <c r="K157" s="12">
        <f t="shared" si="31"/>
        <v>278.10374999999999</v>
      </c>
      <c r="L157" s="12">
        <f t="shared" si="26"/>
        <v>34.557860000000005</v>
      </c>
      <c r="M157" s="23">
        <f t="shared" si="27"/>
        <v>4.8933929760000008E-2</v>
      </c>
    </row>
    <row r="158" spans="2:13" x14ac:dyDescent="0.25">
      <c r="B158" s="19">
        <v>42824</v>
      </c>
      <c r="C158" s="33">
        <v>24</v>
      </c>
      <c r="D158" s="1" t="s">
        <v>8</v>
      </c>
      <c r="E158" s="1" t="s">
        <v>8</v>
      </c>
      <c r="F158" s="1" t="s">
        <v>7</v>
      </c>
      <c r="G158" s="1" t="s">
        <v>8</v>
      </c>
      <c r="H158" s="1" t="s">
        <v>41</v>
      </c>
      <c r="I158" s="1" t="s">
        <v>10</v>
      </c>
      <c r="J158" s="12">
        <f t="shared" si="30"/>
        <v>243.54588999999999</v>
      </c>
      <c r="K158" s="12">
        <f t="shared" si="31"/>
        <v>278.10374999999999</v>
      </c>
      <c r="L158" s="12">
        <f t="shared" si="26"/>
        <v>34.557860000000005</v>
      </c>
      <c r="M158" s="23">
        <f t="shared" si="27"/>
        <v>4.8933929760000008E-2</v>
      </c>
    </row>
    <row r="159" spans="2:13" ht="15.75" thickBot="1" x14ac:dyDescent="0.3">
      <c r="B159" s="19">
        <v>42825</v>
      </c>
      <c r="C159" s="33">
        <v>24</v>
      </c>
      <c r="D159" s="1" t="s">
        <v>8</v>
      </c>
      <c r="E159" s="1" t="s">
        <v>8</v>
      </c>
      <c r="F159" s="1" t="s">
        <v>7</v>
      </c>
      <c r="G159" s="1" t="s">
        <v>8</v>
      </c>
      <c r="H159" s="1" t="s">
        <v>41</v>
      </c>
      <c r="I159" s="1" t="s">
        <v>10</v>
      </c>
      <c r="J159" s="12">
        <f t="shared" si="30"/>
        <v>243.54588999999999</v>
      </c>
      <c r="K159" s="12">
        <f t="shared" si="31"/>
        <v>278.10374999999999</v>
      </c>
      <c r="L159" s="12">
        <f t="shared" si="26"/>
        <v>34.557860000000005</v>
      </c>
      <c r="M159" s="23">
        <f t="shared" si="27"/>
        <v>4.8933929760000008E-2</v>
      </c>
    </row>
    <row r="160" spans="2:13" ht="19.5" thickBot="1" x14ac:dyDescent="0.35">
      <c r="M160" s="30">
        <f>SUM(M129:M159)</f>
        <v>2.1466175697600005</v>
      </c>
    </row>
  </sheetData>
  <mergeCells count="46">
    <mergeCell ref="J127:J128"/>
    <mergeCell ref="K127:K128"/>
    <mergeCell ref="L127:L128"/>
    <mergeCell ref="M127:M128"/>
    <mergeCell ref="B127:B128"/>
    <mergeCell ref="C127:C128"/>
    <mergeCell ref="D127:G127"/>
    <mergeCell ref="H127:H128"/>
    <mergeCell ref="I127:I128"/>
    <mergeCell ref="M12:M13"/>
    <mergeCell ref="B12:B13"/>
    <mergeCell ref="C12:C13"/>
    <mergeCell ref="J60:J61"/>
    <mergeCell ref="K60:K61"/>
    <mergeCell ref="L60:L61"/>
    <mergeCell ref="M60:M61"/>
    <mergeCell ref="B60:B61"/>
    <mergeCell ref="C60:C61"/>
    <mergeCell ref="H60:H61"/>
    <mergeCell ref="I60:I61"/>
    <mergeCell ref="I25:I26"/>
    <mergeCell ref="J25:J26"/>
    <mergeCell ref="K25:K26"/>
    <mergeCell ref="L25:L26"/>
    <mergeCell ref="M25:M26"/>
    <mergeCell ref="B95:B96"/>
    <mergeCell ref="C95:C96"/>
    <mergeCell ref="D95:G95"/>
    <mergeCell ref="H95:H96"/>
    <mergeCell ref="I95:I96"/>
    <mergeCell ref="K95:K96"/>
    <mergeCell ref="L95:L96"/>
    <mergeCell ref="M95:M96"/>
    <mergeCell ref="F12:G12"/>
    <mergeCell ref="H12:H13"/>
    <mergeCell ref="I12:I13"/>
    <mergeCell ref="J12:J13"/>
    <mergeCell ref="J95:J96"/>
    <mergeCell ref="K12:K13"/>
    <mergeCell ref="L12:L13"/>
    <mergeCell ref="A24:XFD24"/>
    <mergeCell ref="D60:G60"/>
    <mergeCell ref="B25:B26"/>
    <mergeCell ref="C25:C26"/>
    <mergeCell ref="F25:G25"/>
    <mergeCell ref="H25:H26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opLeftCell="A19" workbookViewId="0">
      <selection activeCell="N12" sqref="N12"/>
    </sheetView>
  </sheetViews>
  <sheetFormatPr defaultRowHeight="15" x14ac:dyDescent="0.25"/>
  <cols>
    <col min="2" max="2" width="24" bestFit="1" customWidth="1"/>
    <col min="3" max="3" width="10" bestFit="1" customWidth="1"/>
    <col min="4" max="4" width="13.140625" bestFit="1" customWidth="1"/>
    <col min="5" max="5" width="10.28515625" bestFit="1" customWidth="1"/>
    <col min="6" max="6" width="12.5703125" bestFit="1" customWidth="1"/>
    <col min="7" max="7" width="10.28515625" bestFit="1" customWidth="1"/>
    <col min="8" max="8" width="10.85546875" bestFit="1" customWidth="1"/>
  </cols>
  <sheetData>
    <row r="2" spans="2:9" x14ac:dyDescent="0.25">
      <c r="B2" s="36" t="s">
        <v>42</v>
      </c>
      <c r="C2" s="67" t="s">
        <v>43</v>
      </c>
      <c r="D2" s="68"/>
      <c r="E2" s="68"/>
      <c r="F2" s="68"/>
      <c r="G2" s="68"/>
      <c r="H2" s="18"/>
      <c r="I2" s="37"/>
    </row>
    <row r="3" spans="2:9" x14ac:dyDescent="0.25">
      <c r="B3" s="36" t="s">
        <v>44</v>
      </c>
      <c r="C3" s="69" t="s">
        <v>45</v>
      </c>
      <c r="D3" s="70"/>
      <c r="E3" s="70"/>
      <c r="F3" s="70"/>
      <c r="G3" s="71"/>
    </row>
    <row r="4" spans="2:9" x14ac:dyDescent="0.25">
      <c r="B4" s="36" t="s">
        <v>46</v>
      </c>
      <c r="C4" s="69" t="s">
        <v>47</v>
      </c>
      <c r="D4" s="70"/>
      <c r="E4" s="70"/>
      <c r="F4" s="70"/>
      <c r="G4" s="71"/>
    </row>
    <row r="5" spans="2:9" ht="45" x14ac:dyDescent="0.25">
      <c r="B5" s="38" t="s">
        <v>48</v>
      </c>
      <c r="C5" s="39">
        <f>F24</f>
        <v>23.698799999999999</v>
      </c>
      <c r="D5" s="40" t="s">
        <v>49</v>
      </c>
      <c r="E5" s="41">
        <v>6</v>
      </c>
      <c r="F5" s="42" t="s">
        <v>50</v>
      </c>
      <c r="G5" s="43">
        <f>(C5-E5)*9/12</f>
        <v>13.274099999999999</v>
      </c>
    </row>
    <row r="7" spans="2:9" x14ac:dyDescent="0.25">
      <c r="B7" s="72" t="s">
        <v>51</v>
      </c>
      <c r="C7" s="72"/>
      <c r="D7" s="72"/>
      <c r="E7" s="72"/>
      <c r="F7" s="72"/>
      <c r="G7" s="72"/>
    </row>
    <row r="8" spans="2:9" x14ac:dyDescent="0.25">
      <c r="B8" s="73" t="s">
        <v>25</v>
      </c>
      <c r="C8" s="73"/>
      <c r="D8" s="73"/>
      <c r="E8" s="1"/>
      <c r="F8" s="1"/>
      <c r="G8" s="1"/>
    </row>
    <row r="9" spans="2:9" x14ac:dyDescent="0.25">
      <c r="B9" s="66" t="s">
        <v>52</v>
      </c>
      <c r="C9" s="66"/>
      <c r="D9" s="66"/>
      <c r="E9" s="33" t="s">
        <v>53</v>
      </c>
      <c r="F9" s="33">
        <v>44</v>
      </c>
      <c r="G9" s="33" t="s">
        <v>54</v>
      </c>
    </row>
    <row r="10" spans="2:9" x14ac:dyDescent="0.25">
      <c r="B10" s="66" t="s">
        <v>55</v>
      </c>
      <c r="C10" s="66"/>
      <c r="D10" s="66"/>
      <c r="E10" s="33" t="s">
        <v>53</v>
      </c>
      <c r="F10" s="33">
        <v>44</v>
      </c>
      <c r="G10" s="33" t="s">
        <v>54</v>
      </c>
    </row>
    <row r="11" spans="2:9" x14ac:dyDescent="0.25">
      <c r="B11" s="66" t="s">
        <v>56</v>
      </c>
      <c r="C11" s="66"/>
      <c r="D11" s="66"/>
      <c r="E11" s="33" t="s">
        <v>53</v>
      </c>
      <c r="F11" s="33">
        <v>8</v>
      </c>
      <c r="G11" s="33" t="s">
        <v>54</v>
      </c>
    </row>
    <row r="12" spans="2:9" x14ac:dyDescent="0.25">
      <c r="B12" s="66" t="s">
        <v>57</v>
      </c>
      <c r="C12" s="66"/>
      <c r="D12" s="66"/>
      <c r="E12" s="33" t="s">
        <v>53</v>
      </c>
      <c r="F12" s="33">
        <v>2</v>
      </c>
      <c r="G12" s="33" t="s">
        <v>54</v>
      </c>
    </row>
    <row r="13" spans="2:9" x14ac:dyDescent="0.25">
      <c r="B13" s="66" t="s">
        <v>58</v>
      </c>
      <c r="C13" s="66"/>
      <c r="D13" s="66"/>
      <c r="E13" s="33" t="s">
        <v>53</v>
      </c>
      <c r="F13" s="33">
        <v>9</v>
      </c>
      <c r="G13" s="33" t="s">
        <v>54</v>
      </c>
    </row>
    <row r="14" spans="2:9" x14ac:dyDescent="0.25">
      <c r="B14" s="66" t="s">
        <v>59</v>
      </c>
      <c r="C14" s="66"/>
      <c r="D14" s="66"/>
      <c r="E14" s="33" t="s">
        <v>53</v>
      </c>
      <c r="F14" s="4">
        <f>SUM(F9:F13)</f>
        <v>107</v>
      </c>
      <c r="G14" s="33" t="s">
        <v>60</v>
      </c>
    </row>
    <row r="15" spans="2:9" x14ac:dyDescent="0.25">
      <c r="B15" s="66"/>
      <c r="C15" s="66"/>
      <c r="D15" s="66"/>
      <c r="E15" s="33"/>
      <c r="F15" s="1"/>
      <c r="G15" s="1"/>
    </row>
    <row r="16" spans="2:9" x14ac:dyDescent="0.25">
      <c r="B16" s="73" t="s">
        <v>24</v>
      </c>
      <c r="C16" s="73"/>
      <c r="D16" s="73"/>
      <c r="E16" s="33"/>
      <c r="F16" s="1"/>
      <c r="G16" s="1"/>
    </row>
    <row r="17" spans="2:14" x14ac:dyDescent="0.25">
      <c r="B17" s="66" t="s">
        <v>61</v>
      </c>
      <c r="C17" s="66"/>
      <c r="D17" s="66"/>
      <c r="E17" s="33" t="s">
        <v>53</v>
      </c>
      <c r="F17" s="4">
        <v>20</v>
      </c>
      <c r="G17" s="33" t="s">
        <v>62</v>
      </c>
    </row>
    <row r="18" spans="2:14" x14ac:dyDescent="0.25">
      <c r="B18" s="66"/>
      <c r="C18" s="66"/>
      <c r="D18" s="66"/>
      <c r="E18" s="1"/>
      <c r="F18" s="1"/>
      <c r="G18" s="1"/>
    </row>
    <row r="19" spans="2:14" x14ac:dyDescent="0.25">
      <c r="B19" s="73" t="s">
        <v>63</v>
      </c>
      <c r="C19" s="73"/>
      <c r="D19" s="73"/>
      <c r="E19" s="33" t="s">
        <v>53</v>
      </c>
      <c r="F19" s="4">
        <f>F14-F17</f>
        <v>87</v>
      </c>
      <c r="G19" s="33" t="s">
        <v>60</v>
      </c>
    </row>
    <row r="20" spans="2:14" x14ac:dyDescent="0.25">
      <c r="B20" s="66" t="s">
        <v>64</v>
      </c>
      <c r="C20" s="66"/>
      <c r="D20" s="66"/>
      <c r="E20" s="33" t="s">
        <v>65</v>
      </c>
      <c r="F20" s="4">
        <v>5</v>
      </c>
      <c r="G20" s="33"/>
    </row>
    <row r="21" spans="2:14" x14ac:dyDescent="0.25">
      <c r="B21" s="66" t="s">
        <v>66</v>
      </c>
      <c r="C21" s="66"/>
      <c r="D21" s="66"/>
      <c r="E21" s="33" t="s">
        <v>67</v>
      </c>
      <c r="F21" s="4">
        <v>227</v>
      </c>
      <c r="G21" s="33" t="s">
        <v>62</v>
      </c>
    </row>
    <row r="22" spans="2:14" x14ac:dyDescent="0.25">
      <c r="B22" s="66" t="s">
        <v>68</v>
      </c>
      <c r="C22" s="66"/>
      <c r="D22" s="66"/>
      <c r="E22" s="33" t="s">
        <v>69</v>
      </c>
      <c r="F22" s="4">
        <f>F19*F20*24*F21</f>
        <v>2369880</v>
      </c>
      <c r="G22" s="33" t="s">
        <v>60</v>
      </c>
    </row>
    <row r="23" spans="2:14" x14ac:dyDescent="0.25">
      <c r="B23" s="66"/>
      <c r="C23" s="66"/>
      <c r="D23" s="66"/>
      <c r="E23" s="44"/>
      <c r="F23" s="45"/>
      <c r="G23" s="1"/>
    </row>
    <row r="24" spans="2:14" x14ac:dyDescent="0.25">
      <c r="B24" s="73" t="s">
        <v>70</v>
      </c>
      <c r="C24" s="73"/>
      <c r="D24" s="73"/>
      <c r="E24" s="5" t="s">
        <v>69</v>
      </c>
      <c r="F24" s="46">
        <f>(F22)/100000</f>
        <v>23.698799999999999</v>
      </c>
      <c r="G24" s="5" t="s">
        <v>60</v>
      </c>
    </row>
    <row r="26" spans="2:14" x14ac:dyDescent="0.25">
      <c r="B26" t="s">
        <v>71</v>
      </c>
      <c r="L26" s="35">
        <f>4*24-19.45</f>
        <v>76.55</v>
      </c>
      <c r="M26" s="35">
        <f>18*24</f>
        <v>432</v>
      </c>
      <c r="N26">
        <v>93</v>
      </c>
    </row>
    <row r="27" spans="2:14" x14ac:dyDescent="0.25">
      <c r="B27" t="s">
        <v>72</v>
      </c>
      <c r="L27" s="35">
        <v>6.06</v>
      </c>
      <c r="M27" s="35">
        <v>5.99</v>
      </c>
      <c r="N27">
        <v>5.9</v>
      </c>
    </row>
    <row r="28" spans="2:14" x14ac:dyDescent="0.25">
      <c r="B28" t="s">
        <v>73</v>
      </c>
      <c r="L28" s="35">
        <v>76.66</v>
      </c>
      <c r="M28" s="35">
        <v>76.66</v>
      </c>
      <c r="N28">
        <v>76.66</v>
      </c>
    </row>
    <row r="29" spans="2:14" x14ac:dyDescent="0.25">
      <c r="B29" s="47"/>
      <c r="C29" s="47" t="s">
        <v>74</v>
      </c>
      <c r="D29" s="47" t="s">
        <v>75</v>
      </c>
      <c r="E29" s="47" t="s">
        <v>76</v>
      </c>
      <c r="F29" s="47" t="s">
        <v>77</v>
      </c>
      <c r="G29" s="47" t="s">
        <v>78</v>
      </c>
      <c r="H29" s="47" t="s">
        <v>79</v>
      </c>
      <c r="I29" s="47" t="s">
        <v>80</v>
      </c>
      <c r="J29" s="47" t="s">
        <v>81</v>
      </c>
      <c r="K29" s="47" t="s">
        <v>82</v>
      </c>
      <c r="L29" s="47" t="s">
        <v>83</v>
      </c>
      <c r="M29" s="47" t="s">
        <v>84</v>
      </c>
      <c r="N29" s="47" t="s">
        <v>85</v>
      </c>
    </row>
    <row r="30" spans="2:14" x14ac:dyDescent="0.25">
      <c r="B30" s="48" t="s">
        <v>86</v>
      </c>
      <c r="C30" s="49"/>
      <c r="D30" s="49"/>
      <c r="E30" s="49"/>
      <c r="F30" s="49"/>
      <c r="G30" s="49"/>
      <c r="H30" s="49"/>
      <c r="I30" s="49"/>
      <c r="J30" s="49"/>
      <c r="K30" s="49"/>
      <c r="L30" s="49">
        <f>L28*L27*L26/100000</f>
        <v>0.35562037379999994</v>
      </c>
      <c r="M30" s="49">
        <f>M28*M27*M26/100000</f>
        <v>1.9837154879999999</v>
      </c>
      <c r="N30" s="49">
        <f>N28*N27*N26/100000</f>
        <v>0.42063341999999998</v>
      </c>
    </row>
    <row r="31" spans="2:14" ht="30" x14ac:dyDescent="0.25">
      <c r="B31" s="48" t="s">
        <v>87</v>
      </c>
      <c r="C31" s="47"/>
      <c r="D31" s="47"/>
      <c r="E31" s="47"/>
      <c r="F31" s="47"/>
      <c r="G31" s="47"/>
      <c r="H31" s="47"/>
      <c r="I31" s="1"/>
      <c r="J31" s="1"/>
      <c r="K31" s="1"/>
      <c r="L31" s="1"/>
      <c r="M31" s="1"/>
      <c r="N31" s="1"/>
    </row>
    <row r="32" spans="2:14" ht="30" x14ac:dyDescent="0.25">
      <c r="B32" s="48" t="s">
        <v>88</v>
      </c>
      <c r="C32" s="47"/>
      <c r="D32" s="47"/>
      <c r="E32" s="47"/>
      <c r="F32" s="47"/>
      <c r="G32" s="47"/>
      <c r="H32" s="47"/>
      <c r="I32" s="1"/>
      <c r="J32" s="1"/>
      <c r="K32" s="1"/>
      <c r="L32" s="1"/>
      <c r="M32" s="1"/>
      <c r="N32" s="1"/>
    </row>
    <row r="33" spans="2:14" x14ac:dyDescent="0.25">
      <c r="B33" s="48" t="s">
        <v>89</v>
      </c>
      <c r="C33" s="47"/>
      <c r="D33" s="47"/>
      <c r="E33" s="47"/>
      <c r="F33" s="47"/>
      <c r="G33" s="47"/>
      <c r="H33" s="47"/>
      <c r="I33" s="1"/>
      <c r="J33" s="1"/>
      <c r="K33" s="1"/>
      <c r="L33" s="1"/>
      <c r="M33" s="1"/>
      <c r="N33" s="1"/>
    </row>
    <row r="34" spans="2:14" x14ac:dyDescent="0.25">
      <c r="B34" s="48" t="s">
        <v>90</v>
      </c>
      <c r="C34" s="47"/>
      <c r="D34" s="47"/>
      <c r="E34" s="47"/>
      <c r="F34" s="47"/>
      <c r="G34" s="47"/>
      <c r="H34" s="47"/>
      <c r="I34" s="1"/>
      <c r="J34" s="1"/>
      <c r="K34" s="1"/>
      <c r="L34" s="1"/>
      <c r="M34" s="1"/>
      <c r="N34" s="1"/>
    </row>
  </sheetData>
  <mergeCells count="21">
    <mergeCell ref="B22:D22"/>
    <mergeCell ref="B23:D23"/>
    <mergeCell ref="B24:D24"/>
    <mergeCell ref="B16:D16"/>
    <mergeCell ref="B17:D17"/>
    <mergeCell ref="B18:D18"/>
    <mergeCell ref="B19:D19"/>
    <mergeCell ref="B20:D20"/>
    <mergeCell ref="B21:D21"/>
    <mergeCell ref="B15:D15"/>
    <mergeCell ref="C2:G2"/>
    <mergeCell ref="C3:G3"/>
    <mergeCell ref="C4:G4"/>
    <mergeCell ref="B7:G7"/>
    <mergeCell ref="B8:D8"/>
    <mergeCell ref="B9:D9"/>
    <mergeCell ref="B10:D10"/>
    <mergeCell ref="B11:D11"/>
    <mergeCell ref="B12:D12"/>
    <mergeCell ref="B13:D13"/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4"/>
  <sheetViews>
    <sheetView workbookViewId="0">
      <selection activeCell="H14" sqref="H14:N14"/>
    </sheetView>
  </sheetViews>
  <sheetFormatPr defaultRowHeight="15" x14ac:dyDescent="0.25"/>
  <cols>
    <col min="2" max="2" width="57.7109375" bestFit="1" customWidth="1"/>
  </cols>
  <sheetData>
    <row r="3" spans="2:14" x14ac:dyDescent="0.25">
      <c r="B3" s="50" t="s">
        <v>91</v>
      </c>
    </row>
    <row r="4" spans="2:14" x14ac:dyDescent="0.25">
      <c r="B4" s="1" t="s">
        <v>92</v>
      </c>
      <c r="C4" s="1">
        <f>(50*420*0.85*1.73)/1000</f>
        <v>30.880500000000001</v>
      </c>
      <c r="D4" s="1" t="s">
        <v>93</v>
      </c>
    </row>
    <row r="5" spans="2:14" x14ac:dyDescent="0.25">
      <c r="B5" s="1" t="s">
        <v>94</v>
      </c>
      <c r="C5" s="1">
        <f>(29*420*0.85*1.73)/1000</f>
        <v>17.910689999999999</v>
      </c>
      <c r="D5" s="1" t="s">
        <v>93</v>
      </c>
    </row>
    <row r="6" spans="2:14" x14ac:dyDescent="0.25">
      <c r="B6" s="1" t="s">
        <v>95</v>
      </c>
      <c r="C6" s="1">
        <f>C4-C5</f>
        <v>12.969810000000003</v>
      </c>
      <c r="D6" s="1" t="s">
        <v>93</v>
      </c>
    </row>
    <row r="7" spans="2:14" x14ac:dyDescent="0.25">
      <c r="B7" s="51" t="s">
        <v>96</v>
      </c>
      <c r="C7" s="1">
        <v>5.5</v>
      </c>
      <c r="D7" s="51" t="s">
        <v>97</v>
      </c>
    </row>
    <row r="8" spans="2:14" x14ac:dyDescent="0.25">
      <c r="B8" s="51" t="s">
        <v>98</v>
      </c>
      <c r="C8" s="52">
        <f>C6*24*330*C7/100000</f>
        <v>5.649649236000001</v>
      </c>
      <c r="D8" s="51" t="s">
        <v>99</v>
      </c>
    </row>
    <row r="10" spans="2:14" x14ac:dyDescent="0.25">
      <c r="B10" s="44" t="s">
        <v>72</v>
      </c>
      <c r="C10" s="33"/>
      <c r="D10" s="33"/>
      <c r="E10" s="33"/>
      <c r="F10" s="5"/>
      <c r="G10" s="5"/>
      <c r="H10" s="53">
        <v>5.2533144462329124</v>
      </c>
      <c r="I10" s="53">
        <v>5.3356714591949963</v>
      </c>
      <c r="J10" s="53">
        <v>5.9258087838943805</v>
      </c>
      <c r="K10" s="53">
        <v>5.8751034626377514</v>
      </c>
      <c r="L10" s="53">
        <v>6.0615678890691811</v>
      </c>
      <c r="M10" s="53">
        <v>5.9833020818120977</v>
      </c>
      <c r="N10" s="53">
        <v>5.8982790075553355</v>
      </c>
    </row>
    <row r="11" spans="2:14" x14ac:dyDescent="0.25">
      <c r="B11" s="47" t="s">
        <v>100</v>
      </c>
      <c r="C11" s="47">
        <v>0</v>
      </c>
      <c r="D11" s="47">
        <v>0</v>
      </c>
      <c r="E11" s="47">
        <v>0</v>
      </c>
      <c r="F11" s="33">
        <v>0</v>
      </c>
      <c r="G11" s="33">
        <v>0</v>
      </c>
      <c r="H11" s="1">
        <v>30</v>
      </c>
      <c r="I11" s="1">
        <v>31</v>
      </c>
      <c r="J11" s="1">
        <v>30</v>
      </c>
      <c r="K11" s="1">
        <v>31</v>
      </c>
      <c r="L11" s="1">
        <v>31</v>
      </c>
      <c r="M11" s="1">
        <v>28</v>
      </c>
      <c r="N11" s="1">
        <v>31</v>
      </c>
    </row>
    <row r="13" spans="2:14" x14ac:dyDescent="0.25">
      <c r="B13" s="47"/>
      <c r="C13" s="47" t="s">
        <v>74</v>
      </c>
      <c r="D13" s="47" t="s">
        <v>75</v>
      </c>
      <c r="E13" s="47" t="s">
        <v>76</v>
      </c>
      <c r="F13" s="47" t="s">
        <v>77</v>
      </c>
      <c r="G13" s="47" t="s">
        <v>78</v>
      </c>
      <c r="H13" s="47" t="s">
        <v>79</v>
      </c>
      <c r="I13" s="47" t="s">
        <v>80</v>
      </c>
      <c r="J13" s="47" t="s">
        <v>81</v>
      </c>
      <c r="K13" s="47" t="s">
        <v>82</v>
      </c>
      <c r="L13" s="47" t="s">
        <v>83</v>
      </c>
      <c r="M13" s="47" t="s">
        <v>84</v>
      </c>
      <c r="N13" s="47" t="s">
        <v>85</v>
      </c>
    </row>
    <row r="14" spans="2:14" x14ac:dyDescent="0.25">
      <c r="B14" s="48" t="s">
        <v>86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f>($C$6*24*H11*H10)/100000</f>
        <v>0.49056832971285191</v>
      </c>
      <c r="I14" s="49">
        <f t="shared" ref="I14:N14" si="0">($C$6*24*I11*I10)/100000</f>
        <v>0.51486767915847309</v>
      </c>
      <c r="J14" s="49">
        <f t="shared" si="0"/>
        <v>0.55336762096877656</v>
      </c>
      <c r="K14" s="49">
        <f t="shared" si="0"/>
        <v>0.56692037876720791</v>
      </c>
      <c r="L14" s="49">
        <f t="shared" si="0"/>
        <v>0.58491333564556314</v>
      </c>
      <c r="M14" s="49">
        <f t="shared" si="0"/>
        <v>0.52148739668731359</v>
      </c>
      <c r="N14" s="49">
        <f t="shared" si="0"/>
        <v>0.56915671192906081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1"/>
  <sheetViews>
    <sheetView tabSelected="1" workbookViewId="0">
      <selection activeCell="M29" sqref="M29"/>
    </sheetView>
  </sheetViews>
  <sheetFormatPr defaultRowHeight="15" x14ac:dyDescent="0.25"/>
  <cols>
    <col min="1" max="1" width="3.28515625" customWidth="1"/>
    <col min="2" max="2" width="23.7109375" customWidth="1"/>
    <col min="3" max="3" width="4.28515625" customWidth="1"/>
    <col min="12" max="13" width="13.140625" customWidth="1"/>
    <col min="14" max="16" width="9.140625" customWidth="1"/>
    <col min="17" max="17" width="9.140625" style="74" customWidth="1"/>
    <col min="18" max="30" width="9.140625" customWidth="1"/>
    <col min="31" max="31" width="9.140625" style="74" customWidth="1"/>
    <col min="33" max="33" width="25.5703125" bestFit="1" customWidth="1"/>
  </cols>
  <sheetData>
    <row r="1" spans="2:34" x14ac:dyDescent="0.25">
      <c r="O1">
        <f>2498+1580</f>
        <v>4078</v>
      </c>
    </row>
    <row r="2" spans="2:34" x14ac:dyDescent="0.25">
      <c r="B2" t="s">
        <v>101</v>
      </c>
      <c r="O2">
        <f>4078/10184</f>
        <v>0.40043205027494111</v>
      </c>
    </row>
    <row r="3" spans="2:34" x14ac:dyDescent="0.25">
      <c r="B3" t="s">
        <v>102</v>
      </c>
      <c r="D3" t="s">
        <v>74</v>
      </c>
      <c r="E3" t="s">
        <v>75</v>
      </c>
      <c r="F3" t="s">
        <v>103</v>
      </c>
      <c r="G3" t="s">
        <v>77</v>
      </c>
      <c r="H3" t="s">
        <v>104</v>
      </c>
      <c r="I3" t="s">
        <v>105</v>
      </c>
      <c r="J3" t="s">
        <v>106</v>
      </c>
      <c r="K3" t="s">
        <v>107</v>
      </c>
      <c r="L3" t="s">
        <v>82</v>
      </c>
      <c r="M3" t="s">
        <v>83</v>
      </c>
      <c r="N3" t="s">
        <v>108</v>
      </c>
      <c r="O3" t="s">
        <v>109</v>
      </c>
      <c r="P3" t="s">
        <v>110</v>
      </c>
      <c r="Q3" s="74" t="s">
        <v>111</v>
      </c>
      <c r="R3" t="s">
        <v>112</v>
      </c>
      <c r="S3" t="s">
        <v>113</v>
      </c>
      <c r="T3" t="s">
        <v>114</v>
      </c>
      <c r="U3" t="s">
        <v>115</v>
      </c>
      <c r="V3" t="s">
        <v>104</v>
      </c>
      <c r="W3" t="s">
        <v>116</v>
      </c>
      <c r="X3" t="s">
        <v>106</v>
      </c>
      <c r="Y3" t="s">
        <v>107</v>
      </c>
      <c r="Z3" t="s">
        <v>117</v>
      </c>
      <c r="AA3" t="s">
        <v>118</v>
      </c>
      <c r="AB3" t="s">
        <v>119</v>
      </c>
      <c r="AC3" t="s">
        <v>120</v>
      </c>
      <c r="AD3" t="s">
        <v>110</v>
      </c>
      <c r="AE3" s="74" t="s">
        <v>111</v>
      </c>
      <c r="AF3" s="74" t="s">
        <v>121</v>
      </c>
      <c r="AG3" s="74" t="s">
        <v>111</v>
      </c>
    </row>
    <row r="4" spans="2:3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75"/>
      <c r="AF4" s="1"/>
      <c r="AG4" s="1"/>
    </row>
    <row r="5" spans="2:34" x14ac:dyDescent="0.25">
      <c r="B5" s="1" t="s">
        <v>122</v>
      </c>
      <c r="C5" s="1"/>
      <c r="D5" s="1"/>
      <c r="E5" s="1">
        <v>299.15000000000003</v>
      </c>
      <c r="F5" s="1"/>
      <c r="G5" s="1">
        <v>917.54699999999991</v>
      </c>
      <c r="H5" s="1">
        <v>954.11599999999999</v>
      </c>
      <c r="I5" s="1"/>
      <c r="J5" s="1"/>
      <c r="K5" s="1">
        <v>1276.046</v>
      </c>
      <c r="L5" s="1">
        <v>2901.7719999999995</v>
      </c>
      <c r="M5" s="1">
        <v>1398.575</v>
      </c>
      <c r="N5" s="1">
        <v>430.11</v>
      </c>
      <c r="O5" s="1">
        <f>596.63+1411</f>
        <v>2007.63</v>
      </c>
      <c r="P5" s="1">
        <f>SUM(D5:O5)</f>
        <v>10184.946</v>
      </c>
      <c r="Q5" s="75"/>
      <c r="R5" s="1">
        <v>1021.8910000000001</v>
      </c>
      <c r="S5" s="1">
        <v>2143.4180000000001</v>
      </c>
      <c r="T5" s="1">
        <v>429.51100000000002</v>
      </c>
      <c r="U5" s="1"/>
      <c r="V5" s="1">
        <v>922.85400000000004</v>
      </c>
      <c r="W5" s="1"/>
      <c r="X5" s="1">
        <v>1049.095</v>
      </c>
      <c r="Y5" s="1">
        <v>678.89</v>
      </c>
      <c r="Z5" s="1">
        <v>357.43</v>
      </c>
      <c r="AA5" s="1">
        <v>353.40199999999999</v>
      </c>
      <c r="AB5" s="1">
        <v>1199.5480000000002</v>
      </c>
      <c r="AC5" s="1"/>
      <c r="AD5" s="1">
        <f>SUM(R5:AC5)</f>
        <v>8156.0390000000007</v>
      </c>
      <c r="AE5" s="75"/>
      <c r="AF5" s="1">
        <f>AVERAGE(D5:Z5)</f>
        <v>1685.8113125</v>
      </c>
      <c r="AG5" s="1"/>
    </row>
    <row r="6" spans="2:34" x14ac:dyDescent="0.25">
      <c r="B6" s="76" t="s">
        <v>123</v>
      </c>
      <c r="C6" s="1"/>
      <c r="D6" s="1"/>
      <c r="E6" s="1">
        <v>30.821000000000002</v>
      </c>
      <c r="F6" s="1"/>
      <c r="G6" s="1">
        <v>115.46400000000001</v>
      </c>
      <c r="H6" s="1">
        <v>159.798</v>
      </c>
      <c r="I6" s="1"/>
      <c r="J6" s="1"/>
      <c r="K6" s="1">
        <v>199.66500000000002</v>
      </c>
      <c r="L6" s="1">
        <v>250.221</v>
      </c>
      <c r="M6" s="1">
        <v>450</v>
      </c>
      <c r="N6" s="1">
        <v>80.8</v>
      </c>
      <c r="O6" s="1">
        <v>263.8</v>
      </c>
      <c r="P6" s="1">
        <f t="shared" ref="P6:P11" si="0">SUM(D6:O6)</f>
        <v>1550.569</v>
      </c>
      <c r="Q6" s="75">
        <f>P6/P5*1000</f>
        <v>152.2412588147252</v>
      </c>
      <c r="R6" s="1">
        <v>187</v>
      </c>
      <c r="S6" s="1">
        <v>350.79199999999997</v>
      </c>
      <c r="T6" s="1">
        <v>44.8</v>
      </c>
      <c r="U6" s="1"/>
      <c r="V6" s="1">
        <v>119.604</v>
      </c>
      <c r="W6" s="1"/>
      <c r="X6" s="1">
        <v>105.749</v>
      </c>
      <c r="Y6" s="1">
        <v>82.042000000000002</v>
      </c>
      <c r="Z6" s="1">
        <v>47.53</v>
      </c>
      <c r="AA6" s="1">
        <v>42.74</v>
      </c>
      <c r="AB6" s="1">
        <v>148.41</v>
      </c>
      <c r="AC6" s="1"/>
      <c r="AD6" s="1">
        <f t="shared" ref="AD6:AD11" si="1">SUM(R6:AC6)</f>
        <v>1128.6669999999999</v>
      </c>
      <c r="AE6" s="75">
        <f>AD6/AD5*1000</f>
        <v>138.38420831484495</v>
      </c>
      <c r="AF6" s="1">
        <f t="shared" ref="AF6:AF11" si="2">AVERAGE(D6:Z6)</f>
        <v>246.52330934204267</v>
      </c>
      <c r="AG6" s="45">
        <f>AF6/AF$5</f>
        <v>0.14623422414721912</v>
      </c>
      <c r="AH6">
        <f>(Q6-AE6)*2.07*AD5</f>
        <v>233948.59370512504</v>
      </c>
    </row>
    <row r="7" spans="2:34" x14ac:dyDescent="0.25">
      <c r="B7" s="76"/>
      <c r="C7" s="1"/>
      <c r="D7" s="1"/>
      <c r="E7" s="1">
        <f>E6/E5</f>
        <v>0.10302858097944174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75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75">
        <f>AE6/Q6*100</f>
        <v>90.897966420033342</v>
      </c>
      <c r="AF7" s="1"/>
      <c r="AG7" s="45"/>
    </row>
    <row r="8" spans="2:34" x14ac:dyDescent="0.25">
      <c r="B8" s="76" t="s">
        <v>124</v>
      </c>
      <c r="C8" s="1"/>
      <c r="D8" s="1"/>
      <c r="E8" s="1">
        <v>29.387800000000002</v>
      </c>
      <c r="F8" s="1"/>
      <c r="G8" s="1">
        <v>42.885500000000008</v>
      </c>
      <c r="H8" s="1">
        <v>93.661500000000018</v>
      </c>
      <c r="I8" s="1"/>
      <c r="J8" s="1"/>
      <c r="K8" s="1">
        <v>283.30500000000001</v>
      </c>
      <c r="L8" s="1">
        <v>451.14800000000002</v>
      </c>
      <c r="M8" s="1">
        <v>465</v>
      </c>
      <c r="N8" s="1">
        <v>186</v>
      </c>
      <c r="O8" s="1">
        <f>218+328.78</f>
        <v>546.78</v>
      </c>
      <c r="P8" s="1">
        <f t="shared" si="0"/>
        <v>2098.1678000000002</v>
      </c>
      <c r="Q8" s="75"/>
      <c r="R8" s="1">
        <v>297.3</v>
      </c>
      <c r="S8" s="1">
        <v>448.3</v>
      </c>
      <c r="T8" s="1">
        <v>100.327</v>
      </c>
      <c r="U8" s="1"/>
      <c r="V8" s="1">
        <v>146.49</v>
      </c>
      <c r="W8" s="1"/>
      <c r="X8" s="1">
        <v>214.19200000000001</v>
      </c>
      <c r="Y8" s="1">
        <v>98.647000000000006</v>
      </c>
      <c r="Z8" s="1">
        <v>77.307000000000002</v>
      </c>
      <c r="AA8" s="1">
        <v>29972.5</v>
      </c>
      <c r="AB8" s="1">
        <v>210058.73428571431</v>
      </c>
      <c r="AC8" s="1"/>
      <c r="AD8" s="1">
        <f t="shared" si="1"/>
        <v>241413.7972857143</v>
      </c>
      <c r="AE8" s="75" t="s">
        <v>125</v>
      </c>
      <c r="AF8" s="1">
        <f t="shared" si="2"/>
        <v>348.68116250000003</v>
      </c>
      <c r="AG8" s="45">
        <f t="shared" ref="AG8:AG11" si="3">AF8/AF$5</f>
        <v>0.20683285247559402</v>
      </c>
    </row>
    <row r="9" spans="2:34" x14ac:dyDescent="0.25">
      <c r="B9" s="77" t="s">
        <v>126</v>
      </c>
      <c r="C9" s="1"/>
      <c r="D9" s="1"/>
      <c r="E9" s="1">
        <v>7196.333536000001</v>
      </c>
      <c r="F9" s="1"/>
      <c r="G9" s="1">
        <v>14207.117139999998</v>
      </c>
      <c r="H9" s="1">
        <v>22740.386340000001</v>
      </c>
      <c r="I9" s="1"/>
      <c r="J9" s="1"/>
      <c r="K9" s="1">
        <v>45065.351136000005</v>
      </c>
      <c r="L9" s="1">
        <v>20523177.251200002</v>
      </c>
      <c r="M9" s="1"/>
      <c r="N9" s="1"/>
      <c r="O9" s="1"/>
      <c r="P9" s="1">
        <f t="shared" si="0"/>
        <v>20612386.439352002</v>
      </c>
      <c r="Q9" s="75"/>
      <c r="R9" s="1">
        <v>0</v>
      </c>
      <c r="S9" s="1">
        <v>0</v>
      </c>
      <c r="T9" s="1">
        <v>0</v>
      </c>
      <c r="U9" s="1"/>
      <c r="V9" s="1">
        <v>0</v>
      </c>
      <c r="W9" s="1"/>
      <c r="X9" s="1">
        <v>0</v>
      </c>
      <c r="Y9" s="1">
        <v>0</v>
      </c>
      <c r="Z9" s="1">
        <v>0</v>
      </c>
      <c r="AA9" s="1">
        <v>72737</v>
      </c>
      <c r="AB9" s="1">
        <v>358469.79971428576</v>
      </c>
      <c r="AC9" s="1"/>
      <c r="AD9" s="1">
        <f t="shared" si="1"/>
        <v>431206.79971428576</v>
      </c>
      <c r="AE9" s="75"/>
      <c r="AF9" s="1">
        <f t="shared" si="2"/>
        <v>3171136.3752849232</v>
      </c>
      <c r="AG9" s="45">
        <f t="shared" si="3"/>
        <v>1881.0743241378761</v>
      </c>
    </row>
    <row r="10" spans="2:34" x14ac:dyDescent="0.25">
      <c r="B10" s="76" t="s">
        <v>127</v>
      </c>
      <c r="C10" s="1"/>
      <c r="D10" s="1"/>
      <c r="E10" s="1">
        <v>200.34199999999998</v>
      </c>
      <c r="F10" s="1"/>
      <c r="G10" s="1">
        <v>561.01699999999994</v>
      </c>
      <c r="H10" s="1">
        <v>625.70699999999999</v>
      </c>
      <c r="I10" s="1"/>
      <c r="J10" s="1"/>
      <c r="K10" s="1">
        <v>846.29399999999998</v>
      </c>
      <c r="L10" s="1">
        <v>1823.069</v>
      </c>
      <c r="M10" s="1">
        <v>992.9670000000001</v>
      </c>
      <c r="N10" s="1">
        <v>298.553</v>
      </c>
      <c r="O10" s="1">
        <f>406.54+990.8</f>
        <v>1397.34</v>
      </c>
      <c r="P10" s="1">
        <f t="shared" si="0"/>
        <v>6745.2889999999998</v>
      </c>
      <c r="Q10" s="75"/>
      <c r="R10" s="1">
        <v>804.81200000000013</v>
      </c>
      <c r="S10" s="1">
        <v>1344.069</v>
      </c>
      <c r="T10" s="1">
        <v>335.09400000000005</v>
      </c>
      <c r="U10" s="1"/>
      <c r="V10" s="1">
        <v>598.26499999999999</v>
      </c>
      <c r="W10" s="1"/>
      <c r="X10" s="1">
        <v>17760.012999999999</v>
      </c>
      <c r="Y10" s="1">
        <v>432.78800000000001</v>
      </c>
      <c r="Z10" s="1">
        <v>218.36099999999999</v>
      </c>
      <c r="AA10" s="1">
        <v>196.65030000000002</v>
      </c>
      <c r="AB10" s="1">
        <v>786.27099999999996</v>
      </c>
      <c r="AC10" s="1"/>
      <c r="AD10" s="1">
        <f t="shared" si="1"/>
        <v>22476.323300000004</v>
      </c>
      <c r="AE10" s="75"/>
      <c r="AF10" s="1">
        <f t="shared" si="2"/>
        <v>2186.4987499999997</v>
      </c>
      <c r="AG10" s="45">
        <f t="shared" si="3"/>
        <v>1.2970008765438272</v>
      </c>
    </row>
    <row r="11" spans="2:34" x14ac:dyDescent="0.25">
      <c r="B11" s="77" t="s">
        <v>128</v>
      </c>
      <c r="C11" s="1"/>
      <c r="D11" s="1"/>
      <c r="E11" s="1">
        <v>16160.403333333319</v>
      </c>
      <c r="F11" s="1"/>
      <c r="G11" s="1">
        <v>25976.225000000009</v>
      </c>
      <c r="H11" s="1">
        <v>38261.206384995501</v>
      </c>
      <c r="I11" s="1"/>
      <c r="J11" s="1"/>
      <c r="K11" s="1">
        <v>129776.54773747995</v>
      </c>
      <c r="L11" s="1">
        <v>241836.19651150686</v>
      </c>
      <c r="M11" s="1">
        <v>145567.10445643365</v>
      </c>
      <c r="N11" s="1">
        <v>43638.152786849372</v>
      </c>
      <c r="O11" s="1">
        <f>55922+67414</f>
        <v>123336</v>
      </c>
      <c r="P11" s="1">
        <f t="shared" si="0"/>
        <v>764551.8362105987</v>
      </c>
      <c r="Q11" s="75"/>
      <c r="R11" s="1">
        <v>56952.490175035098</v>
      </c>
      <c r="S11" s="1">
        <v>103922.05488889986</v>
      </c>
      <c r="T11" s="1">
        <v>37800.054769532086</v>
      </c>
      <c r="U11" s="1"/>
      <c r="V11" s="1">
        <v>84422.229082677892</v>
      </c>
      <c r="W11" s="1"/>
      <c r="X11" s="1">
        <v>63765.080179858996</v>
      </c>
      <c r="Y11" s="1">
        <v>41264.458702656419</v>
      </c>
      <c r="Z11" s="1">
        <v>21980.087208791258</v>
      </c>
      <c r="AA11" s="1">
        <v>14239.808865175117</v>
      </c>
      <c r="AB11" s="1">
        <v>85169.089401542587</v>
      </c>
      <c r="AC11" s="1"/>
      <c r="AD11" s="1">
        <f t="shared" si="1"/>
        <v>509515.35327416926</v>
      </c>
      <c r="AE11" s="75"/>
      <c r="AF11" s="1">
        <f t="shared" si="2"/>
        <v>121200.63296429056</v>
      </c>
      <c r="AG11" s="45">
        <f t="shared" si="3"/>
        <v>71.894542447075054</v>
      </c>
    </row>
    <row r="12" spans="2:3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75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75"/>
      <c r="AF12" s="1"/>
      <c r="AG12" s="45"/>
    </row>
    <row r="13" spans="2:34" hidden="1" x14ac:dyDescent="0.25">
      <c r="B13" s="1" t="s">
        <v>129</v>
      </c>
      <c r="C13" s="1"/>
      <c r="D13" s="1"/>
      <c r="E13" s="1"/>
      <c r="F13" s="1"/>
      <c r="G13" s="1">
        <v>448.62299999999999</v>
      </c>
      <c r="H13" s="1">
        <v>329.18799999999999</v>
      </c>
      <c r="I13" s="1"/>
      <c r="J13" s="1">
        <v>92.92</v>
      </c>
      <c r="K13" s="1">
        <v>347.13099999999997</v>
      </c>
      <c r="L13" s="1">
        <v>278.827</v>
      </c>
      <c r="M13" s="1"/>
      <c r="N13" s="1"/>
      <c r="O13" s="1">
        <v>372.48</v>
      </c>
      <c r="P13" s="1"/>
      <c r="Q13" s="75"/>
      <c r="R13" s="1"/>
      <c r="S13" s="1"/>
      <c r="T13" s="1"/>
      <c r="U13" s="1"/>
      <c r="V13" s="1"/>
      <c r="W13" s="1"/>
      <c r="X13" s="1">
        <v>295.73900000000003</v>
      </c>
      <c r="Y13" s="1"/>
      <c r="Z13" s="1">
        <v>401.6</v>
      </c>
      <c r="AA13" s="1"/>
      <c r="AB13" s="1"/>
      <c r="AC13" s="1"/>
      <c r="AD13" s="1"/>
      <c r="AE13" s="75"/>
      <c r="AF13" s="1">
        <f>AVERAGE(D13:Z13)</f>
        <v>320.81349999999998</v>
      </c>
      <c r="AG13" s="45"/>
    </row>
    <row r="14" spans="2:34" hidden="1" x14ac:dyDescent="0.25">
      <c r="B14" s="76" t="s">
        <v>123</v>
      </c>
      <c r="C14" s="1"/>
      <c r="D14" s="1"/>
      <c r="E14" s="1"/>
      <c r="F14" s="1"/>
      <c r="G14" s="1">
        <v>102.407</v>
      </c>
      <c r="H14" s="1">
        <v>70.001000000000005</v>
      </c>
      <c r="I14" s="1"/>
      <c r="J14" s="1">
        <v>37.652999999999999</v>
      </c>
      <c r="K14" s="1">
        <v>64.048000000000002</v>
      </c>
      <c r="L14" s="1">
        <v>64.632000000000005</v>
      </c>
      <c r="M14" s="1"/>
      <c r="N14" s="1"/>
      <c r="O14" s="1">
        <v>93.587000000000003</v>
      </c>
      <c r="P14" s="1"/>
      <c r="Q14" s="75"/>
      <c r="R14" s="1"/>
      <c r="S14" s="1"/>
      <c r="T14" s="1"/>
      <c r="U14" s="1"/>
      <c r="V14" s="1"/>
      <c r="W14" s="1"/>
      <c r="X14" s="1">
        <v>58.14</v>
      </c>
      <c r="Y14" s="1"/>
      <c r="Z14" s="1">
        <v>74.453999999999994</v>
      </c>
      <c r="AA14" s="1"/>
      <c r="AB14" s="1"/>
      <c r="AC14" s="1"/>
      <c r="AD14" s="1"/>
      <c r="AE14" s="75"/>
      <c r="AF14" s="1">
        <f t="shared" ref="AF14:AF18" si="4">AVERAGE(D14:Z14)</f>
        <v>70.615250000000003</v>
      </c>
      <c r="AG14" s="45">
        <f>AF14/AF13</f>
        <v>0.22011308751034483</v>
      </c>
    </row>
    <row r="15" spans="2:34" hidden="1" x14ac:dyDescent="0.25">
      <c r="B15" s="76" t="s">
        <v>124</v>
      </c>
      <c r="C15" s="1"/>
      <c r="D15" s="1"/>
      <c r="E15" s="1"/>
      <c r="F15" s="1"/>
      <c r="G15" s="1">
        <v>47.98278333333333</v>
      </c>
      <c r="H15" s="1">
        <v>29.808</v>
      </c>
      <c r="I15" s="1"/>
      <c r="J15" s="1">
        <v>9.58</v>
      </c>
      <c r="K15" s="1">
        <v>109.66099999999999</v>
      </c>
      <c r="L15" s="1">
        <v>118.87</v>
      </c>
      <c r="M15" s="1"/>
      <c r="N15" s="1"/>
      <c r="O15" s="1">
        <v>165.11</v>
      </c>
      <c r="P15" s="1"/>
      <c r="Q15" s="75"/>
      <c r="R15" s="1"/>
      <c r="S15" s="1"/>
      <c r="T15" s="1"/>
      <c r="U15" s="1"/>
      <c r="V15" s="1"/>
      <c r="W15" s="1"/>
      <c r="X15" s="1">
        <v>44.057000000000002</v>
      </c>
      <c r="Y15" s="1"/>
      <c r="Z15" s="1">
        <v>65.072000000000003</v>
      </c>
      <c r="AA15" s="1"/>
      <c r="AB15" s="1"/>
      <c r="AC15" s="1"/>
      <c r="AD15" s="1"/>
      <c r="AE15" s="75"/>
      <c r="AF15" s="1">
        <f t="shared" si="4"/>
        <v>73.767597916666674</v>
      </c>
      <c r="AG15" s="45">
        <f>AF15/AF13</f>
        <v>0.22993919494244064</v>
      </c>
    </row>
    <row r="16" spans="2:34" hidden="1" x14ac:dyDescent="0.25">
      <c r="B16" s="77" t="s">
        <v>126</v>
      </c>
      <c r="C16" s="1"/>
      <c r="D16" s="1"/>
      <c r="E16" s="1"/>
      <c r="F16" s="1"/>
      <c r="G16" s="1">
        <v>13492.971360666666</v>
      </c>
      <c r="H16" s="1">
        <v>8954.86348</v>
      </c>
      <c r="I16" s="1"/>
      <c r="J16" s="1">
        <v>4407.2545504</v>
      </c>
      <c r="K16" s="1">
        <v>16208.578339199999</v>
      </c>
      <c r="L16" s="1"/>
      <c r="M16" s="1"/>
      <c r="N16" s="1"/>
      <c r="O16" s="1"/>
      <c r="P16" s="1"/>
      <c r="Q16" s="75"/>
      <c r="R16" s="1"/>
      <c r="S16" s="1"/>
      <c r="T16" s="1"/>
      <c r="U16" s="1"/>
      <c r="V16" s="1"/>
      <c r="W16" s="1"/>
      <c r="X16" s="1">
        <v>0</v>
      </c>
      <c r="Y16" s="1"/>
      <c r="Z16" s="1">
        <v>41563</v>
      </c>
      <c r="AA16" s="1"/>
      <c r="AB16" s="1"/>
      <c r="AC16" s="1"/>
      <c r="AD16" s="1"/>
      <c r="AE16" s="75"/>
      <c r="AF16" s="1">
        <f t="shared" si="4"/>
        <v>14104.444621711111</v>
      </c>
      <c r="AG16" s="45">
        <f>AF16/AF13</f>
        <v>43.964623127490306</v>
      </c>
    </row>
    <row r="17" spans="2:34" hidden="1" x14ac:dyDescent="0.25">
      <c r="B17" s="76" t="s">
        <v>127</v>
      </c>
      <c r="C17" s="1"/>
      <c r="D17" s="1"/>
      <c r="E17" s="1"/>
      <c r="F17" s="1"/>
      <c r="G17" s="1">
        <v>335.83499999999998</v>
      </c>
      <c r="H17" s="1">
        <v>217.60500000000002</v>
      </c>
      <c r="I17" s="1"/>
      <c r="J17" s="1">
        <v>70.087000000000003</v>
      </c>
      <c r="K17" s="1">
        <v>244.09499999999997</v>
      </c>
      <c r="L17" s="1">
        <v>223.14999999999998</v>
      </c>
      <c r="M17" s="1"/>
      <c r="N17" s="1"/>
      <c r="O17" s="1">
        <v>433.67</v>
      </c>
      <c r="P17" s="1"/>
      <c r="Q17" s="75"/>
      <c r="R17" s="1"/>
      <c r="S17" s="1"/>
      <c r="T17" s="1"/>
      <c r="U17" s="1"/>
      <c r="V17" s="1"/>
      <c r="W17" s="1"/>
      <c r="X17" s="1">
        <v>220.44300000000001</v>
      </c>
      <c r="Y17" s="1"/>
      <c r="Z17" s="1">
        <v>310.61700000000002</v>
      </c>
      <c r="AA17" s="1"/>
      <c r="AB17" s="1"/>
      <c r="AC17" s="1"/>
      <c r="AD17" s="1"/>
      <c r="AE17" s="75"/>
      <c r="AF17" s="1">
        <f t="shared" si="4"/>
        <v>256.93774999999999</v>
      </c>
      <c r="AG17" s="45">
        <f>AF17/AF13</f>
        <v>0.80089444490334727</v>
      </c>
    </row>
    <row r="18" spans="2:34" hidden="1" x14ac:dyDescent="0.25">
      <c r="B18" s="77" t="s">
        <v>128</v>
      </c>
      <c r="C18" s="1"/>
      <c r="D18" s="1"/>
      <c r="E18" s="1"/>
      <c r="F18" s="1"/>
      <c r="G18" s="1">
        <v>22543.836666666659</v>
      </c>
      <c r="H18" s="1">
        <v>17247.550999999999</v>
      </c>
      <c r="I18" s="1"/>
      <c r="J18" s="1">
        <v>15554.403226381462</v>
      </c>
      <c r="K18" s="1">
        <v>52512.196034076391</v>
      </c>
      <c r="L18" s="1">
        <v>47580.306076810477</v>
      </c>
      <c r="M18" s="1"/>
      <c r="N18" s="1"/>
      <c r="O18" s="1">
        <v>39367.1</v>
      </c>
      <c r="P18" s="1"/>
      <c r="Q18" s="75"/>
      <c r="R18" s="1"/>
      <c r="S18" s="1"/>
      <c r="T18" s="1"/>
      <c r="U18" s="1"/>
      <c r="V18" s="1"/>
      <c r="W18" s="1"/>
      <c r="X18" s="1">
        <v>33752.106249484474</v>
      </c>
      <c r="Y18" s="1"/>
      <c r="Z18" s="1">
        <v>24937.17719661312</v>
      </c>
      <c r="AA18" s="1"/>
      <c r="AB18" s="1"/>
      <c r="AC18" s="1"/>
      <c r="AD18" s="1"/>
      <c r="AE18" s="75"/>
      <c r="AF18" s="1">
        <f t="shared" si="4"/>
        <v>31686.834556254071</v>
      </c>
      <c r="AG18" s="45">
        <f>AF18/AF13</f>
        <v>98.770265454084921</v>
      </c>
    </row>
    <row r="19" spans="2:34" hidden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7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75"/>
      <c r="AF19" s="1"/>
      <c r="AG19" s="45"/>
    </row>
    <row r="20" spans="2:34" hidden="1" x14ac:dyDescent="0.25">
      <c r="B20" s="1" t="s">
        <v>130</v>
      </c>
      <c r="C20" s="1"/>
      <c r="D20" s="1"/>
      <c r="E20" s="1"/>
      <c r="F20" s="1"/>
      <c r="G20" s="1">
        <v>562.44000000000005</v>
      </c>
      <c r="H20" s="1">
        <v>127.74</v>
      </c>
      <c r="I20" s="1">
        <v>913.08</v>
      </c>
      <c r="J20" s="1"/>
      <c r="K20" s="1">
        <v>747.23</v>
      </c>
      <c r="L20" s="1"/>
      <c r="M20" s="1"/>
      <c r="N20" s="1"/>
      <c r="O20" s="1"/>
      <c r="P20" s="1"/>
      <c r="Q20" s="75"/>
      <c r="R20" s="1"/>
      <c r="S20" s="1">
        <v>1216.3440000000001</v>
      </c>
      <c r="T20" s="1"/>
      <c r="U20" s="1"/>
      <c r="V20" s="1">
        <v>587.99799999999993</v>
      </c>
      <c r="W20" s="1"/>
      <c r="X20" s="1"/>
      <c r="Y20" s="1"/>
      <c r="Z20" s="1">
        <v>495.13899999999995</v>
      </c>
      <c r="AA20" s="1"/>
      <c r="AB20" s="1"/>
      <c r="AC20" s="1"/>
      <c r="AD20" s="1"/>
      <c r="AE20" s="75"/>
      <c r="AF20" s="1">
        <f>AVERAGE(D20:Z20)</f>
        <v>664.28157142857151</v>
      </c>
      <c r="AG20" s="45"/>
    </row>
    <row r="21" spans="2:34" hidden="1" x14ac:dyDescent="0.25">
      <c r="B21" s="76" t="s">
        <v>123</v>
      </c>
      <c r="C21" s="1"/>
      <c r="D21" s="1"/>
      <c r="E21" s="1"/>
      <c r="F21" s="1"/>
      <c r="G21" s="1">
        <v>77.348000000000013</v>
      </c>
      <c r="H21" s="1">
        <v>24.139000000000003</v>
      </c>
      <c r="I21" s="1">
        <v>245.39999999999998</v>
      </c>
      <c r="J21" s="1"/>
      <c r="K21" s="1">
        <v>103.867</v>
      </c>
      <c r="L21" s="1"/>
      <c r="M21" s="1"/>
      <c r="N21" s="1"/>
      <c r="O21" s="1"/>
      <c r="P21" s="1"/>
      <c r="Q21" s="75"/>
      <c r="R21" s="1"/>
      <c r="S21" s="1">
        <v>134423</v>
      </c>
      <c r="T21" s="1"/>
      <c r="U21" s="1"/>
      <c r="V21" s="1">
        <v>71625</v>
      </c>
      <c r="W21" s="1"/>
      <c r="X21" s="1"/>
      <c r="Y21" s="1"/>
      <c r="Z21" s="1">
        <v>55699</v>
      </c>
      <c r="AA21" s="1"/>
      <c r="AB21" s="1"/>
      <c r="AC21" s="1"/>
      <c r="AD21" s="1"/>
      <c r="AE21" s="75"/>
      <c r="AF21" s="1">
        <f t="shared" ref="AF21:AF25" si="5">AVERAGE(D21:Z21)</f>
        <v>37456.821999999993</v>
      </c>
      <c r="AG21" s="45">
        <f>AF21/AF20</f>
        <v>56.386965424085425</v>
      </c>
    </row>
    <row r="22" spans="2:34" hidden="1" x14ac:dyDescent="0.25">
      <c r="B22" s="76" t="s">
        <v>124</v>
      </c>
      <c r="C22" s="1"/>
      <c r="D22" s="1"/>
      <c r="E22" s="1"/>
      <c r="F22" s="1"/>
      <c r="G22" s="1">
        <v>60.767499999999998</v>
      </c>
      <c r="H22" s="1">
        <v>26.938200000000002</v>
      </c>
      <c r="I22" s="1">
        <v>246.75</v>
      </c>
      <c r="J22" s="1"/>
      <c r="K22" s="1">
        <v>141.19150000000002</v>
      </c>
      <c r="L22" s="1"/>
      <c r="M22" s="1"/>
      <c r="N22" s="1"/>
      <c r="O22" s="1"/>
      <c r="P22" s="1"/>
      <c r="Q22" s="75"/>
      <c r="R22" s="1"/>
      <c r="S22" s="1">
        <v>275520.75860082539</v>
      </c>
      <c r="T22" s="1"/>
      <c r="U22" s="1"/>
      <c r="V22" s="1">
        <v>100365</v>
      </c>
      <c r="W22" s="1"/>
      <c r="X22" s="1"/>
      <c r="Y22" s="1"/>
      <c r="Z22" s="1">
        <v>71480.479999999996</v>
      </c>
      <c r="AA22" s="1"/>
      <c r="AB22" s="1"/>
      <c r="AC22" s="1"/>
      <c r="AD22" s="1"/>
      <c r="AE22" s="75"/>
      <c r="AF22" s="1">
        <f t="shared" si="5"/>
        <v>63977.412257260767</v>
      </c>
      <c r="AG22" s="45">
        <f>AF22/AF20</f>
        <v>96.310683615193582</v>
      </c>
    </row>
    <row r="23" spans="2:34" hidden="1" x14ac:dyDescent="0.25">
      <c r="B23" s="77" t="s">
        <v>126</v>
      </c>
      <c r="C23" s="1"/>
      <c r="D23" s="1"/>
      <c r="E23" s="1"/>
      <c r="F23" s="1"/>
      <c r="G23" s="1">
        <v>12391.722659999999</v>
      </c>
      <c r="H23" s="1">
        <v>4582.6463840000006</v>
      </c>
      <c r="I23" s="1">
        <v>46418.282166705321</v>
      </c>
      <c r="J23" s="1"/>
      <c r="K23" s="1">
        <v>22866.114564800002</v>
      </c>
      <c r="L23" s="1"/>
      <c r="M23" s="1"/>
      <c r="N23" s="1"/>
      <c r="O23" s="1"/>
      <c r="P23" s="1"/>
      <c r="Q23" s="75"/>
      <c r="R23" s="1"/>
      <c r="S23" s="1">
        <v>0</v>
      </c>
      <c r="T23" s="1"/>
      <c r="U23" s="1"/>
      <c r="V23" s="1">
        <v>0</v>
      </c>
      <c r="W23" s="1"/>
      <c r="X23" s="1"/>
      <c r="Y23" s="1"/>
      <c r="Z23" s="1">
        <v>0</v>
      </c>
      <c r="AA23" s="1"/>
      <c r="AB23" s="1"/>
      <c r="AC23" s="1"/>
      <c r="AD23" s="1"/>
      <c r="AE23" s="75"/>
      <c r="AF23" s="1">
        <f t="shared" si="5"/>
        <v>12322.68082507219</v>
      </c>
      <c r="AG23" s="45">
        <f>AF23/AF20</f>
        <v>18.550387900377295</v>
      </c>
    </row>
    <row r="24" spans="2:34" hidden="1" x14ac:dyDescent="0.25">
      <c r="B24" s="76" t="s">
        <v>127</v>
      </c>
      <c r="C24" s="1"/>
      <c r="D24" s="1"/>
      <c r="E24" s="1"/>
      <c r="F24" s="1"/>
      <c r="G24" s="1">
        <v>353.12400000000002</v>
      </c>
      <c r="H24" s="1">
        <v>116.64400000000001</v>
      </c>
      <c r="I24" s="1">
        <v>617.1819999999999</v>
      </c>
      <c r="J24" s="1"/>
      <c r="K24" s="1">
        <v>474.70400000000006</v>
      </c>
      <c r="L24" s="1"/>
      <c r="M24" s="1"/>
      <c r="N24" s="1"/>
      <c r="O24" s="1"/>
      <c r="P24" s="1"/>
      <c r="Q24" s="75"/>
      <c r="R24" s="1"/>
      <c r="S24" s="1">
        <v>797.67299999999989</v>
      </c>
      <c r="T24" s="1"/>
      <c r="U24" s="1"/>
      <c r="V24" s="1">
        <v>414.44</v>
      </c>
      <c r="W24" s="1"/>
      <c r="X24" s="1"/>
      <c r="Y24" s="1"/>
      <c r="Z24" s="1">
        <v>347.20600000000002</v>
      </c>
      <c r="AA24" s="1"/>
      <c r="AB24" s="1"/>
      <c r="AC24" s="1"/>
      <c r="AD24" s="1"/>
      <c r="AE24" s="75"/>
      <c r="AF24" s="1">
        <f t="shared" si="5"/>
        <v>445.85328571428573</v>
      </c>
      <c r="AG24" s="45">
        <f>AF24/AF20</f>
        <v>0.6711811751084038</v>
      </c>
    </row>
    <row r="25" spans="2:34" hidden="1" x14ac:dyDescent="0.25">
      <c r="B25" s="77" t="s">
        <v>128</v>
      </c>
      <c r="C25" s="1"/>
      <c r="D25" s="1"/>
      <c r="E25" s="1"/>
      <c r="F25" s="1"/>
      <c r="G25" s="1">
        <v>22766.866000000002</v>
      </c>
      <c r="H25" s="1">
        <v>8445.0579742904392</v>
      </c>
      <c r="I25" s="1">
        <v>118234.71</v>
      </c>
      <c r="J25" s="1"/>
      <c r="K25" s="1">
        <v>80966.068284189081</v>
      </c>
      <c r="L25" s="1"/>
      <c r="M25" s="1"/>
      <c r="N25" s="1"/>
      <c r="O25" s="1"/>
      <c r="P25" s="1"/>
      <c r="Q25" s="75"/>
      <c r="R25" s="1"/>
      <c r="S25" s="1">
        <v>76306.924509658144</v>
      </c>
      <c r="T25" s="1"/>
      <c r="U25" s="1"/>
      <c r="V25" s="1">
        <v>49679.171750392052</v>
      </c>
      <c r="W25" s="1"/>
      <c r="X25" s="1"/>
      <c r="Y25" s="1"/>
      <c r="Z25" s="1">
        <v>25933.800594659937</v>
      </c>
      <c r="AA25" s="1"/>
      <c r="AB25" s="1"/>
      <c r="AC25" s="1"/>
      <c r="AD25" s="1"/>
      <c r="AE25" s="75"/>
      <c r="AF25" s="1">
        <f t="shared" si="5"/>
        <v>54618.942730455667</v>
      </c>
      <c r="AG25" s="45">
        <f>AF25/AF20</f>
        <v>82.222577111381909</v>
      </c>
    </row>
    <row r="26" spans="2:34" hidden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7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75"/>
      <c r="AF26" s="1"/>
      <c r="AG26" s="45"/>
    </row>
    <row r="27" spans="2:34" x14ac:dyDescent="0.25">
      <c r="B27" s="1" t="s">
        <v>131</v>
      </c>
      <c r="C27" s="1"/>
      <c r="D27" s="1">
        <v>1484.2629999999999</v>
      </c>
      <c r="E27" s="1">
        <v>2713.5169999999998</v>
      </c>
      <c r="F27" s="1">
        <v>1724.1489999999999</v>
      </c>
      <c r="G27" s="1"/>
      <c r="H27" s="1"/>
      <c r="I27" s="1">
        <v>928.07900000000006</v>
      </c>
      <c r="J27" s="1">
        <v>1315.3999999999999</v>
      </c>
      <c r="K27" s="1"/>
      <c r="L27" s="1"/>
      <c r="M27" s="1">
        <v>1002.6460000000001</v>
      </c>
      <c r="N27" s="1">
        <v>866.54500000000007</v>
      </c>
      <c r="O27" s="1">
        <v>2950</v>
      </c>
      <c r="P27" s="1">
        <f>SUM(D27:O27)</f>
        <v>12984.599</v>
      </c>
      <c r="Q27" s="75"/>
      <c r="R27" s="1">
        <v>3337.8980000000001</v>
      </c>
      <c r="S27" s="1">
        <v>1304.9460000000001</v>
      </c>
      <c r="T27" s="1">
        <v>1111.5229999999999</v>
      </c>
      <c r="U27" s="1"/>
      <c r="V27" s="1">
        <v>1088.231</v>
      </c>
      <c r="W27" s="1">
        <v>565.72429999999997</v>
      </c>
      <c r="X27" s="1">
        <v>146.31900000000002</v>
      </c>
      <c r="Y27" s="1"/>
      <c r="Z27" s="1">
        <v>1402.5540000000001</v>
      </c>
      <c r="AA27" s="1">
        <v>942.02499999999998</v>
      </c>
      <c r="AB27" s="1">
        <v>1085.617</v>
      </c>
      <c r="AC27" s="1">
        <v>1262.511</v>
      </c>
      <c r="AD27" s="1">
        <f>SUM(R27:AC27)</f>
        <v>12247.3483</v>
      </c>
      <c r="AE27" s="75"/>
      <c r="AF27" s="1">
        <f>AVERAGE(D27:Z27)</f>
        <v>2182.8995812500007</v>
      </c>
      <c r="AG27" s="45"/>
    </row>
    <row r="28" spans="2:34" x14ac:dyDescent="0.25">
      <c r="B28" s="76" t="s">
        <v>123</v>
      </c>
      <c r="C28" s="1"/>
      <c r="D28" s="1">
        <v>234.55199999999999</v>
      </c>
      <c r="E28" s="1">
        <v>403.3</v>
      </c>
      <c r="F28" s="1">
        <v>307.33999999999997</v>
      </c>
      <c r="G28" s="1"/>
      <c r="H28" s="1"/>
      <c r="I28" s="1">
        <v>198.60600000000002</v>
      </c>
      <c r="J28" s="1">
        <v>328.95500000000004</v>
      </c>
      <c r="K28" s="1"/>
      <c r="L28" s="1"/>
      <c r="M28" s="1">
        <v>202.25700000000001</v>
      </c>
      <c r="N28" s="1">
        <v>160.80000000000001</v>
      </c>
      <c r="O28" s="1">
        <v>395.15</v>
      </c>
      <c r="P28" s="1">
        <f t="shared" ref="P28:P32" si="6">SUM(D28:O28)</f>
        <v>2230.96</v>
      </c>
      <c r="Q28" s="75">
        <f>P28/P27*1000</f>
        <v>171.81585661598021</v>
      </c>
      <c r="R28" s="1">
        <v>447</v>
      </c>
      <c r="S28" s="1">
        <v>195.5</v>
      </c>
      <c r="T28" s="1">
        <v>149</v>
      </c>
      <c r="U28" s="1"/>
      <c r="V28" s="1">
        <v>136.649</v>
      </c>
      <c r="W28" s="1">
        <v>89.185000000000002</v>
      </c>
      <c r="X28" s="1">
        <v>36.378</v>
      </c>
      <c r="Y28" s="1"/>
      <c r="Z28" s="1">
        <v>182.01599999999999</v>
      </c>
      <c r="AA28" s="1">
        <v>129.648</v>
      </c>
      <c r="AB28" s="1">
        <v>176.7</v>
      </c>
      <c r="AC28" s="1">
        <v>166.98500000000001</v>
      </c>
      <c r="AD28" s="1">
        <f t="shared" ref="AD28:AD32" si="7">SUM(R28:AC28)</f>
        <v>1709.0610000000001</v>
      </c>
      <c r="AE28" s="75">
        <f>AD28/AD27*1000</f>
        <v>139.54539040912229</v>
      </c>
      <c r="AF28" s="1">
        <f t="shared" ref="AF28:AF32" si="8">AVERAGE(D28:Z28)</f>
        <v>345.26257980093999</v>
      </c>
      <c r="AG28" s="45">
        <f>AF28/AF27</f>
        <v>0.15816695498344049</v>
      </c>
      <c r="AH28">
        <f>(Q28-AE28)*2.07*AD27</f>
        <v>818121.2136382513</v>
      </c>
    </row>
    <row r="29" spans="2:34" x14ac:dyDescent="0.25">
      <c r="B29" s="76" t="s">
        <v>124</v>
      </c>
      <c r="C29" s="1"/>
      <c r="D29" s="1">
        <v>102.40301666666667</v>
      </c>
      <c r="E29" s="1">
        <v>190.42579999999998</v>
      </c>
      <c r="F29" s="1">
        <v>200.31360000000006</v>
      </c>
      <c r="G29" s="1">
        <v>6.8646500000000001</v>
      </c>
      <c r="H29" s="1"/>
      <c r="I29" s="1">
        <v>309.5</v>
      </c>
      <c r="J29" s="1">
        <v>320.12899999999996</v>
      </c>
      <c r="K29" s="1"/>
      <c r="L29" s="1"/>
      <c r="M29" s="1">
        <v>421.62299999999999</v>
      </c>
      <c r="N29" s="1">
        <v>161.4</v>
      </c>
      <c r="O29" s="1">
        <v>500.54199999999997</v>
      </c>
      <c r="P29" s="1">
        <f t="shared" si="6"/>
        <v>2213.201066666667</v>
      </c>
      <c r="Q29" s="75"/>
      <c r="R29" s="1">
        <v>785</v>
      </c>
      <c r="S29" s="1">
        <v>460.7</v>
      </c>
      <c r="T29" s="1">
        <v>139.69999999999999</v>
      </c>
      <c r="U29" s="1"/>
      <c r="V29" s="1">
        <v>100.527</v>
      </c>
      <c r="W29" s="1">
        <v>103.087</v>
      </c>
      <c r="X29" s="1">
        <v>31.617000000000001</v>
      </c>
      <c r="Y29" s="1"/>
      <c r="Z29" s="1" t="s">
        <v>132</v>
      </c>
      <c r="AA29" s="1">
        <v>111356.25</v>
      </c>
      <c r="AB29" s="1">
        <v>255864.16</v>
      </c>
      <c r="AC29" s="1">
        <v>231689.41000000003</v>
      </c>
      <c r="AD29" s="1">
        <f t="shared" si="7"/>
        <v>600530.451</v>
      </c>
      <c r="AE29" s="75">
        <f>AE28/Q28*100</f>
        <v>81.217993005741874</v>
      </c>
      <c r="AF29" s="1">
        <f t="shared" si="8"/>
        <v>377.93957083333339</v>
      </c>
      <c r="AG29" s="45">
        <f>AF29/AF27</f>
        <v>0.17313648968539022</v>
      </c>
    </row>
    <row r="30" spans="2:34" x14ac:dyDescent="0.25">
      <c r="B30" s="77" t="s">
        <v>126</v>
      </c>
      <c r="C30" s="1"/>
      <c r="D30" s="1">
        <v>30231.604095333332</v>
      </c>
      <c r="E30" s="1">
        <v>56906.148135999996</v>
      </c>
      <c r="F30" s="1">
        <v>47385.940991999996</v>
      </c>
      <c r="G30" s="1">
        <v>1632.1548379999999</v>
      </c>
      <c r="H30" s="1"/>
      <c r="I30" s="1">
        <v>48181.245121210275</v>
      </c>
      <c r="J30" s="1">
        <v>58866.619139200004</v>
      </c>
      <c r="K30" s="1"/>
      <c r="L30" s="1"/>
      <c r="M30" s="1"/>
      <c r="N30" s="1"/>
      <c r="O30" s="1"/>
      <c r="P30" s="1">
        <f t="shared" si="6"/>
        <v>243203.7123217436</v>
      </c>
      <c r="Q30" s="75"/>
      <c r="R30" s="1">
        <v>0</v>
      </c>
      <c r="S30" s="1">
        <v>0</v>
      </c>
      <c r="T30" s="1">
        <v>0</v>
      </c>
      <c r="U30" s="1"/>
      <c r="V30" s="1">
        <v>0</v>
      </c>
      <c r="W30" s="1"/>
      <c r="X30" s="1">
        <v>0</v>
      </c>
      <c r="Y30" s="1"/>
      <c r="Z30" s="1">
        <v>0</v>
      </c>
      <c r="AA30" s="1">
        <v>241004.25</v>
      </c>
      <c r="AB30" s="1">
        <v>432575.16000000003</v>
      </c>
      <c r="AC30" s="1">
        <v>398674.41000000003</v>
      </c>
      <c r="AD30" s="1">
        <f t="shared" si="7"/>
        <v>1072253.82</v>
      </c>
      <c r="AE30" s="75" t="s">
        <v>125</v>
      </c>
      <c r="AF30" s="1">
        <f t="shared" si="8"/>
        <v>37415.955741806705</v>
      </c>
      <c r="AG30" s="45">
        <f>AF30/AF27</f>
        <v>17.140484181311304</v>
      </c>
    </row>
    <row r="31" spans="2:34" x14ac:dyDescent="0.25">
      <c r="B31" s="76" t="s">
        <v>127</v>
      </c>
      <c r="C31" s="1"/>
      <c r="D31" s="1">
        <v>950.40899999999988</v>
      </c>
      <c r="E31" s="1">
        <v>1741.0509999999999</v>
      </c>
      <c r="F31" s="1">
        <v>1208.6960000000001</v>
      </c>
      <c r="G31" s="1">
        <v>47.594999999999999</v>
      </c>
      <c r="H31" s="1"/>
      <c r="I31" s="1">
        <v>636.85599999999999</v>
      </c>
      <c r="J31" s="1">
        <v>862.69199999999989</v>
      </c>
      <c r="K31" s="1"/>
      <c r="L31" s="1"/>
      <c r="M31" s="1">
        <v>698.71499999999992</v>
      </c>
      <c r="N31" s="1">
        <v>607.51400000000001</v>
      </c>
      <c r="O31" s="1">
        <v>1935.5</v>
      </c>
      <c r="P31" s="1">
        <f t="shared" si="6"/>
        <v>8689.0280000000002</v>
      </c>
      <c r="Q31" s="75"/>
      <c r="R31" s="1">
        <v>2258.0239999999999</v>
      </c>
      <c r="S31" s="1">
        <v>817.33800000000008</v>
      </c>
      <c r="T31" s="1">
        <v>774.97</v>
      </c>
      <c r="U31" s="1"/>
      <c r="V31" s="1">
        <v>977.84900000000005</v>
      </c>
      <c r="W31" s="1">
        <v>410</v>
      </c>
      <c r="X31" s="1">
        <v>133.28710000000001</v>
      </c>
      <c r="Y31" s="1"/>
      <c r="Z31" s="1">
        <v>869.32899999999995</v>
      </c>
      <c r="AA31" s="1">
        <v>646.2815700000001</v>
      </c>
      <c r="AB31" s="1">
        <v>845.55</v>
      </c>
      <c r="AC31" s="1">
        <v>830.11519999999996</v>
      </c>
      <c r="AD31" s="1">
        <f t="shared" si="7"/>
        <v>8562.7438700000002</v>
      </c>
      <c r="AE31" s="75"/>
      <c r="AF31" s="1">
        <f t="shared" si="8"/>
        <v>1389.3443000000002</v>
      </c>
      <c r="AG31" s="45">
        <f>AF31/AF27</f>
        <v>0.63646734459695831</v>
      </c>
    </row>
    <row r="32" spans="2:34" x14ac:dyDescent="0.25">
      <c r="B32" s="77" t="s">
        <v>128</v>
      </c>
      <c r="C32" s="1"/>
      <c r="D32" s="1">
        <v>46943.450000000004</v>
      </c>
      <c r="E32" s="1">
        <v>90947.850416666741</v>
      </c>
      <c r="F32" s="1">
        <v>71479.252500000017</v>
      </c>
      <c r="G32" s="1">
        <v>2104.37</v>
      </c>
      <c r="H32" s="1"/>
      <c r="I32" s="1">
        <v>80500.587250000011</v>
      </c>
      <c r="J32" s="1">
        <v>148415.22000000003</v>
      </c>
      <c r="K32" s="1"/>
      <c r="L32" s="1"/>
      <c r="M32" s="1">
        <v>103092.4912242446</v>
      </c>
      <c r="N32" s="1">
        <v>45307.032709694002</v>
      </c>
      <c r="O32" s="1">
        <v>16108</v>
      </c>
      <c r="P32" s="1">
        <f t="shared" si="6"/>
        <v>604898.2541006055</v>
      </c>
      <c r="Q32" s="75"/>
      <c r="R32" s="1">
        <v>200049.79317440154</v>
      </c>
      <c r="S32" s="1">
        <v>136508.9922429065</v>
      </c>
      <c r="T32" s="1">
        <v>64556.506982833365</v>
      </c>
      <c r="U32" s="1"/>
      <c r="V32" s="1">
        <v>44560.048641981703</v>
      </c>
      <c r="W32" s="1">
        <v>46628.695035229779</v>
      </c>
      <c r="X32" s="1">
        <v>7264.2020586690141</v>
      </c>
      <c r="Y32" s="1"/>
      <c r="Z32" s="1">
        <v>60047.287254044444</v>
      </c>
      <c r="AA32" s="1">
        <v>54305.282683962527</v>
      </c>
      <c r="AB32" s="1">
        <v>106466.92475361886</v>
      </c>
      <c r="AC32" s="1">
        <v>64354.048638337241</v>
      </c>
      <c r="AD32" s="1">
        <f t="shared" si="7"/>
        <v>784741.78146598511</v>
      </c>
      <c r="AE32" s="75"/>
      <c r="AF32" s="1">
        <f t="shared" si="8"/>
        <v>104083.06079948691</v>
      </c>
      <c r="AG32" s="45">
        <f>AF32/AF27</f>
        <v>47.6811034705891</v>
      </c>
    </row>
    <row r="33" spans="2:34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75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5"/>
      <c r="AF33" s="1"/>
      <c r="AG33" s="45"/>
    </row>
    <row r="34" spans="2:34" x14ac:dyDescent="0.25">
      <c r="B34" s="1" t="s">
        <v>133</v>
      </c>
      <c r="C34" s="1"/>
      <c r="D34" s="1"/>
      <c r="E34" s="1"/>
      <c r="F34" s="1"/>
      <c r="G34" s="1">
        <v>1464.3039999999999</v>
      </c>
      <c r="H34" s="1">
        <v>594.39</v>
      </c>
      <c r="I34" s="1">
        <v>1219.8989999999999</v>
      </c>
      <c r="J34" s="1">
        <v>1230.5999999999999</v>
      </c>
      <c r="K34" s="1">
        <v>1079.0720000000001</v>
      </c>
      <c r="L34" s="1"/>
      <c r="M34" s="1">
        <v>469.44200000000001</v>
      </c>
      <c r="N34" s="1">
        <v>501.43399999999997</v>
      </c>
      <c r="O34" s="1"/>
      <c r="P34" s="1">
        <f>SUM(D34:O34)</f>
        <v>6559.1409999999996</v>
      </c>
      <c r="Q34" s="75"/>
      <c r="R34" s="1"/>
      <c r="S34" s="1"/>
      <c r="T34" s="1"/>
      <c r="U34" s="1">
        <v>655.41599999999994</v>
      </c>
      <c r="V34" s="1"/>
      <c r="W34" s="1"/>
      <c r="X34" s="1"/>
      <c r="Y34" s="1"/>
      <c r="Z34" s="1">
        <v>994.9378999999999</v>
      </c>
      <c r="AA34" s="1"/>
      <c r="AB34" s="1"/>
      <c r="AC34" s="1">
        <v>488.69800000000004</v>
      </c>
      <c r="AD34" s="1">
        <f>SUM(R34:AC34)</f>
        <v>2139.0518999999999</v>
      </c>
      <c r="AE34" s="75"/>
      <c r="AF34" s="1">
        <f>AVERAGE(D34:Z34)</f>
        <v>1476.8635899999997</v>
      </c>
      <c r="AG34" s="45"/>
    </row>
    <row r="35" spans="2:34" x14ac:dyDescent="0.25">
      <c r="B35" s="76" t="s">
        <v>123</v>
      </c>
      <c r="C35" s="1"/>
      <c r="D35" s="1"/>
      <c r="E35" s="1"/>
      <c r="F35" s="1"/>
      <c r="G35" s="1">
        <v>224.77899999999997</v>
      </c>
      <c r="H35" s="1">
        <v>118.977</v>
      </c>
      <c r="I35" s="1">
        <v>253.947</v>
      </c>
      <c r="J35" s="1">
        <v>247.50400000000002</v>
      </c>
      <c r="K35" s="1">
        <v>161.125</v>
      </c>
      <c r="L35" s="1"/>
      <c r="M35" s="1">
        <v>93.159000000000006</v>
      </c>
      <c r="N35" s="1">
        <v>90</v>
      </c>
      <c r="O35" s="1"/>
      <c r="P35" s="1">
        <f t="shared" ref="P35:P39" si="9">SUM(D35:O35)</f>
        <v>1189.491</v>
      </c>
      <c r="Q35" s="75">
        <f>P35/P34*1000</f>
        <v>181.3485942747686</v>
      </c>
      <c r="R35" s="1"/>
      <c r="S35" s="1"/>
      <c r="T35" s="1"/>
      <c r="U35" s="1">
        <v>122.60599999999999</v>
      </c>
      <c r="V35" s="1"/>
      <c r="W35" s="1"/>
      <c r="X35" s="1"/>
      <c r="Y35" s="1"/>
      <c r="Z35" s="1">
        <v>166.87</v>
      </c>
      <c r="AA35" s="1"/>
      <c r="AB35" s="1"/>
      <c r="AC35" s="1">
        <v>72.733000000000004</v>
      </c>
      <c r="AD35" s="1">
        <f t="shared" ref="AD35:AD39" si="10">SUM(R35:AC35)</f>
        <v>362.209</v>
      </c>
      <c r="AE35" s="75">
        <f>AD35/AD34*1000</f>
        <v>169.3315622683115</v>
      </c>
      <c r="AF35" s="1">
        <f t="shared" ref="AF35:AF39" si="11">AVERAGE(D35:Z35)</f>
        <v>259.07332675225166</v>
      </c>
      <c r="AG35" s="45">
        <f>AF35/AF34</f>
        <v>0.17542129720474164</v>
      </c>
      <c r="AH35">
        <f>(Q35-AE35)*2.07*AD34</f>
        <v>53209.464151749838</v>
      </c>
    </row>
    <row r="36" spans="2:34" x14ac:dyDescent="0.25">
      <c r="B36" s="76" t="s">
        <v>124</v>
      </c>
      <c r="C36" s="1"/>
      <c r="D36" s="1"/>
      <c r="E36" s="1"/>
      <c r="F36" s="1"/>
      <c r="G36" s="1">
        <v>70.713066666666663</v>
      </c>
      <c r="H36" s="1">
        <v>109.95070000000001</v>
      </c>
      <c r="I36" s="1">
        <v>150.7816</v>
      </c>
      <c r="J36" s="1">
        <v>240.08449999999999</v>
      </c>
      <c r="K36" s="1">
        <v>244.70400000000001</v>
      </c>
      <c r="L36" s="1"/>
      <c r="M36" s="1">
        <v>137.63399999999999</v>
      </c>
      <c r="N36" s="1">
        <v>164.7</v>
      </c>
      <c r="O36" s="1"/>
      <c r="P36" s="1">
        <f t="shared" si="9"/>
        <v>1118.5678666666668</v>
      </c>
      <c r="Q36" s="75"/>
      <c r="R36" s="1"/>
      <c r="S36" s="1"/>
      <c r="T36" s="1"/>
      <c r="U36" s="1">
        <v>71488.800000000003</v>
      </c>
      <c r="V36" s="1"/>
      <c r="W36" s="1"/>
      <c r="X36" s="1"/>
      <c r="Y36" s="1"/>
      <c r="Z36" s="1">
        <v>123933.338</v>
      </c>
      <c r="AA36" s="1"/>
      <c r="AB36" s="1"/>
      <c r="AC36" s="1">
        <v>132617.63</v>
      </c>
      <c r="AD36" s="1">
        <f t="shared" si="10"/>
        <v>328039.76800000004</v>
      </c>
      <c r="AE36" s="75">
        <f>AE35/Q35*100</f>
        <v>93.373517972656799</v>
      </c>
      <c r="AF36" s="1">
        <f t="shared" si="11"/>
        <v>19765.927373333332</v>
      </c>
      <c r="AG36" s="45">
        <f>AF36/AF34</f>
        <v>13.383719056499549</v>
      </c>
    </row>
    <row r="37" spans="2:34" x14ac:dyDescent="0.25">
      <c r="B37" s="77" t="s">
        <v>126</v>
      </c>
      <c r="C37" s="1"/>
      <c r="D37" s="1"/>
      <c r="E37" s="1"/>
      <c r="F37" s="1"/>
      <c r="G37" s="1">
        <v>26511.548221333331</v>
      </c>
      <c r="H37" s="1">
        <v>47076.863244000007</v>
      </c>
      <c r="I37" s="1">
        <v>28973.562132110354</v>
      </c>
      <c r="J37" s="1">
        <v>54111.977828800002</v>
      </c>
      <c r="K37" s="1">
        <v>37867.416995200001</v>
      </c>
      <c r="L37" s="1"/>
      <c r="M37" s="1"/>
      <c r="N37" s="1"/>
      <c r="O37" s="1"/>
      <c r="P37" s="1">
        <f t="shared" si="9"/>
        <v>194541.36842144371</v>
      </c>
      <c r="Q37" s="75"/>
      <c r="R37" s="1"/>
      <c r="S37" s="1"/>
      <c r="T37" s="1"/>
      <c r="U37" s="1">
        <v>0</v>
      </c>
      <c r="V37" s="1"/>
      <c r="W37" s="1"/>
      <c r="X37" s="1"/>
      <c r="Y37" s="1"/>
      <c r="Z37" s="1">
        <v>0</v>
      </c>
      <c r="AA37" s="1"/>
      <c r="AB37" s="1"/>
      <c r="AC37" s="1">
        <v>205350.63</v>
      </c>
      <c r="AD37" s="1">
        <f t="shared" si="10"/>
        <v>205350.63</v>
      </c>
      <c r="AE37" s="75" t="s">
        <v>125</v>
      </c>
      <c r="AF37" s="1">
        <f t="shared" si="11"/>
        <v>48635.342105360927</v>
      </c>
      <c r="AG37" s="45">
        <f>AF37/AF34</f>
        <v>32.931505952666171</v>
      </c>
    </row>
    <row r="38" spans="2:34" x14ac:dyDescent="0.25">
      <c r="B38" s="76" t="s">
        <v>127</v>
      </c>
      <c r="C38" s="1"/>
      <c r="D38" s="1"/>
      <c r="E38" s="1"/>
      <c r="F38" s="1"/>
      <c r="G38" s="1">
        <v>1026.414</v>
      </c>
      <c r="H38" s="1">
        <v>441.22900000000004</v>
      </c>
      <c r="I38" s="1">
        <v>750.51300000000003</v>
      </c>
      <c r="J38" s="1">
        <v>818.43499999999995</v>
      </c>
      <c r="K38" s="1">
        <v>744.85400000000004</v>
      </c>
      <c r="L38" s="1"/>
      <c r="M38" s="1">
        <v>325.33100000000002</v>
      </c>
      <c r="N38" s="1">
        <v>287.42</v>
      </c>
      <c r="O38" s="1"/>
      <c r="P38" s="1">
        <f t="shared" si="9"/>
        <v>4394.1959999999999</v>
      </c>
      <c r="Q38" s="75"/>
      <c r="R38" s="1"/>
      <c r="S38" s="1"/>
      <c r="T38" s="1"/>
      <c r="U38" s="1">
        <v>489.49599999999998</v>
      </c>
      <c r="V38" s="1"/>
      <c r="W38" s="1"/>
      <c r="X38" s="1"/>
      <c r="Y38" s="1"/>
      <c r="Z38" s="1">
        <v>719.21</v>
      </c>
      <c r="AA38" s="1"/>
      <c r="AB38" s="1"/>
      <c r="AC38" s="1">
        <v>341.839</v>
      </c>
      <c r="AD38" s="1">
        <f t="shared" si="10"/>
        <v>1550.5450000000001</v>
      </c>
      <c r="AE38" s="75"/>
      <c r="AF38" s="1">
        <f t="shared" si="11"/>
        <v>999.70979999999986</v>
      </c>
      <c r="AG38" s="45">
        <f>AF38/AF34</f>
        <v>0.67691410822850606</v>
      </c>
    </row>
    <row r="39" spans="2:34" x14ac:dyDescent="0.25">
      <c r="B39" s="77" t="s">
        <v>128</v>
      </c>
      <c r="C39" s="1"/>
      <c r="D39" s="1"/>
      <c r="E39" s="1"/>
      <c r="F39" s="1"/>
      <c r="G39" s="1">
        <v>37787.148333333374</v>
      </c>
      <c r="H39" s="1">
        <v>60943.057974290437</v>
      </c>
      <c r="I39" s="1">
        <v>42176.484750000003</v>
      </c>
      <c r="J39" s="1">
        <v>124745.29999999999</v>
      </c>
      <c r="K39" s="1">
        <v>101233.11941056386</v>
      </c>
      <c r="L39" s="1"/>
      <c r="M39" s="1">
        <v>45887.309830422586</v>
      </c>
      <c r="N39" s="1">
        <v>45334.498148722378</v>
      </c>
      <c r="O39" s="1"/>
      <c r="P39" s="1">
        <f t="shared" si="9"/>
        <v>458106.91844733263</v>
      </c>
      <c r="Q39" s="75"/>
      <c r="R39" s="1"/>
      <c r="S39" s="1"/>
      <c r="T39" s="1"/>
      <c r="U39" s="1">
        <v>30802.556376726239</v>
      </c>
      <c r="V39" s="1"/>
      <c r="W39" s="1"/>
      <c r="X39" s="1"/>
      <c r="Y39" s="1"/>
      <c r="Z39" s="1">
        <v>49121.109035411573</v>
      </c>
      <c r="AA39" s="1"/>
      <c r="AB39" s="1"/>
      <c r="AC39" s="1">
        <v>37605.517333619398</v>
      </c>
      <c r="AD39" s="1">
        <f t="shared" si="10"/>
        <v>117529.18274575721</v>
      </c>
      <c r="AE39" s="75"/>
      <c r="AF39" s="1">
        <f t="shared" si="11"/>
        <v>99613.750230680307</v>
      </c>
      <c r="AG39" s="45">
        <f>AF39/AF34</f>
        <v>67.449526757363103</v>
      </c>
    </row>
    <row r="40" spans="2:34" ht="15.75" x14ac:dyDescent="0.25">
      <c r="AG40" s="78" t="s">
        <v>134</v>
      </c>
      <c r="AH40" s="78">
        <f>SUM(AH6:AH36)</f>
        <v>1105279.2714951262</v>
      </c>
    </row>
    <row r="41" spans="2:34" ht="15.75" x14ac:dyDescent="0.25">
      <c r="AG41" s="78" t="s">
        <v>135</v>
      </c>
      <c r="AH4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MOC</vt:lpstr>
      <vt:lpstr>VAM</vt:lpstr>
      <vt:lpstr>Paharpur CT Fan</vt:lpstr>
      <vt:lpstr>HP steam saving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fattyacidcontrolroom Taloja</dc:creator>
  <cp:lastModifiedBy>Rajesh  Maskar</cp:lastModifiedBy>
  <dcterms:created xsi:type="dcterms:W3CDTF">2016-12-17T08:00:20Z</dcterms:created>
  <dcterms:modified xsi:type="dcterms:W3CDTF">2017-04-21T11:20:15Z</dcterms:modified>
</cp:coreProperties>
</file>